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75" yWindow="1125" windowWidth="18930" windowHeight="11370"/>
  </bookViews>
  <sheets>
    <sheet name="Notes" sheetId="10" r:id="rId1"/>
    <sheet name="Pace of change parameters" sheetId="4" r:id="rId2"/>
    <sheet name="2016-17" sheetId="3" r:id="rId3"/>
    <sheet name="2017-18" sheetId="6" r:id="rId4"/>
    <sheet name="2018-19" sheetId="7" r:id="rId5"/>
    <sheet name="2019-20" sheetId="8" r:id="rId6"/>
    <sheet name="2020-21" sheetId="9" r:id="rId7"/>
  </sheets>
  <definedNames>
    <definedName name="_xlnm.Print_Area" localSheetId="0">Notes!$A$1:$D$65</definedName>
    <definedName name="_xlnm.Print_Titles" localSheetId="2">'2016-17'!$6:$7</definedName>
    <definedName name="_xlnm.Print_Titles" localSheetId="3">'2017-18'!$6:$7</definedName>
    <definedName name="_xlnm.Print_Titles" localSheetId="4">'2018-19'!$6:$7</definedName>
    <definedName name="_xlnm.Print_Titles" localSheetId="5">'2019-20'!$6:$7</definedName>
    <definedName name="_xlnm.Print_Titles" localSheetId="6">'2020-21'!$6:$7</definedName>
  </definedNames>
  <calcPr calcId="145621"/>
</workbook>
</file>

<file path=xl/calcChain.xml><?xml version="1.0" encoding="utf-8"?>
<calcChain xmlns="http://schemas.openxmlformats.org/spreadsheetml/2006/main">
  <c r="M219" i="9" l="1"/>
  <c r="M217" i="9"/>
  <c r="M216" i="9"/>
  <c r="M215" i="9"/>
  <c r="M214" i="9"/>
  <c r="M213" i="9"/>
  <c r="M212" i="9"/>
  <c r="M211" i="9"/>
  <c r="M210" i="9"/>
  <c r="M209" i="9"/>
  <c r="M208" i="9"/>
  <c r="M207" i="9"/>
  <c r="M206" i="9"/>
  <c r="M205" i="9"/>
  <c r="M204" i="9"/>
  <c r="M203" i="9"/>
  <c r="M202" i="9"/>
  <c r="M201" i="9"/>
  <c r="M200" i="9"/>
  <c r="M199" i="9"/>
  <c r="M198" i="9"/>
  <c r="M197" i="9"/>
  <c r="M196" i="9"/>
  <c r="M195" i="9"/>
  <c r="M194" i="9"/>
  <c r="M193" i="9"/>
  <c r="M192" i="9"/>
  <c r="M191" i="9"/>
  <c r="M190" i="9"/>
  <c r="M189" i="9"/>
  <c r="M188" i="9"/>
  <c r="M187" i="9"/>
  <c r="M186" i="9"/>
  <c r="M185" i="9"/>
  <c r="M184" i="9"/>
  <c r="M183" i="9"/>
  <c r="M182" i="9"/>
  <c r="M181" i="9"/>
  <c r="M180" i="9"/>
  <c r="M179" i="9"/>
  <c r="M178" i="9"/>
  <c r="M177" i="9"/>
  <c r="M176" i="9"/>
  <c r="M175" i="9"/>
  <c r="M174" i="9"/>
  <c r="M173" i="9"/>
  <c r="M172" i="9"/>
  <c r="M171" i="9"/>
  <c r="M170" i="9"/>
  <c r="M169" i="9"/>
  <c r="M168" i="9"/>
  <c r="M167" i="9"/>
  <c r="M166" i="9"/>
  <c r="M165" i="9"/>
  <c r="M164" i="9"/>
  <c r="M163" i="9"/>
  <c r="M162" i="9"/>
  <c r="M161" i="9"/>
  <c r="M160" i="9"/>
  <c r="M159" i="9"/>
  <c r="M158" i="9"/>
  <c r="M157" i="9"/>
  <c r="M156" i="9"/>
  <c r="M155" i="9"/>
  <c r="M154" i="9"/>
  <c r="M153" i="9"/>
  <c r="M152" i="9"/>
  <c r="M151" i="9"/>
  <c r="M150" i="9"/>
  <c r="M149" i="9"/>
  <c r="M148" i="9"/>
  <c r="M147" i="9"/>
  <c r="M146" i="9"/>
  <c r="M145" i="9"/>
  <c r="M144" i="9"/>
  <c r="M143" i="9"/>
  <c r="M142" i="9"/>
  <c r="M141" i="9"/>
  <c r="M140" i="9"/>
  <c r="M139" i="9"/>
  <c r="M138" i="9"/>
  <c r="M137" i="9"/>
  <c r="M136" i="9"/>
  <c r="M135" i="9"/>
  <c r="M134" i="9"/>
  <c r="M133" i="9"/>
  <c r="M132" i="9"/>
  <c r="M131" i="9"/>
  <c r="M130" i="9"/>
  <c r="M129" i="9"/>
  <c r="M128" i="9"/>
  <c r="M127" i="9"/>
  <c r="M126" i="9"/>
  <c r="M125" i="9"/>
  <c r="M124" i="9"/>
  <c r="M123" i="9"/>
  <c r="M122" i="9"/>
  <c r="M121" i="9"/>
  <c r="M120" i="9"/>
  <c r="M119" i="9"/>
  <c r="M118" i="9"/>
  <c r="M117" i="9"/>
  <c r="M116" i="9"/>
  <c r="M115" i="9"/>
  <c r="M114" i="9"/>
  <c r="M113" i="9"/>
  <c r="M112" i="9"/>
  <c r="M111" i="9"/>
  <c r="M110" i="9"/>
  <c r="M109" i="9"/>
  <c r="M108" i="9"/>
  <c r="M107" i="9"/>
  <c r="M106" i="9"/>
  <c r="M105" i="9"/>
  <c r="M104" i="9"/>
  <c r="M103" i="9"/>
  <c r="M102" i="9"/>
  <c r="M101" i="9"/>
  <c r="M100" i="9"/>
  <c r="M99" i="9"/>
  <c r="M98" i="9"/>
  <c r="M97" i="9"/>
  <c r="M96" i="9"/>
  <c r="M95" i="9"/>
  <c r="M94" i="9"/>
  <c r="M93" i="9"/>
  <c r="M92" i="9"/>
  <c r="M91" i="9"/>
  <c r="M90" i="9"/>
  <c r="M89" i="9"/>
  <c r="M88" i="9"/>
  <c r="M87" i="9"/>
  <c r="M86" i="9"/>
  <c r="M85" i="9"/>
  <c r="M84" i="9"/>
  <c r="M83" i="9"/>
  <c r="M82" i="9"/>
  <c r="M81" i="9"/>
  <c r="M80" i="9"/>
  <c r="M79" i="9"/>
  <c r="M78" i="9"/>
  <c r="M77" i="9"/>
  <c r="M76" i="9"/>
  <c r="M75" i="9"/>
  <c r="M74" i="9"/>
  <c r="M73" i="9"/>
  <c r="M72" i="9"/>
  <c r="M71" i="9"/>
  <c r="M70" i="9"/>
  <c r="M69" i="9"/>
  <c r="M68" i="9"/>
  <c r="M67" i="9"/>
  <c r="M66" i="9"/>
  <c r="M65" i="9"/>
  <c r="M64" i="9"/>
  <c r="M63" i="9"/>
  <c r="M62" i="9"/>
  <c r="M61" i="9"/>
  <c r="M60" i="9"/>
  <c r="M59" i="9"/>
  <c r="M58" i="9"/>
  <c r="M57" i="9"/>
  <c r="M56" i="9"/>
  <c r="M55" i="9"/>
  <c r="M54" i="9"/>
  <c r="M53" i="9"/>
  <c r="M52" i="9"/>
  <c r="M51" i="9"/>
  <c r="M50" i="9"/>
  <c r="M49" i="9"/>
  <c r="M48" i="9"/>
  <c r="M47" i="9"/>
  <c r="M46" i="9"/>
  <c r="M45" i="9"/>
  <c r="M44" i="9"/>
  <c r="M43" i="9"/>
  <c r="M42" i="9"/>
  <c r="M41" i="9"/>
  <c r="M40" i="9"/>
  <c r="M39" i="9"/>
  <c r="M38" i="9"/>
  <c r="M37" i="9"/>
  <c r="M36" i="9"/>
  <c r="M35" i="9"/>
  <c r="M34" i="9"/>
  <c r="M33" i="9"/>
  <c r="M32" i="9"/>
  <c r="M31" i="9"/>
  <c r="M30" i="9"/>
  <c r="M29" i="9"/>
  <c r="M28" i="9"/>
  <c r="M27" i="9"/>
  <c r="M26" i="9"/>
  <c r="M25" i="9"/>
  <c r="M24" i="9"/>
  <c r="M23" i="9"/>
  <c r="M22" i="9"/>
  <c r="M21" i="9"/>
  <c r="M20" i="9"/>
  <c r="M19" i="9"/>
  <c r="M18" i="9"/>
  <c r="M17" i="9"/>
  <c r="M16" i="9"/>
  <c r="M15" i="9"/>
  <c r="M14" i="9"/>
  <c r="M13" i="9"/>
  <c r="M12" i="9"/>
  <c r="M11" i="9"/>
  <c r="M10" i="9"/>
  <c r="M9" i="9"/>
  <c r="M219" i="8" l="1"/>
  <c r="M217" i="8"/>
  <c r="M216" i="8"/>
  <c r="M215" i="8"/>
  <c r="M214" i="8"/>
  <c r="M213" i="8"/>
  <c r="M212" i="8"/>
  <c r="M211" i="8"/>
  <c r="M210" i="8"/>
  <c r="M209" i="8"/>
  <c r="M208" i="8"/>
  <c r="M207" i="8"/>
  <c r="M206" i="8"/>
  <c r="M205" i="8"/>
  <c r="M204" i="8"/>
  <c r="M203" i="8"/>
  <c r="M202" i="8"/>
  <c r="M201" i="8"/>
  <c r="M200" i="8"/>
  <c r="M199" i="8"/>
  <c r="M198" i="8"/>
  <c r="M197" i="8"/>
  <c r="M196" i="8"/>
  <c r="M195" i="8"/>
  <c r="M194" i="8"/>
  <c r="M193" i="8"/>
  <c r="M192" i="8"/>
  <c r="M191" i="8"/>
  <c r="M190" i="8"/>
  <c r="M189" i="8"/>
  <c r="M188" i="8"/>
  <c r="M187" i="8"/>
  <c r="M186" i="8"/>
  <c r="M185" i="8"/>
  <c r="M184" i="8"/>
  <c r="M183" i="8"/>
  <c r="M182" i="8"/>
  <c r="M181" i="8"/>
  <c r="M180" i="8"/>
  <c r="M179" i="8"/>
  <c r="M178" i="8"/>
  <c r="M177" i="8"/>
  <c r="M176" i="8"/>
  <c r="M175" i="8"/>
  <c r="M174" i="8"/>
  <c r="M173" i="8"/>
  <c r="M172" i="8"/>
  <c r="M171" i="8"/>
  <c r="M170" i="8"/>
  <c r="M169" i="8"/>
  <c r="M168" i="8"/>
  <c r="M167" i="8"/>
  <c r="M166" i="8"/>
  <c r="M165" i="8"/>
  <c r="M164" i="8"/>
  <c r="M163" i="8"/>
  <c r="M162" i="8"/>
  <c r="M161" i="8"/>
  <c r="M160" i="8"/>
  <c r="M159" i="8"/>
  <c r="M158" i="8"/>
  <c r="M157" i="8"/>
  <c r="M156" i="8"/>
  <c r="M155" i="8"/>
  <c r="M154" i="8"/>
  <c r="M153" i="8"/>
  <c r="M152" i="8"/>
  <c r="M151" i="8"/>
  <c r="M150" i="8"/>
  <c r="M149" i="8"/>
  <c r="M148" i="8"/>
  <c r="M147" i="8"/>
  <c r="M146" i="8"/>
  <c r="M145" i="8"/>
  <c r="M144" i="8"/>
  <c r="M143" i="8"/>
  <c r="M142" i="8"/>
  <c r="M141" i="8"/>
  <c r="M140" i="8"/>
  <c r="M139" i="8"/>
  <c r="M138" i="8"/>
  <c r="M137" i="8"/>
  <c r="M136" i="8"/>
  <c r="M135" i="8"/>
  <c r="M134" i="8"/>
  <c r="M133" i="8"/>
  <c r="M132" i="8"/>
  <c r="M131" i="8"/>
  <c r="M130" i="8"/>
  <c r="M129" i="8"/>
  <c r="M128" i="8"/>
  <c r="M127" i="8"/>
  <c r="M126" i="8"/>
  <c r="M125" i="8"/>
  <c r="M124" i="8"/>
  <c r="M123" i="8"/>
  <c r="M122" i="8"/>
  <c r="M121" i="8"/>
  <c r="M120" i="8"/>
  <c r="M119" i="8"/>
  <c r="M118" i="8"/>
  <c r="M117" i="8"/>
  <c r="M116" i="8"/>
  <c r="M115" i="8"/>
  <c r="M114" i="8"/>
  <c r="M113" i="8"/>
  <c r="M112" i="8"/>
  <c r="M111" i="8"/>
  <c r="M110" i="8"/>
  <c r="M109" i="8"/>
  <c r="M108" i="8"/>
  <c r="M107" i="8"/>
  <c r="M106" i="8"/>
  <c r="M105" i="8"/>
  <c r="M104" i="8"/>
  <c r="M103" i="8"/>
  <c r="M102" i="8"/>
  <c r="M101" i="8"/>
  <c r="M100" i="8"/>
  <c r="M99" i="8"/>
  <c r="M98" i="8"/>
  <c r="M97" i="8"/>
  <c r="M96" i="8"/>
  <c r="M95" i="8"/>
  <c r="M94" i="8"/>
  <c r="M93" i="8"/>
  <c r="M92" i="8"/>
  <c r="M91" i="8"/>
  <c r="M90" i="8"/>
  <c r="M89" i="8"/>
  <c r="M88" i="8"/>
  <c r="M87" i="8"/>
  <c r="M86" i="8"/>
  <c r="M85" i="8"/>
  <c r="M84" i="8"/>
  <c r="M83" i="8"/>
  <c r="M82" i="8"/>
  <c r="M81" i="8"/>
  <c r="M80" i="8"/>
  <c r="M79" i="8"/>
  <c r="M78" i="8"/>
  <c r="M77" i="8"/>
  <c r="M76" i="8"/>
  <c r="M75" i="8"/>
  <c r="M74" i="8"/>
  <c r="M73" i="8"/>
  <c r="M72" i="8"/>
  <c r="M71" i="8"/>
  <c r="M70" i="8"/>
  <c r="M69" i="8"/>
  <c r="M68" i="8"/>
  <c r="M67" i="8"/>
  <c r="M66" i="8"/>
  <c r="M65" i="8"/>
  <c r="M64" i="8"/>
  <c r="M63" i="8"/>
  <c r="M62" i="8"/>
  <c r="M61" i="8"/>
  <c r="M60" i="8"/>
  <c r="M59" i="8"/>
  <c r="M58" i="8"/>
  <c r="M57" i="8"/>
  <c r="M56" i="8"/>
  <c r="M55" i="8"/>
  <c r="M54" i="8"/>
  <c r="M53" i="8"/>
  <c r="M52" i="8"/>
  <c r="M51" i="8"/>
  <c r="M50" i="8"/>
  <c r="M49" i="8"/>
  <c r="M48" i="8"/>
  <c r="M47" i="8"/>
  <c r="M46" i="8"/>
  <c r="M45" i="8"/>
  <c r="M44" i="8"/>
  <c r="M43" i="8"/>
  <c r="M42" i="8"/>
  <c r="M41" i="8"/>
  <c r="M40" i="8"/>
  <c r="M39" i="8"/>
  <c r="M38" i="8"/>
  <c r="M37" i="8"/>
  <c r="M36" i="8"/>
  <c r="M35" i="8"/>
  <c r="M34" i="8"/>
  <c r="M33" i="8"/>
  <c r="M32" i="8"/>
  <c r="M31" i="8"/>
  <c r="M30" i="8"/>
  <c r="M29" i="8"/>
  <c r="M28" i="8"/>
  <c r="M27" i="8"/>
  <c r="M26" i="8"/>
  <c r="M25" i="8"/>
  <c r="M24" i="8"/>
  <c r="M23" i="8"/>
  <c r="M22" i="8"/>
  <c r="M21" i="8"/>
  <c r="M20" i="8"/>
  <c r="M19" i="8"/>
  <c r="M18" i="8"/>
  <c r="M17" i="8"/>
  <c r="M16" i="8"/>
  <c r="M15" i="8"/>
  <c r="M14" i="8"/>
  <c r="M13" i="8"/>
  <c r="M12" i="8"/>
  <c r="M11" i="8"/>
  <c r="M10" i="8"/>
  <c r="M9" i="8"/>
  <c r="M219" i="7"/>
  <c r="M217" i="7"/>
  <c r="M216" i="7"/>
  <c r="M215" i="7"/>
  <c r="M214" i="7"/>
  <c r="M213" i="7"/>
  <c r="M212" i="7"/>
  <c r="M211" i="7"/>
  <c r="M210" i="7"/>
  <c r="M209" i="7"/>
  <c r="M208" i="7"/>
  <c r="M207" i="7"/>
  <c r="M206" i="7"/>
  <c r="M205" i="7"/>
  <c r="M204" i="7"/>
  <c r="M203" i="7"/>
  <c r="M202" i="7"/>
  <c r="M201" i="7"/>
  <c r="M200" i="7"/>
  <c r="M199" i="7"/>
  <c r="M198" i="7"/>
  <c r="M197" i="7"/>
  <c r="M196" i="7"/>
  <c r="M195" i="7"/>
  <c r="M194" i="7"/>
  <c r="M193" i="7"/>
  <c r="M192" i="7"/>
  <c r="M191" i="7"/>
  <c r="M190" i="7"/>
  <c r="M189" i="7"/>
  <c r="M188" i="7"/>
  <c r="M187" i="7"/>
  <c r="M186" i="7"/>
  <c r="M185" i="7"/>
  <c r="M184" i="7"/>
  <c r="M183" i="7"/>
  <c r="M182" i="7"/>
  <c r="M181" i="7"/>
  <c r="M180" i="7"/>
  <c r="M179" i="7"/>
  <c r="M178" i="7"/>
  <c r="M177" i="7"/>
  <c r="M176" i="7"/>
  <c r="M175" i="7"/>
  <c r="M174" i="7"/>
  <c r="M173" i="7"/>
  <c r="M172" i="7"/>
  <c r="M171" i="7"/>
  <c r="M170" i="7"/>
  <c r="M169" i="7"/>
  <c r="M168" i="7"/>
  <c r="M167" i="7"/>
  <c r="M166" i="7"/>
  <c r="M165" i="7"/>
  <c r="M164" i="7"/>
  <c r="M163" i="7"/>
  <c r="M162" i="7"/>
  <c r="M161" i="7"/>
  <c r="M160" i="7"/>
  <c r="M159" i="7"/>
  <c r="M158" i="7"/>
  <c r="M157" i="7"/>
  <c r="M156" i="7"/>
  <c r="M155" i="7"/>
  <c r="M154" i="7"/>
  <c r="M153" i="7"/>
  <c r="M152" i="7"/>
  <c r="M151" i="7"/>
  <c r="M150" i="7"/>
  <c r="M149" i="7"/>
  <c r="M148" i="7"/>
  <c r="M147" i="7"/>
  <c r="M146" i="7"/>
  <c r="M145" i="7"/>
  <c r="M144" i="7"/>
  <c r="M143" i="7"/>
  <c r="M142" i="7"/>
  <c r="M141" i="7"/>
  <c r="M140" i="7"/>
  <c r="M139" i="7"/>
  <c r="M138" i="7"/>
  <c r="M137" i="7"/>
  <c r="M136" i="7"/>
  <c r="M135" i="7"/>
  <c r="M134" i="7"/>
  <c r="M133" i="7"/>
  <c r="M132" i="7"/>
  <c r="M131" i="7"/>
  <c r="M130" i="7"/>
  <c r="M129" i="7"/>
  <c r="M128" i="7"/>
  <c r="M127" i="7"/>
  <c r="M126" i="7"/>
  <c r="M125" i="7"/>
  <c r="M124" i="7"/>
  <c r="M123" i="7"/>
  <c r="M122" i="7"/>
  <c r="M121" i="7"/>
  <c r="M120" i="7"/>
  <c r="M119" i="7"/>
  <c r="M118" i="7"/>
  <c r="M117" i="7"/>
  <c r="M116" i="7"/>
  <c r="M115" i="7"/>
  <c r="M114" i="7"/>
  <c r="M113" i="7"/>
  <c r="M112" i="7"/>
  <c r="M111" i="7"/>
  <c r="M110" i="7"/>
  <c r="M109" i="7"/>
  <c r="M108" i="7"/>
  <c r="M107" i="7"/>
  <c r="M106" i="7"/>
  <c r="M105" i="7"/>
  <c r="M104" i="7"/>
  <c r="M103" i="7"/>
  <c r="M102" i="7"/>
  <c r="M101" i="7"/>
  <c r="M100" i="7"/>
  <c r="M99" i="7"/>
  <c r="M98" i="7"/>
  <c r="M97" i="7"/>
  <c r="M96" i="7"/>
  <c r="M95" i="7"/>
  <c r="M94" i="7"/>
  <c r="M93" i="7"/>
  <c r="M92" i="7"/>
  <c r="M91" i="7"/>
  <c r="M90" i="7"/>
  <c r="M89" i="7"/>
  <c r="M88" i="7"/>
  <c r="M87" i="7"/>
  <c r="M86" i="7"/>
  <c r="M85" i="7"/>
  <c r="M84" i="7"/>
  <c r="M83" i="7"/>
  <c r="M82" i="7"/>
  <c r="M81" i="7"/>
  <c r="M80" i="7"/>
  <c r="M79" i="7"/>
  <c r="M78" i="7"/>
  <c r="M77" i="7"/>
  <c r="M76" i="7"/>
  <c r="M75" i="7"/>
  <c r="M74" i="7"/>
  <c r="M73" i="7"/>
  <c r="M72" i="7"/>
  <c r="M71" i="7"/>
  <c r="M70" i="7"/>
  <c r="M69" i="7"/>
  <c r="M68" i="7"/>
  <c r="M67" i="7"/>
  <c r="M66" i="7"/>
  <c r="M65" i="7"/>
  <c r="M64" i="7"/>
  <c r="M63" i="7"/>
  <c r="M62" i="7"/>
  <c r="M61" i="7"/>
  <c r="M60" i="7"/>
  <c r="M59" i="7"/>
  <c r="M58" i="7"/>
  <c r="M57" i="7"/>
  <c r="M56" i="7"/>
  <c r="M55" i="7"/>
  <c r="M54" i="7"/>
  <c r="M53" i="7"/>
  <c r="M52" i="7"/>
  <c r="M51" i="7"/>
  <c r="M50" i="7"/>
  <c r="M49" i="7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219" i="6" l="1"/>
  <c r="M217" i="6"/>
  <c r="M216" i="6"/>
  <c r="M215" i="6"/>
  <c r="M214" i="6"/>
  <c r="M213" i="6"/>
  <c r="M212" i="6"/>
  <c r="M211" i="6"/>
  <c r="M210" i="6"/>
  <c r="M209" i="6"/>
  <c r="M208" i="6"/>
  <c r="M207" i="6"/>
  <c r="M206" i="6"/>
  <c r="M205" i="6"/>
  <c r="M204" i="6"/>
  <c r="M203" i="6"/>
  <c r="M202" i="6"/>
  <c r="M201" i="6"/>
  <c r="M200" i="6"/>
  <c r="M199" i="6"/>
  <c r="M198" i="6"/>
  <c r="M197" i="6"/>
  <c r="M196" i="6"/>
  <c r="M195" i="6"/>
  <c r="M194" i="6"/>
  <c r="M193" i="6"/>
  <c r="M192" i="6"/>
  <c r="M191" i="6"/>
  <c r="M190" i="6"/>
  <c r="M189" i="6"/>
  <c r="M188" i="6"/>
  <c r="M187" i="6"/>
  <c r="M186" i="6"/>
  <c r="M185" i="6"/>
  <c r="M184" i="6"/>
  <c r="M183" i="6"/>
  <c r="M182" i="6"/>
  <c r="M181" i="6"/>
  <c r="M180" i="6"/>
  <c r="M179" i="6"/>
  <c r="M178" i="6"/>
  <c r="M177" i="6"/>
  <c r="M176" i="6"/>
  <c r="M175" i="6"/>
  <c r="M174" i="6"/>
  <c r="M173" i="6"/>
  <c r="M172" i="6"/>
  <c r="M171" i="6"/>
  <c r="M170" i="6"/>
  <c r="M169" i="6"/>
  <c r="M168" i="6"/>
  <c r="M167" i="6"/>
  <c r="M166" i="6"/>
  <c r="M165" i="6"/>
  <c r="M164" i="6"/>
  <c r="M163" i="6"/>
  <c r="M162" i="6"/>
  <c r="M161" i="6"/>
  <c r="M160" i="6"/>
  <c r="M159" i="6"/>
  <c r="M158" i="6"/>
  <c r="M157" i="6"/>
  <c r="M156" i="6"/>
  <c r="M155" i="6"/>
  <c r="M154" i="6"/>
  <c r="M153" i="6"/>
  <c r="M152" i="6"/>
  <c r="M151" i="6"/>
  <c r="M150" i="6"/>
  <c r="M149" i="6"/>
  <c r="M148" i="6"/>
  <c r="M147" i="6"/>
  <c r="M146" i="6"/>
  <c r="M145" i="6"/>
  <c r="M144" i="6"/>
  <c r="M143" i="6"/>
  <c r="M142" i="6"/>
  <c r="M141" i="6"/>
  <c r="M140" i="6"/>
  <c r="M139" i="6"/>
  <c r="M138" i="6"/>
  <c r="M137" i="6"/>
  <c r="M136" i="6"/>
  <c r="M135" i="6"/>
  <c r="M134" i="6"/>
  <c r="M133" i="6"/>
  <c r="M132" i="6"/>
  <c r="M131" i="6"/>
  <c r="M130" i="6"/>
  <c r="M129" i="6"/>
  <c r="M128" i="6"/>
  <c r="M127" i="6"/>
  <c r="M126" i="6"/>
  <c r="M125" i="6"/>
  <c r="M124" i="6"/>
  <c r="M123" i="6"/>
  <c r="M122" i="6"/>
  <c r="M121" i="6"/>
  <c r="M120" i="6"/>
  <c r="M119" i="6"/>
  <c r="M118" i="6"/>
  <c r="M117" i="6"/>
  <c r="M116" i="6"/>
  <c r="M115" i="6"/>
  <c r="M114" i="6"/>
  <c r="M113" i="6"/>
  <c r="M112" i="6"/>
  <c r="M111" i="6"/>
  <c r="M110" i="6"/>
  <c r="M109" i="6"/>
  <c r="M108" i="6"/>
  <c r="M107" i="6"/>
  <c r="M106" i="6"/>
  <c r="M105" i="6"/>
  <c r="M104" i="6"/>
  <c r="M103" i="6"/>
  <c r="M102" i="6"/>
  <c r="M101" i="6"/>
  <c r="M100" i="6"/>
  <c r="M99" i="6"/>
  <c r="M98" i="6"/>
  <c r="M97" i="6"/>
  <c r="M96" i="6"/>
  <c r="M95" i="6"/>
  <c r="M94" i="6"/>
  <c r="M93" i="6"/>
  <c r="M92" i="6"/>
  <c r="M91" i="6"/>
  <c r="M90" i="6"/>
  <c r="M89" i="6"/>
  <c r="M88" i="6"/>
  <c r="M87" i="6"/>
  <c r="M86" i="6"/>
  <c r="M85" i="6"/>
  <c r="M84" i="6"/>
  <c r="M83" i="6"/>
  <c r="M82" i="6"/>
  <c r="M81" i="6"/>
  <c r="M80" i="6"/>
  <c r="M79" i="6"/>
  <c r="M78" i="6"/>
  <c r="M77" i="6"/>
  <c r="M76" i="6"/>
  <c r="M75" i="6"/>
  <c r="M74" i="6"/>
  <c r="M73" i="6"/>
  <c r="M72" i="6"/>
  <c r="M71" i="6"/>
  <c r="M70" i="6"/>
  <c r="M69" i="6"/>
  <c r="M68" i="6"/>
  <c r="M67" i="6"/>
  <c r="M66" i="6"/>
  <c r="M65" i="6"/>
  <c r="M64" i="6"/>
  <c r="M63" i="6"/>
  <c r="M62" i="6"/>
  <c r="M61" i="6"/>
  <c r="M60" i="6"/>
  <c r="M59" i="6"/>
  <c r="M58" i="6"/>
  <c r="M57" i="6"/>
  <c r="M56" i="6"/>
  <c r="M55" i="6"/>
  <c r="M54" i="6"/>
  <c r="M53" i="6"/>
  <c r="M52" i="6"/>
  <c r="M51" i="6"/>
  <c r="M50" i="6"/>
  <c r="M49" i="6"/>
  <c r="M48" i="6"/>
  <c r="M47" i="6"/>
  <c r="M46" i="6"/>
  <c r="M45" i="6"/>
  <c r="M44" i="6"/>
  <c r="M43" i="6"/>
  <c r="M42" i="6"/>
  <c r="M41" i="6"/>
  <c r="M40" i="6"/>
  <c r="M39" i="6"/>
  <c r="M38" i="6"/>
  <c r="M37" i="6"/>
  <c r="M36" i="6"/>
  <c r="M35" i="6"/>
  <c r="M34" i="6"/>
  <c r="M33" i="6"/>
  <c r="M32" i="6"/>
  <c r="M31" i="6"/>
  <c r="M30" i="6"/>
  <c r="M29" i="6"/>
  <c r="M28" i="6"/>
  <c r="M27" i="6"/>
  <c r="M26" i="6"/>
  <c r="M25" i="6"/>
  <c r="M24" i="6"/>
  <c r="M23" i="6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I19" i="4" l="1"/>
  <c r="H19" i="4"/>
  <c r="G19" i="4"/>
  <c r="F19" i="4"/>
  <c r="I18" i="4"/>
  <c r="H18" i="4"/>
  <c r="G18" i="4"/>
  <c r="F18" i="4"/>
  <c r="M217" i="3" l="1"/>
  <c r="M216" i="3"/>
  <c r="M215" i="3"/>
  <c r="M214" i="3"/>
  <c r="M213" i="3"/>
  <c r="M212" i="3"/>
  <c r="M211" i="3"/>
  <c r="M210" i="3"/>
  <c r="M209" i="3"/>
  <c r="M208" i="3"/>
  <c r="M207" i="3"/>
  <c r="M206" i="3"/>
  <c r="M205" i="3"/>
  <c r="M204" i="3"/>
  <c r="M203" i="3"/>
  <c r="M202" i="3"/>
  <c r="M201" i="3"/>
  <c r="M200" i="3"/>
  <c r="M199" i="3"/>
  <c r="M198" i="3"/>
  <c r="M197" i="3"/>
  <c r="M196" i="3"/>
  <c r="M195" i="3"/>
  <c r="M194" i="3"/>
  <c r="M193" i="3"/>
  <c r="M192" i="3"/>
  <c r="M191" i="3"/>
  <c r="M190" i="3"/>
  <c r="M189" i="3"/>
  <c r="M188" i="3"/>
  <c r="M187" i="3"/>
  <c r="M186" i="3"/>
  <c r="M185" i="3"/>
  <c r="M184" i="3"/>
  <c r="M183" i="3"/>
  <c r="M182" i="3"/>
  <c r="M181" i="3"/>
  <c r="M180" i="3"/>
  <c r="M179" i="3"/>
  <c r="M178" i="3"/>
  <c r="M177" i="3"/>
  <c r="M176" i="3"/>
  <c r="M175" i="3"/>
  <c r="M174" i="3"/>
  <c r="M173" i="3"/>
  <c r="M172" i="3"/>
  <c r="M171" i="3"/>
  <c r="M170" i="3"/>
  <c r="M169" i="3"/>
  <c r="M168" i="3"/>
  <c r="M167" i="3"/>
  <c r="M166" i="3"/>
  <c r="M165" i="3"/>
  <c r="M164" i="3"/>
  <c r="M163" i="3"/>
  <c r="M162" i="3"/>
  <c r="M161" i="3"/>
  <c r="M160" i="3"/>
  <c r="M159" i="3"/>
  <c r="M158" i="3"/>
  <c r="M157" i="3"/>
  <c r="M156" i="3"/>
  <c r="M155" i="3"/>
  <c r="M154" i="3"/>
  <c r="M153" i="3"/>
  <c r="M152" i="3"/>
  <c r="M151" i="3"/>
  <c r="M150" i="3"/>
  <c r="M149" i="3"/>
  <c r="M148" i="3"/>
  <c r="M147" i="3"/>
  <c r="M146" i="3"/>
  <c r="M145" i="3"/>
  <c r="M144" i="3"/>
  <c r="M143" i="3"/>
  <c r="M142" i="3"/>
  <c r="M141" i="3"/>
  <c r="M140" i="3"/>
  <c r="M139" i="3"/>
  <c r="M138" i="3"/>
  <c r="M137" i="3"/>
  <c r="M136" i="3"/>
  <c r="M135" i="3"/>
  <c r="M134" i="3"/>
  <c r="M133" i="3"/>
  <c r="M132" i="3"/>
  <c r="M131" i="3"/>
  <c r="M130" i="3"/>
  <c r="M129" i="3"/>
  <c r="M128" i="3"/>
  <c r="M127" i="3"/>
  <c r="M126" i="3"/>
  <c r="M125" i="3"/>
  <c r="M124" i="3"/>
  <c r="M123" i="3"/>
  <c r="M122" i="3"/>
  <c r="M121" i="3"/>
  <c r="M120" i="3"/>
  <c r="M119" i="3"/>
  <c r="M118" i="3"/>
  <c r="M117" i="3"/>
  <c r="M116" i="3"/>
  <c r="M115" i="3"/>
  <c r="M114" i="3"/>
  <c r="M113" i="3"/>
  <c r="M112" i="3"/>
  <c r="M111" i="3"/>
  <c r="M110" i="3"/>
  <c r="M109" i="3"/>
  <c r="M108" i="3"/>
  <c r="M107" i="3"/>
  <c r="M106" i="3"/>
  <c r="M105" i="3"/>
  <c r="M104" i="3"/>
  <c r="M103" i="3"/>
  <c r="M102" i="3"/>
  <c r="M101" i="3"/>
  <c r="M100" i="3"/>
  <c r="M99" i="3"/>
  <c r="M98" i="3"/>
  <c r="M97" i="3"/>
  <c r="M96" i="3"/>
  <c r="M95" i="3"/>
  <c r="M94" i="3"/>
  <c r="M93" i="3"/>
  <c r="M92" i="3"/>
  <c r="M91" i="3"/>
  <c r="M90" i="3"/>
  <c r="M89" i="3"/>
  <c r="M88" i="3"/>
  <c r="M87" i="3"/>
  <c r="M86" i="3"/>
  <c r="M85" i="3"/>
  <c r="M84" i="3"/>
  <c r="M83" i="3"/>
  <c r="M82" i="3"/>
  <c r="M81" i="3"/>
  <c r="M80" i="3"/>
  <c r="M79" i="3"/>
  <c r="M78" i="3"/>
  <c r="M77" i="3"/>
  <c r="M76" i="3"/>
  <c r="M75" i="3"/>
  <c r="M74" i="3"/>
  <c r="M73" i="3"/>
  <c r="M72" i="3"/>
  <c r="M71" i="3"/>
  <c r="M70" i="3"/>
  <c r="M69" i="3"/>
  <c r="M68" i="3"/>
  <c r="M67" i="3"/>
  <c r="M66" i="3"/>
  <c r="M65" i="3"/>
  <c r="M64" i="3"/>
  <c r="M63" i="3"/>
  <c r="N63" i="3"/>
  <c r="M62" i="3"/>
  <c r="M61" i="3"/>
  <c r="M60" i="3"/>
  <c r="M59" i="3"/>
  <c r="M58" i="3"/>
  <c r="M57" i="3"/>
  <c r="M56" i="3"/>
  <c r="M55" i="3"/>
  <c r="M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N16" i="3" l="1"/>
  <c r="N18" i="3"/>
  <c r="N20" i="3"/>
  <c r="N22" i="3"/>
  <c r="N24" i="3"/>
  <c r="N26" i="3"/>
  <c r="N28" i="3"/>
  <c r="N30" i="3"/>
  <c r="N31" i="3"/>
  <c r="N73" i="3"/>
  <c r="N75" i="3"/>
  <c r="N77" i="3"/>
  <c r="N79" i="3"/>
  <c r="N136" i="3"/>
  <c r="N48" i="3"/>
  <c r="N50" i="3"/>
  <c r="N52" i="3"/>
  <c r="N54" i="3"/>
  <c r="N56" i="3"/>
  <c r="N58" i="3"/>
  <c r="N60" i="3"/>
  <c r="N62" i="3"/>
  <c r="N105" i="3"/>
  <c r="N107" i="3"/>
  <c r="N200" i="3"/>
  <c r="N104" i="3"/>
  <c r="N215" i="3"/>
  <c r="N191" i="3"/>
  <c r="N159" i="3"/>
  <c r="N127" i="3"/>
  <c r="N13" i="3"/>
  <c r="N15" i="3"/>
  <c r="N80" i="3"/>
  <c r="N82" i="3"/>
  <c r="N84" i="3"/>
  <c r="N86" i="3"/>
  <c r="N88" i="3"/>
  <c r="N90" i="3"/>
  <c r="N92" i="3"/>
  <c r="N94" i="3"/>
  <c r="N95" i="3"/>
  <c r="N168" i="3"/>
  <c r="N72" i="3"/>
  <c r="N40" i="3"/>
  <c r="N41" i="3"/>
  <c r="N43" i="3"/>
  <c r="N45" i="3"/>
  <c r="N47" i="3"/>
  <c r="N112" i="3"/>
  <c r="N114" i="3"/>
  <c r="N33" i="3"/>
  <c r="N35" i="3"/>
  <c r="N37" i="3"/>
  <c r="N39" i="3"/>
  <c r="N97" i="3"/>
  <c r="N99" i="3"/>
  <c r="N101" i="3"/>
  <c r="N103" i="3"/>
  <c r="N161" i="3"/>
  <c r="N163" i="3"/>
  <c r="N165" i="3"/>
  <c r="N167" i="3"/>
  <c r="N109" i="3"/>
  <c r="N111" i="3"/>
  <c r="N144" i="3"/>
  <c r="N146" i="3"/>
  <c r="N148" i="3"/>
  <c r="N150" i="3"/>
  <c r="N152" i="3"/>
  <c r="N154" i="3"/>
  <c r="N156" i="3"/>
  <c r="N158" i="3"/>
  <c r="N169" i="3"/>
  <c r="N171" i="3"/>
  <c r="N173" i="3"/>
  <c r="N175" i="3"/>
  <c r="N216" i="3"/>
  <c r="N65" i="3"/>
  <c r="N67" i="3"/>
  <c r="N69" i="3"/>
  <c r="N71" i="3"/>
  <c r="N129" i="3"/>
  <c r="N131" i="3"/>
  <c r="N133" i="3"/>
  <c r="N135" i="3"/>
  <c r="N193" i="3"/>
  <c r="N195" i="3"/>
  <c r="N197" i="3"/>
  <c r="N199" i="3"/>
  <c r="N116" i="3"/>
  <c r="N118" i="3"/>
  <c r="N120" i="3"/>
  <c r="N122" i="3"/>
  <c r="N124" i="3"/>
  <c r="N126" i="3"/>
  <c r="N137" i="3"/>
  <c r="N139" i="3"/>
  <c r="N141" i="3"/>
  <c r="N143" i="3"/>
  <c r="N176" i="3"/>
  <c r="N178" i="3"/>
  <c r="N180" i="3"/>
  <c r="N182" i="3"/>
  <c r="N184" i="3"/>
  <c r="N186" i="3"/>
  <c r="N188" i="3"/>
  <c r="N190" i="3"/>
  <c r="N201" i="3"/>
  <c r="N203" i="3"/>
  <c r="N205" i="3"/>
  <c r="N207" i="3"/>
  <c r="N209" i="3"/>
  <c r="N211" i="3"/>
  <c r="N17" i="3"/>
  <c r="N19" i="3"/>
  <c r="N21" i="3"/>
  <c r="N23" i="3"/>
  <c r="N32" i="3"/>
  <c r="N34" i="3"/>
  <c r="N36" i="3"/>
  <c r="N38" i="3"/>
  <c r="N49" i="3"/>
  <c r="N51" i="3"/>
  <c r="N53" i="3"/>
  <c r="N55" i="3"/>
  <c r="N64" i="3"/>
  <c r="N66" i="3"/>
  <c r="N68" i="3"/>
  <c r="N70" i="3"/>
  <c r="N81" i="3"/>
  <c r="N83" i="3"/>
  <c r="N85" i="3"/>
  <c r="N87" i="3"/>
  <c r="N96" i="3"/>
  <c r="N98" i="3"/>
  <c r="N100" i="3"/>
  <c r="N102" i="3"/>
  <c r="N113" i="3"/>
  <c r="N115" i="3"/>
  <c r="N117" i="3"/>
  <c r="N119" i="3"/>
  <c r="N128" i="3"/>
  <c r="N130" i="3"/>
  <c r="N132" i="3"/>
  <c r="N134" i="3"/>
  <c r="N145" i="3"/>
  <c r="N147" i="3"/>
  <c r="N149" i="3"/>
  <c r="N151" i="3"/>
  <c r="N160" i="3"/>
  <c r="N162" i="3"/>
  <c r="N164" i="3"/>
  <c r="N166" i="3"/>
  <c r="N177" i="3"/>
  <c r="N179" i="3"/>
  <c r="N181" i="3"/>
  <c r="N183" i="3"/>
  <c r="N192" i="3"/>
  <c r="N194" i="3"/>
  <c r="N196" i="3"/>
  <c r="N198" i="3"/>
  <c r="N10" i="3"/>
  <c r="N12" i="3"/>
  <c r="N14" i="3"/>
  <c r="N25" i="3"/>
  <c r="N27" i="3"/>
  <c r="N29" i="3"/>
  <c r="N42" i="3"/>
  <c r="N44" i="3"/>
  <c r="N46" i="3"/>
  <c r="N57" i="3"/>
  <c r="N59" i="3"/>
  <c r="N61" i="3"/>
  <c r="N74" i="3"/>
  <c r="N76" i="3"/>
  <c r="N78" i="3"/>
  <c r="N89" i="3"/>
  <c r="N91" i="3"/>
  <c r="N93" i="3"/>
  <c r="N106" i="3"/>
  <c r="N108" i="3"/>
  <c r="N110" i="3"/>
  <c r="N121" i="3"/>
  <c r="N123" i="3"/>
  <c r="N125" i="3"/>
  <c r="N138" i="3"/>
  <c r="N140" i="3"/>
  <c r="N142" i="3"/>
  <c r="N153" i="3"/>
  <c r="N155" i="3"/>
  <c r="N157" i="3"/>
  <c r="N170" i="3"/>
  <c r="N172" i="3"/>
  <c r="N174" i="3"/>
  <c r="N185" i="3"/>
  <c r="N187" i="3"/>
  <c r="N189" i="3"/>
  <c r="N202" i="3"/>
  <c r="N204" i="3"/>
  <c r="N206" i="3"/>
  <c r="N208" i="3"/>
  <c r="N210" i="3"/>
  <c r="N212" i="3"/>
  <c r="N214" i="3"/>
  <c r="N217" i="3"/>
  <c r="N213" i="3"/>
  <c r="M9" i="3" l="1"/>
  <c r="E10" i="4" l="1"/>
  <c r="N9" i="3" l="1"/>
  <c r="I5" i="4"/>
  <c r="I10" i="4" l="1"/>
  <c r="G5" i="4"/>
  <c r="G10" i="4" l="1"/>
  <c r="M219" i="3" l="1"/>
  <c r="E19" i="4"/>
  <c r="E18" i="4"/>
  <c r="H5" i="4"/>
  <c r="F5" i="4"/>
  <c r="E5" i="4"/>
  <c r="H10" i="4" l="1"/>
  <c r="F10" i="4"/>
  <c r="J22" i="3" l="1"/>
  <c r="V22" i="3" s="1"/>
  <c r="J86" i="3"/>
  <c r="V86" i="3" s="1"/>
  <c r="J186" i="3"/>
  <c r="V186" i="3" s="1"/>
  <c r="K135" i="3"/>
  <c r="J204" i="3"/>
  <c r="V204" i="3" s="1"/>
  <c r="D219" i="3"/>
  <c r="N11" i="3"/>
  <c r="K63" i="3"/>
  <c r="J161" i="3"/>
  <c r="V161" i="3" s="1"/>
  <c r="K187" i="3"/>
  <c r="K119" i="3"/>
  <c r="K46" i="3"/>
  <c r="J46" i="3"/>
  <c r="V46" i="3" s="1"/>
  <c r="K151" i="3"/>
  <c r="J151" i="3"/>
  <c r="V151" i="3" s="1"/>
  <c r="K117" i="3"/>
  <c r="J117" i="3"/>
  <c r="V117" i="3" s="1"/>
  <c r="K192" i="3"/>
  <c r="J192" i="3"/>
  <c r="V192" i="3" s="1"/>
  <c r="K184" i="3"/>
  <c r="J184" i="3"/>
  <c r="V184" i="3" s="1"/>
  <c r="K115" i="3"/>
  <c r="J115" i="3"/>
  <c r="V115" i="3" s="1"/>
  <c r="K64" i="3"/>
  <c r="J64" i="3"/>
  <c r="V64" i="3" s="1"/>
  <c r="K166" i="3"/>
  <c r="J166" i="3"/>
  <c r="V166" i="3" s="1"/>
  <c r="K145" i="3"/>
  <c r="J145" i="3"/>
  <c r="V145" i="3" s="1"/>
  <c r="J11" i="3" l="1"/>
  <c r="V11" i="3" s="1"/>
  <c r="O151" i="3"/>
  <c r="R151" i="3" s="1"/>
  <c r="O119" i="3"/>
  <c r="R119" i="3" s="1"/>
  <c r="O145" i="3"/>
  <c r="S145" i="3" s="1"/>
  <c r="O64" i="3"/>
  <c r="R64" i="3" s="1"/>
  <c r="O184" i="3"/>
  <c r="S184" i="3" s="1"/>
  <c r="O117" i="3"/>
  <c r="S117" i="3" s="1"/>
  <c r="O187" i="3"/>
  <c r="R187" i="3" s="1"/>
  <c r="O46" i="3"/>
  <c r="R46" i="3" s="1"/>
  <c r="O166" i="3"/>
  <c r="O115" i="3"/>
  <c r="R115" i="3" s="1"/>
  <c r="O192" i="3"/>
  <c r="S192" i="3" s="1"/>
  <c r="O63" i="3"/>
  <c r="O135" i="3"/>
  <c r="S135" i="3" s="1"/>
  <c r="K186" i="3"/>
  <c r="K204" i="3"/>
  <c r="K161" i="3"/>
  <c r="K11" i="3"/>
  <c r="J135" i="3"/>
  <c r="V135" i="3" s="1"/>
  <c r="K212" i="3"/>
  <c r="K213" i="3"/>
  <c r="K34" i="3"/>
  <c r="K193" i="3"/>
  <c r="K22" i="3"/>
  <c r="K86" i="3"/>
  <c r="K10" i="3"/>
  <c r="K25" i="3"/>
  <c r="K169" i="3"/>
  <c r="K139" i="3"/>
  <c r="K50" i="3"/>
  <c r="N219" i="3"/>
  <c r="E5" i="3"/>
  <c r="D5" i="3"/>
  <c r="J63" i="3"/>
  <c r="V63" i="3" s="1"/>
  <c r="J187" i="3"/>
  <c r="V187" i="3" s="1"/>
  <c r="AA20" i="3"/>
  <c r="J119" i="3"/>
  <c r="V119" i="3" s="1"/>
  <c r="AA212" i="3"/>
  <c r="AA107" i="3"/>
  <c r="AA202" i="3"/>
  <c r="AA111" i="3"/>
  <c r="AA182" i="3"/>
  <c r="AA85" i="3"/>
  <c r="AA75" i="3"/>
  <c r="AJ219" i="3"/>
  <c r="K45" i="3"/>
  <c r="J45" i="3"/>
  <c r="V45" i="3" s="1"/>
  <c r="K82" i="3"/>
  <c r="J82" i="3"/>
  <c r="V82" i="3" s="1"/>
  <c r="K109" i="3"/>
  <c r="J109" i="3"/>
  <c r="V109" i="3" s="1"/>
  <c r="K165" i="3"/>
  <c r="J165" i="3"/>
  <c r="V165" i="3" s="1"/>
  <c r="K26" i="3"/>
  <c r="J26" i="3"/>
  <c r="V26" i="3" s="1"/>
  <c r="K164" i="3"/>
  <c r="J164" i="3"/>
  <c r="V164" i="3" s="1"/>
  <c r="K28" i="3"/>
  <c r="J28" i="3"/>
  <c r="V28" i="3" s="1"/>
  <c r="K53" i="3"/>
  <c r="J53" i="3"/>
  <c r="V53" i="3" s="1"/>
  <c r="K177" i="3"/>
  <c r="J177" i="3"/>
  <c r="V177" i="3" s="1"/>
  <c r="K94" i="3"/>
  <c r="J94" i="3"/>
  <c r="V94" i="3" s="1"/>
  <c r="K88" i="3"/>
  <c r="J88" i="3"/>
  <c r="V88" i="3" s="1"/>
  <c r="K92" i="3"/>
  <c r="J92" i="3"/>
  <c r="V92" i="3" s="1"/>
  <c r="K69" i="3"/>
  <c r="J69" i="3"/>
  <c r="V69" i="3" s="1"/>
  <c r="K43" i="3"/>
  <c r="J43" i="3"/>
  <c r="V43" i="3" s="1"/>
  <c r="K144" i="3"/>
  <c r="J144" i="3"/>
  <c r="V144" i="3" s="1"/>
  <c r="K195" i="3"/>
  <c r="J195" i="3"/>
  <c r="V195" i="3" s="1"/>
  <c r="K153" i="3"/>
  <c r="J153" i="3"/>
  <c r="V153" i="3" s="1"/>
  <c r="K138" i="3"/>
  <c r="J138" i="3"/>
  <c r="V138" i="3" s="1"/>
  <c r="K129" i="3"/>
  <c r="J129" i="3"/>
  <c r="V129" i="3" s="1"/>
  <c r="AA70" i="3"/>
  <c r="AA31" i="3"/>
  <c r="AA65" i="3"/>
  <c r="AA86" i="3"/>
  <c r="AA156" i="3"/>
  <c r="AA186" i="3"/>
  <c r="AA74" i="3"/>
  <c r="AA90" i="3"/>
  <c r="AA159" i="3"/>
  <c r="AA42" i="3"/>
  <c r="AA194" i="3"/>
  <c r="AA128" i="3"/>
  <c r="AA112" i="3"/>
  <c r="AA167" i="3"/>
  <c r="AA58" i="3"/>
  <c r="AA143" i="3"/>
  <c r="AA110" i="3"/>
  <c r="AA63" i="3"/>
  <c r="AA211" i="3"/>
  <c r="AA137" i="3"/>
  <c r="AA175" i="3"/>
  <c r="AA189" i="3"/>
  <c r="AA200" i="3"/>
  <c r="AA205" i="3"/>
  <c r="AA190" i="3"/>
  <c r="AA120" i="3"/>
  <c r="AA56" i="3"/>
  <c r="AA184" i="3"/>
  <c r="AA204" i="3"/>
  <c r="AA172" i="3"/>
  <c r="AA103" i="3"/>
  <c r="AA181" i="3"/>
  <c r="AA185" i="3"/>
  <c r="AA203" i="3"/>
  <c r="AA152" i="3"/>
  <c r="AA76" i="3"/>
  <c r="AA142" i="3"/>
  <c r="AA130" i="3"/>
  <c r="AA195" i="3"/>
  <c r="AA25" i="3"/>
  <c r="AA43" i="3"/>
  <c r="AA207" i="3"/>
  <c r="K146" i="3"/>
  <c r="J146" i="3"/>
  <c r="V146" i="3" s="1"/>
  <c r="K201" i="3"/>
  <c r="J201" i="3"/>
  <c r="V201" i="3" s="1"/>
  <c r="K17" i="3"/>
  <c r="J17" i="3"/>
  <c r="V17" i="3" s="1"/>
  <c r="K141" i="3"/>
  <c r="J141" i="3"/>
  <c r="V141" i="3" s="1"/>
  <c r="K152" i="3"/>
  <c r="J152" i="3"/>
  <c r="V152" i="3" s="1"/>
  <c r="K96" i="3"/>
  <c r="J96" i="3"/>
  <c r="V96" i="3" s="1"/>
  <c r="K87" i="3"/>
  <c r="J87" i="3"/>
  <c r="V87" i="3" s="1"/>
  <c r="K216" i="3"/>
  <c r="J216" i="3"/>
  <c r="V216" i="3" s="1"/>
  <c r="K57" i="3"/>
  <c r="J57" i="3"/>
  <c r="V57" i="3" s="1"/>
  <c r="K74" i="3"/>
  <c r="J74" i="3"/>
  <c r="V74" i="3" s="1"/>
  <c r="K12" i="3"/>
  <c r="J12" i="3"/>
  <c r="V12" i="3" s="1"/>
  <c r="K59" i="3"/>
  <c r="J59" i="3"/>
  <c r="V59" i="3" s="1"/>
  <c r="K183" i="3"/>
  <c r="J183" i="3"/>
  <c r="V183" i="3" s="1"/>
  <c r="K44" i="3"/>
  <c r="J44" i="3"/>
  <c r="V44" i="3" s="1"/>
  <c r="K62" i="3"/>
  <c r="J62" i="3"/>
  <c r="V62" i="3" s="1"/>
  <c r="K210" i="3"/>
  <c r="J210" i="3"/>
  <c r="V210" i="3" s="1"/>
  <c r="K173" i="3"/>
  <c r="J173" i="3"/>
  <c r="V173" i="3" s="1"/>
  <c r="K107" i="3"/>
  <c r="J107" i="3"/>
  <c r="V107" i="3" s="1"/>
  <c r="K114" i="3"/>
  <c r="J114" i="3"/>
  <c r="V114" i="3" s="1"/>
  <c r="K162" i="3"/>
  <c r="J162" i="3"/>
  <c r="V162" i="3" s="1"/>
  <c r="K68" i="3"/>
  <c r="J68" i="3"/>
  <c r="V68" i="3" s="1"/>
  <c r="K126" i="3"/>
  <c r="J126" i="3"/>
  <c r="V126" i="3" s="1"/>
  <c r="K52" i="3"/>
  <c r="J52" i="3"/>
  <c r="V52" i="3" s="1"/>
  <c r="K189" i="3"/>
  <c r="J189" i="3"/>
  <c r="V189" i="3" s="1"/>
  <c r="K136" i="3"/>
  <c r="J136" i="3"/>
  <c r="V136" i="3" s="1"/>
  <c r="K80" i="3"/>
  <c r="J80" i="3"/>
  <c r="V80" i="3" s="1"/>
  <c r="K197" i="3"/>
  <c r="J197" i="3"/>
  <c r="V197" i="3" s="1"/>
  <c r="K104" i="3"/>
  <c r="J104" i="3"/>
  <c r="V104" i="3" s="1"/>
  <c r="K205" i="3"/>
  <c r="J205" i="3"/>
  <c r="V205" i="3" s="1"/>
  <c r="K154" i="3"/>
  <c r="J154" i="3"/>
  <c r="V154" i="3" s="1"/>
  <c r="K200" i="3"/>
  <c r="J200" i="3"/>
  <c r="V200" i="3" s="1"/>
  <c r="K55" i="3"/>
  <c r="J55" i="3"/>
  <c r="V55" i="3" s="1"/>
  <c r="K113" i="3"/>
  <c r="J113" i="3"/>
  <c r="V113" i="3" s="1"/>
  <c r="K196" i="3"/>
  <c r="J196" i="3"/>
  <c r="V196" i="3" s="1"/>
  <c r="K158" i="3"/>
  <c r="J158" i="3"/>
  <c r="V158" i="3" s="1"/>
  <c r="K67" i="3"/>
  <c r="J67" i="3"/>
  <c r="V67" i="3" s="1"/>
  <c r="K42" i="3"/>
  <c r="J42" i="3"/>
  <c r="V42" i="3" s="1"/>
  <c r="K217" i="3"/>
  <c r="J217" i="3"/>
  <c r="V217" i="3" s="1"/>
  <c r="K128" i="3"/>
  <c r="J128" i="3"/>
  <c r="V128" i="3" s="1"/>
  <c r="K172" i="3"/>
  <c r="J172" i="3"/>
  <c r="V172" i="3" s="1"/>
  <c r="K40" i="3"/>
  <c r="J40" i="3"/>
  <c r="V40" i="3" s="1"/>
  <c r="K180" i="3"/>
  <c r="J180" i="3"/>
  <c r="V180" i="3" s="1"/>
  <c r="K49" i="3"/>
  <c r="J49" i="3"/>
  <c r="V49" i="3" s="1"/>
  <c r="AA102" i="3"/>
  <c r="K137" i="3"/>
  <c r="J137" i="3"/>
  <c r="V137" i="3" s="1"/>
  <c r="K13" i="3"/>
  <c r="J13" i="3"/>
  <c r="V13" i="3" s="1"/>
  <c r="K194" i="3"/>
  <c r="J194" i="3"/>
  <c r="V194" i="3" s="1"/>
  <c r="K156" i="3"/>
  <c r="J156" i="3"/>
  <c r="V156" i="3" s="1"/>
  <c r="K206" i="3"/>
  <c r="J206" i="3"/>
  <c r="V206" i="3" s="1"/>
  <c r="K27" i="3"/>
  <c r="J27" i="3"/>
  <c r="V27" i="3" s="1"/>
  <c r="K118" i="3"/>
  <c r="J118" i="3"/>
  <c r="V118" i="3" s="1"/>
  <c r="K124" i="3"/>
  <c r="J124" i="3"/>
  <c r="V124" i="3" s="1"/>
  <c r="K19" i="3"/>
  <c r="J19" i="3"/>
  <c r="V19" i="3" s="1"/>
  <c r="K155" i="3"/>
  <c r="J155" i="3"/>
  <c r="V155" i="3" s="1"/>
  <c r="K41" i="3"/>
  <c r="J41" i="3"/>
  <c r="V41" i="3" s="1"/>
  <c r="K133" i="3"/>
  <c r="J133" i="3"/>
  <c r="V133" i="3" s="1"/>
  <c r="K198" i="3"/>
  <c r="J198" i="3"/>
  <c r="V198" i="3" s="1"/>
  <c r="K97" i="3"/>
  <c r="J97" i="3"/>
  <c r="V97" i="3" s="1"/>
  <c r="K99" i="3"/>
  <c r="J99" i="3"/>
  <c r="V99" i="3" s="1"/>
  <c r="K35" i="3"/>
  <c r="J35" i="3"/>
  <c r="V35" i="3" s="1"/>
  <c r="K77" i="3"/>
  <c r="J77" i="3"/>
  <c r="V77" i="3" s="1"/>
  <c r="K95" i="3"/>
  <c r="J95" i="3"/>
  <c r="V95" i="3" s="1"/>
  <c r="K21" i="3"/>
  <c r="J21" i="3"/>
  <c r="V21" i="3" s="1"/>
  <c r="K75" i="3"/>
  <c r="J75" i="3"/>
  <c r="V75" i="3" s="1"/>
  <c r="K33" i="3"/>
  <c r="J33" i="3"/>
  <c r="V33" i="3" s="1"/>
  <c r="K110" i="3"/>
  <c r="J110" i="3"/>
  <c r="V110" i="3" s="1"/>
  <c r="K79" i="3"/>
  <c r="J79" i="3"/>
  <c r="V79" i="3" s="1"/>
  <c r="K122" i="3"/>
  <c r="J122" i="3"/>
  <c r="V122" i="3" s="1"/>
  <c r="K149" i="3"/>
  <c r="J149" i="3"/>
  <c r="V149" i="3" s="1"/>
  <c r="AA57" i="3"/>
  <c r="AA79" i="3"/>
  <c r="AA174" i="3"/>
  <c r="AA91" i="3"/>
  <c r="AA55" i="3"/>
  <c r="AA151" i="3"/>
  <c r="AA32" i="3"/>
  <c r="AA208" i="3"/>
  <c r="AA131" i="3"/>
  <c r="AA165" i="3"/>
  <c r="AA177" i="3"/>
  <c r="AA188" i="3"/>
  <c r="AA157" i="3"/>
  <c r="AA37" i="3"/>
  <c r="AA123" i="3"/>
  <c r="AA81" i="3"/>
  <c r="K65" i="3"/>
  <c r="J65" i="3"/>
  <c r="V65" i="3" s="1"/>
  <c r="K131" i="3"/>
  <c r="J131" i="3"/>
  <c r="V131" i="3" s="1"/>
  <c r="K112" i="3"/>
  <c r="J112" i="3"/>
  <c r="V112" i="3" s="1"/>
  <c r="K175" i="3"/>
  <c r="J175" i="3"/>
  <c r="V175" i="3" s="1"/>
  <c r="K83" i="3"/>
  <c r="J83" i="3"/>
  <c r="V83" i="3" s="1"/>
  <c r="K18" i="3"/>
  <c r="J18" i="3"/>
  <c r="V18" i="3" s="1"/>
  <c r="K16" i="3"/>
  <c r="J16" i="3"/>
  <c r="V16" i="3" s="1"/>
  <c r="K85" i="3"/>
  <c r="J85" i="3"/>
  <c r="V85" i="3" s="1"/>
  <c r="K84" i="3"/>
  <c r="J84" i="3"/>
  <c r="V84" i="3" s="1"/>
  <c r="K116" i="3"/>
  <c r="J116" i="3"/>
  <c r="V116" i="3" s="1"/>
  <c r="K101" i="3"/>
  <c r="J101" i="3"/>
  <c r="V101" i="3" s="1"/>
  <c r="K73" i="3"/>
  <c r="J73" i="3"/>
  <c r="V73" i="3" s="1"/>
  <c r="K191" i="3"/>
  <c r="J191" i="3"/>
  <c r="V191" i="3" s="1"/>
  <c r="K208" i="3"/>
  <c r="J208" i="3"/>
  <c r="V208" i="3" s="1"/>
  <c r="K181" i="3"/>
  <c r="J181" i="3"/>
  <c r="V181" i="3" s="1"/>
  <c r="K23" i="3"/>
  <c r="J23" i="3"/>
  <c r="V23" i="3" s="1"/>
  <c r="K9" i="3"/>
  <c r="J9" i="3"/>
  <c r="V9" i="3" s="1"/>
  <c r="K29" i="3"/>
  <c r="J29" i="3"/>
  <c r="V29" i="3" s="1"/>
  <c r="AA60" i="3"/>
  <c r="AA67" i="3"/>
  <c r="AA126" i="3"/>
  <c r="AA114" i="3"/>
  <c r="AA145" i="3"/>
  <c r="AA33" i="3"/>
  <c r="AA124" i="3"/>
  <c r="AA138" i="3"/>
  <c r="AA122" i="3"/>
  <c r="AA215" i="3"/>
  <c r="AA213" i="3"/>
  <c r="AA196" i="3"/>
  <c r="AA108" i="3"/>
  <c r="AA164" i="3"/>
  <c r="AA69" i="3"/>
  <c r="AA217" i="3"/>
  <c r="AA26" i="3"/>
  <c r="AA135" i="3"/>
  <c r="AA162" i="3"/>
  <c r="AA199" i="3"/>
  <c r="AA154" i="3"/>
  <c r="AA84" i="3"/>
  <c r="AA197" i="3"/>
  <c r="AA176" i="3"/>
  <c r="AA104" i="3"/>
  <c r="AA129" i="3"/>
  <c r="AA89" i="3"/>
  <c r="AA170" i="3"/>
  <c r="AA44" i="3"/>
  <c r="AA83" i="3"/>
  <c r="AA178" i="3"/>
  <c r="AA198" i="3"/>
  <c r="AA94" i="3"/>
  <c r="AA214" i="3"/>
  <c r="AA109" i="3"/>
  <c r="AA134" i="3"/>
  <c r="AA34" i="3"/>
  <c r="AA106" i="3"/>
  <c r="AA163" i="3"/>
  <c r="AA147" i="3"/>
  <c r="AA72" i="3"/>
  <c r="AA40" i="3"/>
  <c r="AA146" i="3"/>
  <c r="AA180" i="3"/>
  <c r="AA209" i="3"/>
  <c r="AA148" i="3"/>
  <c r="AA62" i="3"/>
  <c r="AA192" i="3"/>
  <c r="AA39" i="3"/>
  <c r="K211" i="3"/>
  <c r="J211" i="3"/>
  <c r="V211" i="3" s="1"/>
  <c r="K32" i="3"/>
  <c r="J32" i="3"/>
  <c r="V32" i="3" s="1"/>
  <c r="K171" i="3"/>
  <c r="J171" i="3"/>
  <c r="V171" i="3" s="1"/>
  <c r="K103" i="3"/>
  <c r="J103" i="3"/>
  <c r="V103" i="3" s="1"/>
  <c r="K170" i="3"/>
  <c r="J170" i="3"/>
  <c r="V170" i="3" s="1"/>
  <c r="K61" i="3"/>
  <c r="J61" i="3"/>
  <c r="V61" i="3" s="1"/>
  <c r="K90" i="3"/>
  <c r="J90" i="3"/>
  <c r="V90" i="3" s="1"/>
  <c r="K58" i="3"/>
  <c r="J58" i="3"/>
  <c r="V58" i="3" s="1"/>
  <c r="K71" i="3"/>
  <c r="J71" i="3"/>
  <c r="V71" i="3" s="1"/>
  <c r="K48" i="3"/>
  <c r="J48" i="3"/>
  <c r="V48" i="3" s="1"/>
  <c r="K148" i="3"/>
  <c r="J148" i="3"/>
  <c r="V148" i="3" s="1"/>
  <c r="K179" i="3"/>
  <c r="J179" i="3"/>
  <c r="V179" i="3" s="1"/>
  <c r="K37" i="3"/>
  <c r="J37" i="3"/>
  <c r="V37" i="3" s="1"/>
  <c r="K157" i="3"/>
  <c r="J157" i="3"/>
  <c r="V157" i="3" s="1"/>
  <c r="K134" i="3"/>
  <c r="J134" i="3"/>
  <c r="V134" i="3" s="1"/>
  <c r="K54" i="3"/>
  <c r="J54" i="3"/>
  <c r="V54" i="3" s="1"/>
  <c r="K24" i="3"/>
  <c r="J24" i="3"/>
  <c r="V24" i="3" s="1"/>
  <c r="K81" i="3"/>
  <c r="J81" i="3"/>
  <c r="V81" i="3" s="1"/>
  <c r="K214" i="3"/>
  <c r="J214" i="3"/>
  <c r="V214" i="3" s="1"/>
  <c r="K20" i="3"/>
  <c r="J20" i="3"/>
  <c r="V20" i="3" s="1"/>
  <c r="K36" i="3"/>
  <c r="J36" i="3"/>
  <c r="V36" i="3" s="1"/>
  <c r="K123" i="3"/>
  <c r="J123" i="3"/>
  <c r="V123" i="3" s="1"/>
  <c r="K14" i="3"/>
  <c r="J14" i="3"/>
  <c r="V14" i="3" s="1"/>
  <c r="K176" i="3"/>
  <c r="J176" i="3"/>
  <c r="V176" i="3" s="1"/>
  <c r="K147" i="3"/>
  <c r="J147" i="3"/>
  <c r="V147" i="3" s="1"/>
  <c r="K111" i="3"/>
  <c r="J111" i="3"/>
  <c r="V111" i="3" s="1"/>
  <c r="K150" i="3"/>
  <c r="J150" i="3"/>
  <c r="V150" i="3" s="1"/>
  <c r="K188" i="3"/>
  <c r="J188" i="3"/>
  <c r="V188" i="3" s="1"/>
  <c r="K66" i="3"/>
  <c r="J66" i="3"/>
  <c r="V66" i="3" s="1"/>
  <c r="K163" i="3"/>
  <c r="J163" i="3"/>
  <c r="V163" i="3" s="1"/>
  <c r="K51" i="3"/>
  <c r="J51" i="3"/>
  <c r="V51" i="3" s="1"/>
  <c r="K76" i="3"/>
  <c r="J76" i="3"/>
  <c r="V76" i="3" s="1"/>
  <c r="K120" i="3"/>
  <c r="J120" i="3"/>
  <c r="V120" i="3" s="1"/>
  <c r="K207" i="3"/>
  <c r="J207" i="3"/>
  <c r="V207" i="3" s="1"/>
  <c r="K108" i="3"/>
  <c r="J108" i="3"/>
  <c r="V108" i="3" s="1"/>
  <c r="K185" i="3"/>
  <c r="J185" i="3"/>
  <c r="V185" i="3" s="1"/>
  <c r="K202" i="3"/>
  <c r="J202" i="3"/>
  <c r="V202" i="3" s="1"/>
  <c r="K121" i="3"/>
  <c r="J121" i="3"/>
  <c r="V121" i="3" s="1"/>
  <c r="K102" i="3"/>
  <c r="J102" i="3"/>
  <c r="V102" i="3" s="1"/>
  <c r="K143" i="3"/>
  <c r="J143" i="3"/>
  <c r="V143" i="3" s="1"/>
  <c r="K182" i="3"/>
  <c r="J182" i="3"/>
  <c r="V182" i="3" s="1"/>
  <c r="K39" i="3"/>
  <c r="J39" i="3"/>
  <c r="V39" i="3" s="1"/>
  <c r="K72" i="3"/>
  <c r="J72" i="3"/>
  <c r="V72" i="3" s="1"/>
  <c r="K70" i="3"/>
  <c r="J70" i="3"/>
  <c r="V70" i="3" s="1"/>
  <c r="K98" i="3"/>
  <c r="J98" i="3"/>
  <c r="V98" i="3" s="1"/>
  <c r="K106" i="3"/>
  <c r="J106" i="3"/>
  <c r="V106" i="3" s="1"/>
  <c r="K125" i="3"/>
  <c r="J125" i="3"/>
  <c r="V125" i="3" s="1"/>
  <c r="K159" i="3"/>
  <c r="J159" i="3"/>
  <c r="V159" i="3" s="1"/>
  <c r="K56" i="3"/>
  <c r="J56" i="3"/>
  <c r="V56" i="3" s="1"/>
  <c r="K100" i="3"/>
  <c r="J100" i="3"/>
  <c r="V100" i="3" s="1"/>
  <c r="K209" i="3"/>
  <c r="J209" i="3"/>
  <c r="V209" i="3" s="1"/>
  <c r="K174" i="3"/>
  <c r="J174" i="3"/>
  <c r="V174" i="3" s="1"/>
  <c r="K15" i="3"/>
  <c r="J15" i="3"/>
  <c r="V15" i="3" s="1"/>
  <c r="K215" i="3"/>
  <c r="J215" i="3"/>
  <c r="V215" i="3" s="1"/>
  <c r="K199" i="3"/>
  <c r="J199" i="3"/>
  <c r="V199" i="3" s="1"/>
  <c r="K31" i="3"/>
  <c r="J31" i="3"/>
  <c r="V31" i="3" s="1"/>
  <c r="K93" i="3"/>
  <c r="J93" i="3"/>
  <c r="V93" i="3" s="1"/>
  <c r="K91" i="3"/>
  <c r="J91" i="3"/>
  <c r="V91" i="3" s="1"/>
  <c r="K178" i="3"/>
  <c r="J178" i="3"/>
  <c r="V178" i="3" s="1"/>
  <c r="K142" i="3"/>
  <c r="J142" i="3"/>
  <c r="V142" i="3" s="1"/>
  <c r="K127" i="3"/>
  <c r="J127" i="3"/>
  <c r="V127" i="3" s="1"/>
  <c r="K203" i="3"/>
  <c r="J203" i="3"/>
  <c r="V203" i="3" s="1"/>
  <c r="K89" i="3"/>
  <c r="J89" i="3"/>
  <c r="V89" i="3" s="1"/>
  <c r="K190" i="3"/>
  <c r="J190" i="3"/>
  <c r="V190" i="3" s="1"/>
  <c r="K167" i="3"/>
  <c r="J167" i="3"/>
  <c r="V167" i="3" s="1"/>
  <c r="K160" i="3"/>
  <c r="J160" i="3"/>
  <c r="V160" i="3" s="1"/>
  <c r="K60" i="3"/>
  <c r="J60" i="3"/>
  <c r="V60" i="3" s="1"/>
  <c r="K47" i="3"/>
  <c r="J47" i="3"/>
  <c r="V47" i="3" s="1"/>
  <c r="K38" i="3"/>
  <c r="J38" i="3"/>
  <c r="V38" i="3" s="1"/>
  <c r="K132" i="3"/>
  <c r="J132" i="3"/>
  <c r="V132" i="3" s="1"/>
  <c r="AA191" i="3"/>
  <c r="S187" i="3" l="1"/>
  <c r="W187" i="3" s="1"/>
  <c r="S166" i="3"/>
  <c r="U166" i="3" s="1"/>
  <c r="S64" i="3"/>
  <c r="W64" i="3" s="1"/>
  <c r="J193" i="3"/>
  <c r="V193" i="3" s="1"/>
  <c r="R135" i="3"/>
  <c r="R184" i="3"/>
  <c r="S151" i="3"/>
  <c r="W151" i="3" s="1"/>
  <c r="S115" i="3"/>
  <c r="R166" i="3"/>
  <c r="S46" i="3"/>
  <c r="S119" i="3"/>
  <c r="W119" i="3" s="1"/>
  <c r="S63" i="3"/>
  <c r="R117" i="3"/>
  <c r="R63" i="3"/>
  <c r="R145" i="3"/>
  <c r="R192" i="3"/>
  <c r="O47" i="3"/>
  <c r="R47" i="3" s="1"/>
  <c r="O142" i="3"/>
  <c r="O93" i="3"/>
  <c r="O15" i="3"/>
  <c r="R15" i="3" s="1"/>
  <c r="O56" i="3"/>
  <c r="R56" i="3" s="1"/>
  <c r="O214" i="3"/>
  <c r="O48" i="3"/>
  <c r="S48" i="3" s="1"/>
  <c r="O77" i="3"/>
  <c r="O124" i="3"/>
  <c r="R124" i="3" s="1"/>
  <c r="O206" i="3"/>
  <c r="S206" i="3" s="1"/>
  <c r="O13" i="3"/>
  <c r="O125" i="3"/>
  <c r="S125" i="3" s="1"/>
  <c r="O98" i="3"/>
  <c r="R98" i="3" s="1"/>
  <c r="O72" i="3"/>
  <c r="O182" i="3"/>
  <c r="R182" i="3" s="1"/>
  <c r="O102" i="3"/>
  <c r="S102" i="3" s="1"/>
  <c r="O202" i="3"/>
  <c r="R202" i="3" s="1"/>
  <c r="O108" i="3"/>
  <c r="O120" i="3"/>
  <c r="O51" i="3"/>
  <c r="R51" i="3" s="1"/>
  <c r="O66" i="3"/>
  <c r="S66" i="3" s="1"/>
  <c r="O150" i="3"/>
  <c r="R150" i="3" s="1"/>
  <c r="O147" i="3"/>
  <c r="O14" i="3"/>
  <c r="R14" i="3" s="1"/>
  <c r="O32" i="3"/>
  <c r="S32" i="3" s="1"/>
  <c r="O181" i="3"/>
  <c r="S181" i="3" s="1"/>
  <c r="O191" i="3"/>
  <c r="R191" i="3" s="1"/>
  <c r="O101" i="3"/>
  <c r="R101" i="3" s="1"/>
  <c r="O84" i="3"/>
  <c r="O16" i="3"/>
  <c r="S16" i="3" s="1"/>
  <c r="O83" i="3"/>
  <c r="R83" i="3" s="1"/>
  <c r="O112" i="3"/>
  <c r="S112" i="3" s="1"/>
  <c r="O65" i="3"/>
  <c r="S65" i="3" s="1"/>
  <c r="O122" i="3"/>
  <c r="O110" i="3"/>
  <c r="R110" i="3" s="1"/>
  <c r="O75" i="3"/>
  <c r="S75" i="3" s="1"/>
  <c r="O97" i="3"/>
  <c r="O198" i="3"/>
  <c r="R198" i="3" s="1"/>
  <c r="O41" i="3"/>
  <c r="O27" i="3"/>
  <c r="R27" i="3" s="1"/>
  <c r="O12" i="3"/>
  <c r="S12" i="3" s="1"/>
  <c r="O57" i="3"/>
  <c r="R57" i="3" s="1"/>
  <c r="O87" i="3"/>
  <c r="O201" i="3"/>
  <c r="R201" i="3" s="1"/>
  <c r="O164" i="3"/>
  <c r="O165" i="3"/>
  <c r="O82" i="3"/>
  <c r="S82" i="3" s="1"/>
  <c r="O50" i="3"/>
  <c r="S50" i="3" s="1"/>
  <c r="O193" i="3"/>
  <c r="S193" i="3" s="1"/>
  <c r="O212" i="3"/>
  <c r="O204" i="3"/>
  <c r="O160" i="3"/>
  <c r="O203" i="3"/>
  <c r="O199" i="3"/>
  <c r="S199" i="3" s="1"/>
  <c r="O24" i="3"/>
  <c r="O37" i="3"/>
  <c r="O61" i="3"/>
  <c r="R61" i="3" s="1"/>
  <c r="O60" i="3"/>
  <c r="R60" i="3" s="1"/>
  <c r="O127" i="3"/>
  <c r="S127" i="3" s="1"/>
  <c r="O215" i="3"/>
  <c r="R215" i="3" s="1"/>
  <c r="O100" i="3"/>
  <c r="S100" i="3" s="1"/>
  <c r="O159" i="3"/>
  <c r="O36" i="3"/>
  <c r="R36" i="3" s="1"/>
  <c r="O20" i="3"/>
  <c r="S20" i="3" s="1"/>
  <c r="O81" i="3"/>
  <c r="S81" i="3" s="1"/>
  <c r="O54" i="3"/>
  <c r="O157" i="3"/>
  <c r="O148" i="3"/>
  <c r="O71" i="3"/>
  <c r="O90" i="3"/>
  <c r="O170" i="3"/>
  <c r="O29" i="3"/>
  <c r="O95" i="3"/>
  <c r="R95" i="3" s="1"/>
  <c r="O99" i="3"/>
  <c r="O19" i="3"/>
  <c r="R19" i="3" s="1"/>
  <c r="O118" i="3"/>
  <c r="R118" i="3" s="1"/>
  <c r="O194" i="3"/>
  <c r="R194" i="3" s="1"/>
  <c r="O137" i="3"/>
  <c r="S137" i="3" s="1"/>
  <c r="O49" i="3"/>
  <c r="S49" i="3" s="1"/>
  <c r="O40" i="3"/>
  <c r="R40" i="3" s="1"/>
  <c r="O128" i="3"/>
  <c r="R128" i="3" s="1"/>
  <c r="O42" i="3"/>
  <c r="R42" i="3" s="1"/>
  <c r="O158" i="3"/>
  <c r="S158" i="3" s="1"/>
  <c r="O113" i="3"/>
  <c r="O200" i="3"/>
  <c r="S200" i="3" s="1"/>
  <c r="O205" i="3"/>
  <c r="R205" i="3" s="1"/>
  <c r="O197" i="3"/>
  <c r="O136" i="3"/>
  <c r="R136" i="3" s="1"/>
  <c r="O126" i="3"/>
  <c r="S126" i="3" s="1"/>
  <c r="O162" i="3"/>
  <c r="R162" i="3" s="1"/>
  <c r="O107" i="3"/>
  <c r="R107" i="3" s="1"/>
  <c r="O210" i="3"/>
  <c r="O44" i="3"/>
  <c r="S44" i="3" s="1"/>
  <c r="O59" i="3"/>
  <c r="S59" i="3" s="1"/>
  <c r="O152" i="3"/>
  <c r="O129" i="3"/>
  <c r="S129" i="3" s="1"/>
  <c r="O153" i="3"/>
  <c r="S153" i="3" s="1"/>
  <c r="O144" i="3"/>
  <c r="S144" i="3" s="1"/>
  <c r="O69" i="3"/>
  <c r="S69" i="3" s="1"/>
  <c r="O88" i="3"/>
  <c r="S88" i="3" s="1"/>
  <c r="O177" i="3"/>
  <c r="R177" i="3" s="1"/>
  <c r="O139" i="3"/>
  <c r="R139" i="3" s="1"/>
  <c r="O25" i="3"/>
  <c r="R25" i="3" s="1"/>
  <c r="O86" i="3"/>
  <c r="S86" i="3" s="1"/>
  <c r="U86" i="3" s="1"/>
  <c r="O186" i="3"/>
  <c r="O38" i="3"/>
  <c r="R38" i="3" s="1"/>
  <c r="O167" i="3"/>
  <c r="S167" i="3" s="1"/>
  <c r="O89" i="3"/>
  <c r="S89" i="3" s="1"/>
  <c r="O91" i="3"/>
  <c r="S91" i="3" s="1"/>
  <c r="O31" i="3"/>
  <c r="S31" i="3" s="1"/>
  <c r="O174" i="3"/>
  <c r="S174" i="3" s="1"/>
  <c r="O106" i="3"/>
  <c r="O70" i="3"/>
  <c r="R70" i="3" s="1"/>
  <c r="O39" i="3"/>
  <c r="S39" i="3" s="1"/>
  <c r="O143" i="3"/>
  <c r="S143" i="3" s="1"/>
  <c r="O121" i="3"/>
  <c r="R121" i="3" s="1"/>
  <c r="O185" i="3"/>
  <c r="O207" i="3"/>
  <c r="S207" i="3" s="1"/>
  <c r="O76" i="3"/>
  <c r="O163" i="3"/>
  <c r="R163" i="3" s="1"/>
  <c r="O188" i="3"/>
  <c r="R188" i="3" s="1"/>
  <c r="O111" i="3"/>
  <c r="S111" i="3" s="1"/>
  <c r="O176" i="3"/>
  <c r="O123" i="3"/>
  <c r="S123" i="3" s="1"/>
  <c r="O179" i="3"/>
  <c r="O171" i="3"/>
  <c r="R171" i="3" s="1"/>
  <c r="O211" i="3"/>
  <c r="O23" i="3"/>
  <c r="S23" i="3" s="1"/>
  <c r="O208" i="3"/>
  <c r="S208" i="3" s="1"/>
  <c r="O73" i="3"/>
  <c r="S73" i="3" s="1"/>
  <c r="O116" i="3"/>
  <c r="O85" i="3"/>
  <c r="R85" i="3" s="1"/>
  <c r="O18" i="3"/>
  <c r="O175" i="3"/>
  <c r="O131" i="3"/>
  <c r="O149" i="3"/>
  <c r="R149" i="3" s="1"/>
  <c r="O79" i="3"/>
  <c r="S79" i="3" s="1"/>
  <c r="O33" i="3"/>
  <c r="O133" i="3"/>
  <c r="O155" i="3"/>
  <c r="O156" i="3"/>
  <c r="R156" i="3" s="1"/>
  <c r="O74" i="3"/>
  <c r="R74" i="3" s="1"/>
  <c r="O216" i="3"/>
  <c r="R216" i="3" s="1"/>
  <c r="O17" i="3"/>
  <c r="S17" i="3" s="1"/>
  <c r="O146" i="3"/>
  <c r="S146" i="3" s="1"/>
  <c r="O28" i="3"/>
  <c r="S28" i="3" s="1"/>
  <c r="O26" i="3"/>
  <c r="O109" i="3"/>
  <c r="S109" i="3" s="1"/>
  <c r="O45" i="3"/>
  <c r="R45" i="3" s="1"/>
  <c r="O169" i="3"/>
  <c r="S169" i="3" s="1"/>
  <c r="O10" i="3"/>
  <c r="O22" i="3"/>
  <c r="S22" i="3" s="1"/>
  <c r="U22" i="3" s="1"/>
  <c r="O34" i="3"/>
  <c r="O11" i="3"/>
  <c r="S11" i="3" s="1"/>
  <c r="W11" i="3" s="1"/>
  <c r="O132" i="3"/>
  <c r="O190" i="3"/>
  <c r="S190" i="3" s="1"/>
  <c r="O178" i="3"/>
  <c r="S178" i="3" s="1"/>
  <c r="O209" i="3"/>
  <c r="R209" i="3" s="1"/>
  <c r="O134" i="3"/>
  <c r="O58" i="3"/>
  <c r="R58" i="3" s="1"/>
  <c r="O103" i="3"/>
  <c r="O21" i="3"/>
  <c r="R21" i="3" s="1"/>
  <c r="O35" i="3"/>
  <c r="S35" i="3" s="1"/>
  <c r="O180" i="3"/>
  <c r="S180" i="3" s="1"/>
  <c r="O172" i="3"/>
  <c r="R172" i="3" s="1"/>
  <c r="O217" i="3"/>
  <c r="O67" i="3"/>
  <c r="O196" i="3"/>
  <c r="S196" i="3" s="1"/>
  <c r="O55" i="3"/>
  <c r="S55" i="3" s="1"/>
  <c r="O154" i="3"/>
  <c r="R154" i="3" s="1"/>
  <c r="O104" i="3"/>
  <c r="O80" i="3"/>
  <c r="S80" i="3" s="1"/>
  <c r="O189" i="3"/>
  <c r="S189" i="3" s="1"/>
  <c r="O52" i="3"/>
  <c r="O68" i="3"/>
  <c r="R68" i="3" s="1"/>
  <c r="O114" i="3"/>
  <c r="S114" i="3" s="1"/>
  <c r="O173" i="3"/>
  <c r="O62" i="3"/>
  <c r="S62" i="3" s="1"/>
  <c r="O183" i="3"/>
  <c r="R183" i="3" s="1"/>
  <c r="O96" i="3"/>
  <c r="O141" i="3"/>
  <c r="S141" i="3" s="1"/>
  <c r="O138" i="3"/>
  <c r="S138" i="3" s="1"/>
  <c r="O195" i="3"/>
  <c r="R195" i="3" s="1"/>
  <c r="O43" i="3"/>
  <c r="S43" i="3" s="1"/>
  <c r="O92" i="3"/>
  <c r="O94" i="3"/>
  <c r="S94" i="3" s="1"/>
  <c r="O53" i="3"/>
  <c r="R53" i="3" s="1"/>
  <c r="O213" i="3"/>
  <c r="S213" i="3" s="1"/>
  <c r="O161" i="3"/>
  <c r="R161" i="3" s="1"/>
  <c r="J168" i="3"/>
  <c r="V168" i="3" s="1"/>
  <c r="J34" i="3"/>
  <c r="V34" i="3" s="1"/>
  <c r="K78" i="3"/>
  <c r="J10" i="3"/>
  <c r="V10" i="3" s="1"/>
  <c r="J213" i="3"/>
  <c r="V213" i="3" s="1"/>
  <c r="J212" i="3"/>
  <c r="V212" i="3" s="1"/>
  <c r="J78" i="3"/>
  <c r="V78" i="3" s="1"/>
  <c r="K168" i="3"/>
  <c r="J130" i="3"/>
  <c r="V130" i="3" s="1"/>
  <c r="K140" i="3"/>
  <c r="K130" i="3"/>
  <c r="J169" i="3"/>
  <c r="V169" i="3" s="1"/>
  <c r="J140" i="3"/>
  <c r="V140" i="3" s="1"/>
  <c r="J25" i="3"/>
  <c r="V25" i="3" s="1"/>
  <c r="J139" i="3"/>
  <c r="V139" i="3" s="1"/>
  <c r="J30" i="3"/>
  <c r="V30" i="3" s="1"/>
  <c r="K30" i="3"/>
  <c r="J50" i="3"/>
  <c r="V50" i="3" s="1"/>
  <c r="K105" i="3"/>
  <c r="G219" i="3"/>
  <c r="J219" i="3" s="1"/>
  <c r="J5" i="3" s="1"/>
  <c r="J105" i="3"/>
  <c r="V105" i="3" s="1"/>
  <c r="N5" i="3"/>
  <c r="L219" i="3"/>
  <c r="AA98" i="3"/>
  <c r="AA10" i="3"/>
  <c r="AA210" i="3"/>
  <c r="AA99" i="3"/>
  <c r="AA24" i="3"/>
  <c r="AA119" i="3"/>
  <c r="AA59" i="3"/>
  <c r="AA136" i="3"/>
  <c r="AA15" i="3"/>
  <c r="AA18" i="3"/>
  <c r="AA14" i="3"/>
  <c r="AA169" i="3"/>
  <c r="AA38" i="3"/>
  <c r="AA54" i="3"/>
  <c r="AA173" i="3"/>
  <c r="AA80" i="3"/>
  <c r="AA87" i="3"/>
  <c r="AA93" i="3"/>
  <c r="AA216" i="3"/>
  <c r="O9" i="3"/>
  <c r="AA41" i="3"/>
  <c r="AA95" i="3"/>
  <c r="AA158" i="3"/>
  <c r="AA96" i="3"/>
  <c r="AA118" i="3"/>
  <c r="AA46" i="3"/>
  <c r="AA201" i="3"/>
  <c r="AA61" i="3"/>
  <c r="AA160" i="3"/>
  <c r="AA30" i="3"/>
  <c r="AA53" i="3"/>
  <c r="AA206" i="3"/>
  <c r="AA171" i="3"/>
  <c r="AA23" i="3"/>
  <c r="AA19" i="3"/>
  <c r="AA141" i="3"/>
  <c r="AA117" i="3"/>
  <c r="W135" i="3"/>
  <c r="U135" i="3"/>
  <c r="AA183" i="3"/>
  <c r="AA66" i="3"/>
  <c r="AA22" i="3"/>
  <c r="AA121" i="3"/>
  <c r="AA11" i="3"/>
  <c r="AA71" i="3"/>
  <c r="AA149" i="3"/>
  <c r="AA127" i="3"/>
  <c r="AA113" i="3"/>
  <c r="AA161" i="3"/>
  <c r="AA133" i="3"/>
  <c r="AA144" i="3"/>
  <c r="AA116" i="3"/>
  <c r="AA150" i="3"/>
  <c r="W117" i="3"/>
  <c r="U117" i="3"/>
  <c r="AA97" i="3"/>
  <c r="AA168" i="3"/>
  <c r="AA78" i="3"/>
  <c r="AA105" i="3"/>
  <c r="AA125" i="3"/>
  <c r="AA21" i="3"/>
  <c r="AA139" i="3"/>
  <c r="AA12" i="3"/>
  <c r="AA179" i="3"/>
  <c r="AA52" i="3"/>
  <c r="W145" i="3"/>
  <c r="U145" i="3"/>
  <c r="AA101" i="3"/>
  <c r="AA17" i="3"/>
  <c r="AA88" i="3"/>
  <c r="AA48" i="3"/>
  <c r="AA115" i="3"/>
  <c r="AA36" i="3"/>
  <c r="AA100" i="3"/>
  <c r="AA47" i="3"/>
  <c r="AA132" i="3"/>
  <c r="AA92" i="3"/>
  <c r="AA9" i="3"/>
  <c r="AA77" i="3"/>
  <c r="AA27" i="3"/>
  <c r="AA13" i="3"/>
  <c r="AA35" i="3"/>
  <c r="AA140" i="3"/>
  <c r="AA16" i="3"/>
  <c r="AA28" i="3"/>
  <c r="W184" i="3"/>
  <c r="U184" i="3"/>
  <c r="AA73" i="3"/>
  <c r="AA166" i="3"/>
  <c r="AA51" i="3"/>
  <c r="AA153" i="3"/>
  <c r="AA50" i="3"/>
  <c r="AA68" i="3"/>
  <c r="AA64" i="3"/>
  <c r="AA49" i="3"/>
  <c r="AA29" i="3"/>
  <c r="AA45" i="3"/>
  <c r="AA193" i="3"/>
  <c r="W192" i="3"/>
  <c r="U192" i="3"/>
  <c r="AA187" i="3"/>
  <c r="AA82" i="3"/>
  <c r="AK5" i="3"/>
  <c r="AJ5" i="3"/>
  <c r="AA155" i="3"/>
  <c r="U187" i="3" l="1"/>
  <c r="S157" i="3"/>
  <c r="W157" i="3" s="1"/>
  <c r="S14" i="3"/>
  <c r="S136" i="3"/>
  <c r="W136" i="3" s="1"/>
  <c r="R143" i="3"/>
  <c r="W63" i="3"/>
  <c r="U64" i="3"/>
  <c r="R120" i="3"/>
  <c r="R167" i="3"/>
  <c r="R185" i="3"/>
  <c r="R211" i="3"/>
  <c r="R87" i="3"/>
  <c r="R116" i="3"/>
  <c r="S147" i="3"/>
  <c r="U147" i="3" s="1"/>
  <c r="W166" i="3"/>
  <c r="Y166" i="3" s="1"/>
  <c r="AB166" i="3" s="1"/>
  <c r="AE166" i="3" s="1"/>
  <c r="S121" i="3"/>
  <c r="W121" i="3" s="1"/>
  <c r="R125" i="3"/>
  <c r="R114" i="3"/>
  <c r="S210" i="3"/>
  <c r="W210" i="3" s="1"/>
  <c r="S29" i="3"/>
  <c r="W29" i="3" s="1"/>
  <c r="S131" i="3"/>
  <c r="W131" i="3" s="1"/>
  <c r="S106" i="3"/>
  <c r="U106" i="3" s="1"/>
  <c r="S68" i="3"/>
  <c r="R133" i="3"/>
  <c r="S71" i="3"/>
  <c r="W71" i="3" s="1"/>
  <c r="S156" i="3"/>
  <c r="W156" i="3" s="1"/>
  <c r="R164" i="3"/>
  <c r="S34" i="3"/>
  <c r="W34" i="3" s="1"/>
  <c r="R109" i="3"/>
  <c r="R55" i="3"/>
  <c r="S51" i="3"/>
  <c r="U51" i="3" s="1"/>
  <c r="R89" i="3"/>
  <c r="S201" i="3"/>
  <c r="S40" i="3"/>
  <c r="W40" i="3" s="1"/>
  <c r="R148" i="3"/>
  <c r="S163" i="3"/>
  <c r="R32" i="3"/>
  <c r="S194" i="3"/>
  <c r="W194" i="3" s="1"/>
  <c r="S164" i="3"/>
  <c r="S103" i="3"/>
  <c r="U103" i="3" s="1"/>
  <c r="R71" i="3"/>
  <c r="R50" i="3"/>
  <c r="R12" i="3"/>
  <c r="R23" i="3"/>
  <c r="S70" i="3"/>
  <c r="S179" i="3"/>
  <c r="W179" i="3" s="1"/>
  <c r="S202" i="3"/>
  <c r="W202" i="3" s="1"/>
  <c r="U46" i="3"/>
  <c r="S47" i="3"/>
  <c r="U47" i="3" s="1"/>
  <c r="R129" i="3"/>
  <c r="W22" i="3"/>
  <c r="Y22" i="3" s="1"/>
  <c r="AB22" i="3" s="1"/>
  <c r="R196" i="3"/>
  <c r="S58" i="3"/>
  <c r="U58" i="3" s="1"/>
  <c r="S37" i="3"/>
  <c r="W37" i="3" s="1"/>
  <c r="W115" i="3"/>
  <c r="R123" i="3"/>
  <c r="R43" i="3"/>
  <c r="S118" i="3"/>
  <c r="W118" i="3" s="1"/>
  <c r="S149" i="3"/>
  <c r="U149" i="3" s="1"/>
  <c r="W86" i="3"/>
  <c r="R88" i="3"/>
  <c r="R80" i="3"/>
  <c r="R180" i="3"/>
  <c r="R155" i="3"/>
  <c r="R75" i="3"/>
  <c r="S85" i="3"/>
  <c r="S215" i="3"/>
  <c r="U215" i="3" s="1"/>
  <c r="R84" i="3"/>
  <c r="S98" i="3"/>
  <c r="U151" i="3"/>
  <c r="R65" i="3"/>
  <c r="R203" i="3"/>
  <c r="S177" i="3"/>
  <c r="S172" i="3"/>
  <c r="S122" i="3"/>
  <c r="U122" i="3" s="1"/>
  <c r="U115" i="3"/>
  <c r="R79" i="3"/>
  <c r="S84" i="3"/>
  <c r="R126" i="3"/>
  <c r="R97" i="3"/>
  <c r="R81" i="3"/>
  <c r="S203" i="3"/>
  <c r="W203" i="3" s="1"/>
  <c r="R26" i="3"/>
  <c r="R152" i="3"/>
  <c r="S25" i="3"/>
  <c r="S134" i="3"/>
  <c r="S53" i="3"/>
  <c r="W53" i="3" s="1"/>
  <c r="R24" i="3"/>
  <c r="S216" i="3"/>
  <c r="R147" i="3"/>
  <c r="R131" i="3"/>
  <c r="R93" i="3"/>
  <c r="S92" i="3"/>
  <c r="W92" i="3" s="1"/>
  <c r="R141" i="3"/>
  <c r="S188" i="3"/>
  <c r="W188" i="3" s="1"/>
  <c r="S13" i="3"/>
  <c r="S170" i="3"/>
  <c r="R35" i="3"/>
  <c r="S83" i="3"/>
  <c r="S211" i="3"/>
  <c r="R41" i="3"/>
  <c r="S120" i="3"/>
  <c r="S195" i="3"/>
  <c r="U195" i="3" s="1"/>
  <c r="S26" i="3"/>
  <c r="S197" i="3"/>
  <c r="W197" i="3" s="1"/>
  <c r="R16" i="3"/>
  <c r="R153" i="3"/>
  <c r="S124" i="3"/>
  <c r="U124" i="3" s="1"/>
  <c r="S95" i="3"/>
  <c r="U95" i="3" s="1"/>
  <c r="U119" i="3"/>
  <c r="R208" i="3"/>
  <c r="S61" i="3"/>
  <c r="W61" i="3" s="1"/>
  <c r="R66" i="3"/>
  <c r="S185" i="3"/>
  <c r="S45" i="3"/>
  <c r="R179" i="3"/>
  <c r="R100" i="3"/>
  <c r="S60" i="3"/>
  <c r="W60" i="3" s="1"/>
  <c r="R200" i="3"/>
  <c r="S128" i="3"/>
  <c r="R44" i="3"/>
  <c r="S97" i="3"/>
  <c r="W46" i="3"/>
  <c r="S56" i="3"/>
  <c r="W56" i="3" s="1"/>
  <c r="R144" i="3"/>
  <c r="R146" i="3"/>
  <c r="R193" i="3"/>
  <c r="R217" i="3"/>
  <c r="R189" i="3"/>
  <c r="R178" i="3"/>
  <c r="R18" i="3"/>
  <c r="R91" i="3"/>
  <c r="S183" i="3"/>
  <c r="R82" i="3"/>
  <c r="S87" i="3"/>
  <c r="U87" i="3" s="1"/>
  <c r="R197" i="3"/>
  <c r="R158" i="3"/>
  <c r="S41" i="3"/>
  <c r="U41" i="3" s="1"/>
  <c r="S191" i="3"/>
  <c r="U191" i="3" s="1"/>
  <c r="R157" i="3"/>
  <c r="S36" i="3"/>
  <c r="W36" i="3" s="1"/>
  <c r="S182" i="3"/>
  <c r="W182" i="3" s="1"/>
  <c r="R170" i="3"/>
  <c r="S10" i="3"/>
  <c r="S204" i="3"/>
  <c r="U63" i="3"/>
  <c r="S113" i="3"/>
  <c r="U113" i="3" s="1"/>
  <c r="R49" i="3"/>
  <c r="S77" i="3"/>
  <c r="U77" i="3" s="1"/>
  <c r="S101" i="3"/>
  <c r="S176" i="3"/>
  <c r="R76" i="3"/>
  <c r="R102" i="3"/>
  <c r="R13" i="3"/>
  <c r="S19" i="3"/>
  <c r="W19" i="3" s="1"/>
  <c r="R112" i="3"/>
  <c r="R20" i="3"/>
  <c r="R204" i="3"/>
  <c r="R69" i="3"/>
  <c r="S152" i="3"/>
  <c r="W152" i="3" s="1"/>
  <c r="S133" i="3"/>
  <c r="W133" i="3" s="1"/>
  <c r="S110" i="3"/>
  <c r="S116" i="3"/>
  <c r="R48" i="3"/>
  <c r="S24" i="3"/>
  <c r="S107" i="3"/>
  <c r="R174" i="3"/>
  <c r="S93" i="3"/>
  <c r="W93" i="3" s="1"/>
  <c r="R127" i="3"/>
  <c r="R104" i="3"/>
  <c r="R67" i="3"/>
  <c r="S96" i="3"/>
  <c r="W96" i="3" s="1"/>
  <c r="S27" i="3"/>
  <c r="S15" i="3"/>
  <c r="U15" i="3" s="1"/>
  <c r="R160" i="3"/>
  <c r="R132" i="3"/>
  <c r="R210" i="3"/>
  <c r="S155" i="3"/>
  <c r="U155" i="3" s="1"/>
  <c r="R29" i="3"/>
  <c r="R37" i="3"/>
  <c r="R106" i="3"/>
  <c r="S214" i="3"/>
  <c r="R113" i="3"/>
  <c r="R77" i="3"/>
  <c r="R90" i="3"/>
  <c r="S148" i="3"/>
  <c r="U148" i="3" s="1"/>
  <c r="R54" i="3"/>
  <c r="S72" i="3"/>
  <c r="U72" i="3" s="1"/>
  <c r="R17" i="3"/>
  <c r="R213" i="3"/>
  <c r="S160" i="3"/>
  <c r="W160" i="3" s="1"/>
  <c r="R22" i="3"/>
  <c r="S198" i="3"/>
  <c r="W198" i="3" s="1"/>
  <c r="R165" i="3"/>
  <c r="R108" i="3"/>
  <c r="R99" i="3"/>
  <c r="S142" i="3"/>
  <c r="R190" i="3"/>
  <c r="R122" i="3"/>
  <c r="R212" i="3"/>
  <c r="R159" i="3"/>
  <c r="S139" i="3"/>
  <c r="S74" i="3"/>
  <c r="W74" i="3" s="1"/>
  <c r="R137" i="3"/>
  <c r="R73" i="3"/>
  <c r="S150" i="3"/>
  <c r="R39" i="3"/>
  <c r="S212" i="3"/>
  <c r="S159" i="3"/>
  <c r="W159" i="3" s="1"/>
  <c r="R199" i="3"/>
  <c r="S162" i="3"/>
  <c r="W162" i="3" s="1"/>
  <c r="R214" i="3"/>
  <c r="S38" i="3"/>
  <c r="U38" i="3" s="1"/>
  <c r="R94" i="3"/>
  <c r="S57" i="3"/>
  <c r="R62" i="3"/>
  <c r="S205" i="3"/>
  <c r="W205" i="3" s="1"/>
  <c r="S42" i="3"/>
  <c r="W42" i="3" s="1"/>
  <c r="R111" i="3"/>
  <c r="S108" i="3"/>
  <c r="W108" i="3" s="1"/>
  <c r="R72" i="3"/>
  <c r="S173" i="3"/>
  <c r="S21" i="3"/>
  <c r="S154" i="3"/>
  <c r="W154" i="3" s="1"/>
  <c r="S217" i="3"/>
  <c r="U217" i="3" s="1"/>
  <c r="S165" i="3"/>
  <c r="R33" i="3"/>
  <c r="U11" i="3"/>
  <c r="R181" i="3"/>
  <c r="S90" i="3"/>
  <c r="W90" i="3" s="1"/>
  <c r="S54" i="3"/>
  <c r="R207" i="3"/>
  <c r="R59" i="3"/>
  <c r="R206" i="3"/>
  <c r="S99" i="3"/>
  <c r="U99" i="3" s="1"/>
  <c r="R175" i="3"/>
  <c r="R31" i="3"/>
  <c r="R142" i="3"/>
  <c r="R11" i="3"/>
  <c r="S52" i="3"/>
  <c r="W52" i="3" s="1"/>
  <c r="S171" i="3"/>
  <c r="R138" i="3"/>
  <c r="R169" i="3"/>
  <c r="R28" i="3"/>
  <c r="S209" i="3"/>
  <c r="S104" i="3"/>
  <c r="U104" i="3" s="1"/>
  <c r="S67" i="3"/>
  <c r="U67" i="3" s="1"/>
  <c r="R134" i="3"/>
  <c r="R52" i="3"/>
  <c r="R92" i="3"/>
  <c r="R96" i="3"/>
  <c r="R34" i="3"/>
  <c r="S33" i="3"/>
  <c r="W33" i="3" s="1"/>
  <c r="S18" i="3"/>
  <c r="U18" i="3" s="1"/>
  <c r="R103" i="3"/>
  <c r="R176" i="3"/>
  <c r="S76" i="3"/>
  <c r="R173" i="3"/>
  <c r="S175" i="3"/>
  <c r="S132" i="3"/>
  <c r="U132" i="3" s="1"/>
  <c r="O105" i="3"/>
  <c r="R105" i="3" s="1"/>
  <c r="O140" i="3"/>
  <c r="S140" i="3" s="1"/>
  <c r="U140" i="3" s="1"/>
  <c r="O30" i="3"/>
  <c r="O168" i="3"/>
  <c r="S168" i="3" s="1"/>
  <c r="U168" i="3" s="1"/>
  <c r="O78" i="3"/>
  <c r="S78" i="3" s="1"/>
  <c r="W78" i="3" s="1"/>
  <c r="R10" i="3"/>
  <c r="O130" i="3"/>
  <c r="S130" i="3" s="1"/>
  <c r="R86" i="3"/>
  <c r="S161" i="3"/>
  <c r="R186" i="3"/>
  <c r="S186" i="3"/>
  <c r="K1" i="3"/>
  <c r="G5" i="3"/>
  <c r="H5" i="3"/>
  <c r="W69" i="3"/>
  <c r="U69" i="3"/>
  <c r="W193" i="3"/>
  <c r="U193" i="3"/>
  <c r="U12" i="3"/>
  <c r="W12" i="3"/>
  <c r="U75" i="3"/>
  <c r="W75" i="3"/>
  <c r="W23" i="3"/>
  <c r="U23" i="3"/>
  <c r="W48" i="3"/>
  <c r="U48" i="3"/>
  <c r="W174" i="3"/>
  <c r="U174" i="3"/>
  <c r="U89" i="3"/>
  <c r="W89" i="3"/>
  <c r="U49" i="3"/>
  <c r="W49" i="3"/>
  <c r="Y187" i="3"/>
  <c r="AB187" i="3" s="1"/>
  <c r="AE187" i="3" s="1"/>
  <c r="W111" i="3"/>
  <c r="U111" i="3"/>
  <c r="U207" i="3"/>
  <c r="W207" i="3"/>
  <c r="W102" i="3"/>
  <c r="U102" i="3"/>
  <c r="Y135" i="3"/>
  <c r="AB135" i="3" s="1"/>
  <c r="W28" i="3"/>
  <c r="U28" i="3"/>
  <c r="W126" i="3"/>
  <c r="U126" i="3"/>
  <c r="U81" i="3"/>
  <c r="W81" i="3"/>
  <c r="W20" i="3"/>
  <c r="U20" i="3"/>
  <c r="W31" i="3"/>
  <c r="U31" i="3"/>
  <c r="W109" i="3"/>
  <c r="U109" i="3"/>
  <c r="U88" i="3"/>
  <c r="W88" i="3"/>
  <c r="U129" i="3"/>
  <c r="W129" i="3"/>
  <c r="W208" i="3"/>
  <c r="U208" i="3"/>
  <c r="U35" i="3"/>
  <c r="W35" i="3"/>
  <c r="U100" i="3"/>
  <c r="W100" i="3"/>
  <c r="U199" i="3"/>
  <c r="W199" i="3"/>
  <c r="W127" i="3"/>
  <c r="U127" i="3"/>
  <c r="U94" i="3"/>
  <c r="W94" i="3"/>
  <c r="U138" i="3"/>
  <c r="W138" i="3"/>
  <c r="U79" i="3"/>
  <c r="W79" i="3"/>
  <c r="W17" i="3"/>
  <c r="U17" i="3"/>
  <c r="W44" i="3"/>
  <c r="U44" i="3"/>
  <c r="W213" i="3"/>
  <c r="U213" i="3"/>
  <c r="U14" i="3"/>
  <c r="U144" i="3"/>
  <c r="W144" i="3"/>
  <c r="U153" i="3"/>
  <c r="W153" i="3"/>
  <c r="U80" i="3"/>
  <c r="W80" i="3"/>
  <c r="W55" i="3"/>
  <c r="U55" i="3"/>
  <c r="W196" i="3"/>
  <c r="U196" i="3"/>
  <c r="U180" i="3"/>
  <c r="W180" i="3"/>
  <c r="W137" i="3"/>
  <c r="U137" i="3"/>
  <c r="W73" i="3"/>
  <c r="U73" i="3"/>
  <c r="W189" i="3"/>
  <c r="U189" i="3"/>
  <c r="W16" i="3"/>
  <c r="U16" i="3"/>
  <c r="Y145" i="3"/>
  <c r="AB145" i="3" s="1"/>
  <c r="U123" i="3"/>
  <c r="W123" i="3"/>
  <c r="W167" i="3"/>
  <c r="U167" i="3"/>
  <c r="AJ219" i="6"/>
  <c r="Y117" i="3"/>
  <c r="W82" i="3"/>
  <c r="U82" i="3"/>
  <c r="W200" i="3"/>
  <c r="U200" i="3"/>
  <c r="Y11" i="3"/>
  <c r="W181" i="3"/>
  <c r="U181" i="3"/>
  <c r="W59" i="3"/>
  <c r="U59" i="3"/>
  <c r="R9" i="3"/>
  <c r="S9" i="3"/>
  <c r="W32" i="3"/>
  <c r="U32" i="3"/>
  <c r="W91" i="3"/>
  <c r="U91" i="3"/>
  <c r="G219" i="6"/>
  <c r="N4" i="3"/>
  <c r="W50" i="3"/>
  <c r="U50" i="3"/>
  <c r="U146" i="3"/>
  <c r="W146" i="3"/>
  <c r="Y192" i="3"/>
  <c r="AB192" i="3" s="1"/>
  <c r="AE192" i="3" s="1"/>
  <c r="Y119" i="3"/>
  <c r="Y64" i="3"/>
  <c r="AB64" i="3" s="1"/>
  <c r="Y184" i="3"/>
  <c r="AB184" i="3" s="1"/>
  <c r="AE184" i="3" s="1"/>
  <c r="U66" i="3"/>
  <c r="W66" i="3"/>
  <c r="W143" i="3"/>
  <c r="U143" i="3"/>
  <c r="U39" i="3"/>
  <c r="W39" i="3"/>
  <c r="AA219" i="3"/>
  <c r="AA5" i="3" s="1"/>
  <c r="W178" i="3"/>
  <c r="U178" i="3"/>
  <c r="W43" i="3"/>
  <c r="U43" i="3"/>
  <c r="U141" i="3"/>
  <c r="W141" i="3"/>
  <c r="W62" i="3"/>
  <c r="U62" i="3"/>
  <c r="W158" i="3"/>
  <c r="U158" i="3"/>
  <c r="W169" i="3"/>
  <c r="U169" i="3"/>
  <c r="W125" i="3"/>
  <c r="U125" i="3"/>
  <c r="W114" i="3"/>
  <c r="U114" i="3"/>
  <c r="Y151" i="3"/>
  <c r="AB151" i="3" s="1"/>
  <c r="W206" i="3"/>
  <c r="U206" i="3"/>
  <c r="W65" i="3"/>
  <c r="U65" i="3"/>
  <c r="U112" i="3"/>
  <c r="W112" i="3"/>
  <c r="W190" i="3"/>
  <c r="U190" i="3"/>
  <c r="W14" i="3" l="1"/>
  <c r="U157" i="3"/>
  <c r="U136" i="3"/>
  <c r="Y63" i="3"/>
  <c r="AB63" i="3" s="1"/>
  <c r="AE63" i="3" s="1"/>
  <c r="U171" i="3"/>
  <c r="U84" i="3"/>
  <c r="W183" i="3"/>
  <c r="U202" i="3"/>
  <c r="W113" i="3"/>
  <c r="Y115" i="3"/>
  <c r="AB115" i="3" s="1"/>
  <c r="AC115" i="3" s="1"/>
  <c r="W97" i="3"/>
  <c r="W201" i="3"/>
  <c r="Y201" i="3" s="1"/>
  <c r="AB201" i="3" s="1"/>
  <c r="AE201" i="3" s="1"/>
  <c r="W147" i="3"/>
  <c r="U97" i="3"/>
  <c r="U25" i="3"/>
  <c r="W27" i="3"/>
  <c r="Y27" i="3" s="1"/>
  <c r="U210" i="3"/>
  <c r="W106" i="3"/>
  <c r="W107" i="3"/>
  <c r="Y107" i="3" s="1"/>
  <c r="AB107" i="3" s="1"/>
  <c r="U201" i="3"/>
  <c r="U71" i="3"/>
  <c r="U194" i="3"/>
  <c r="U110" i="3"/>
  <c r="U107" i="3"/>
  <c r="U121" i="3"/>
  <c r="W214" i="3"/>
  <c r="W45" i="3"/>
  <c r="U19" i="3"/>
  <c r="U172" i="3"/>
  <c r="U27" i="3"/>
  <c r="W110" i="3"/>
  <c r="Y110" i="3" s="1"/>
  <c r="AB110" i="3" s="1"/>
  <c r="W176" i="3"/>
  <c r="Y176" i="3" s="1"/>
  <c r="AB176" i="3" s="1"/>
  <c r="AE176" i="3" s="1"/>
  <c r="U183" i="3"/>
  <c r="W25" i="3"/>
  <c r="U57" i="3"/>
  <c r="U154" i="3"/>
  <c r="U70" i="3"/>
  <c r="W47" i="3"/>
  <c r="Y47" i="3" s="1"/>
  <c r="AB47" i="3" s="1"/>
  <c r="W120" i="3"/>
  <c r="W149" i="3"/>
  <c r="U29" i="3"/>
  <c r="W116" i="3"/>
  <c r="Y116" i="3" s="1"/>
  <c r="AB116" i="3" s="1"/>
  <c r="W70" i="3"/>
  <c r="U170" i="3"/>
  <c r="U164" i="3"/>
  <c r="W76" i="3"/>
  <c r="W216" i="3"/>
  <c r="AE145" i="3"/>
  <c r="AE135" i="3"/>
  <c r="U159" i="3"/>
  <c r="U188" i="3"/>
  <c r="U42" i="3"/>
  <c r="W163" i="3"/>
  <c r="Y163" i="3" s="1"/>
  <c r="AB163" i="3" s="1"/>
  <c r="AE163" i="3" s="1"/>
  <c r="U209" i="3"/>
  <c r="AE151" i="3"/>
  <c r="AE64" i="3"/>
  <c r="U68" i="3"/>
  <c r="W185" i="3"/>
  <c r="Y185" i="3" s="1"/>
  <c r="AB185" i="3" s="1"/>
  <c r="AE185" i="3" s="1"/>
  <c r="W103" i="3"/>
  <c r="U93" i="3"/>
  <c r="AE22" i="3"/>
  <c r="U34" i="3"/>
  <c r="U131" i="3"/>
  <c r="U179" i="3"/>
  <c r="S105" i="3"/>
  <c r="W105" i="3" s="1"/>
  <c r="U85" i="3"/>
  <c r="W170" i="3"/>
  <c r="Y170" i="3" s="1"/>
  <c r="AB170" i="3" s="1"/>
  <c r="AE170" i="3" s="1"/>
  <c r="W68" i="3"/>
  <c r="U108" i="3"/>
  <c r="U96" i="3"/>
  <c r="W195" i="3"/>
  <c r="U163" i="3"/>
  <c r="W18" i="3"/>
  <c r="W211" i="3"/>
  <c r="W24" i="3"/>
  <c r="U173" i="3"/>
  <c r="U133" i="3"/>
  <c r="W85" i="3"/>
  <c r="U156" i="3"/>
  <c r="U216" i="3"/>
  <c r="U60" i="3"/>
  <c r="U185" i="3"/>
  <c r="W15" i="3"/>
  <c r="Y15" i="3" s="1"/>
  <c r="U211" i="3"/>
  <c r="U37" i="3"/>
  <c r="U101" i="3"/>
  <c r="W209" i="3"/>
  <c r="U52" i="3"/>
  <c r="U162" i="3"/>
  <c r="W139" i="3"/>
  <c r="Y139" i="3" s="1"/>
  <c r="W67" i="3"/>
  <c r="W58" i="3"/>
  <c r="U177" i="3"/>
  <c r="U134" i="3"/>
  <c r="W215" i="3"/>
  <c r="W13" i="3"/>
  <c r="Y13" i="3" s="1"/>
  <c r="U40" i="3"/>
  <c r="W164" i="3"/>
  <c r="W51" i="3"/>
  <c r="W142" i="3"/>
  <c r="U118" i="3"/>
  <c r="U83" i="3"/>
  <c r="U45" i="3"/>
  <c r="U26" i="3"/>
  <c r="W84" i="3"/>
  <c r="Y84" i="3" s="1"/>
  <c r="AB84" i="3" s="1"/>
  <c r="W104" i="3"/>
  <c r="Y104" i="3" s="1"/>
  <c r="AB104" i="3" s="1"/>
  <c r="W72" i="3"/>
  <c r="W171" i="3"/>
  <c r="Y171" i="3" s="1"/>
  <c r="W172" i="3"/>
  <c r="Y172" i="3" s="1"/>
  <c r="AB172" i="3" s="1"/>
  <c r="AE172" i="3" s="1"/>
  <c r="U98" i="3"/>
  <c r="U74" i="3"/>
  <c r="U176" i="3"/>
  <c r="U203" i="3"/>
  <c r="Y86" i="3"/>
  <c r="AB86" i="3" s="1"/>
  <c r="U197" i="3"/>
  <c r="W148" i="3"/>
  <c r="W122" i="3"/>
  <c r="W26" i="3"/>
  <c r="U36" i="3"/>
  <c r="W124" i="3"/>
  <c r="W98" i="3"/>
  <c r="U13" i="3"/>
  <c r="U33" i="3"/>
  <c r="W140" i="3"/>
  <c r="Y140" i="3" s="1"/>
  <c r="U120" i="3"/>
  <c r="U78" i="3"/>
  <c r="W128" i="3"/>
  <c r="W83" i="3"/>
  <c r="W204" i="3"/>
  <c r="U56" i="3"/>
  <c r="W77" i="3"/>
  <c r="U53" i="3"/>
  <c r="W134" i="3"/>
  <c r="W177" i="3"/>
  <c r="U90" i="3"/>
  <c r="U128" i="3"/>
  <c r="U182" i="3"/>
  <c r="U92" i="3"/>
  <c r="W95" i="3"/>
  <c r="Y95" i="3" s="1"/>
  <c r="AB95" i="3" s="1"/>
  <c r="U198" i="3"/>
  <c r="W10" i="3"/>
  <c r="Y10" i="3" s="1"/>
  <c r="AB10" i="3" s="1"/>
  <c r="R78" i="3"/>
  <c r="W41" i="3"/>
  <c r="Y41" i="3" s="1"/>
  <c r="AB41" i="3" s="1"/>
  <c r="U175" i="3"/>
  <c r="U61" i="3"/>
  <c r="Y46" i="3"/>
  <c r="AB46" i="3" s="1"/>
  <c r="W87" i="3"/>
  <c r="Y87" i="3" s="1"/>
  <c r="AB87" i="3" s="1"/>
  <c r="U21" i="3"/>
  <c r="U165" i="3"/>
  <c r="U160" i="3"/>
  <c r="U152" i="3"/>
  <c r="U150" i="3"/>
  <c r="W155" i="3"/>
  <c r="U205" i="3"/>
  <c r="U204" i="3"/>
  <c r="U161" i="3"/>
  <c r="W191" i="3"/>
  <c r="U116" i="3"/>
  <c r="W21" i="3"/>
  <c r="Y21" i="3" s="1"/>
  <c r="W165" i="3"/>
  <c r="U24" i="3"/>
  <c r="U139" i="3"/>
  <c r="U142" i="3"/>
  <c r="W168" i="3"/>
  <c r="W173" i="3"/>
  <c r="Y173" i="3" s="1"/>
  <c r="AB173" i="3" s="1"/>
  <c r="AE173" i="3" s="1"/>
  <c r="U76" i="3"/>
  <c r="W101" i="3"/>
  <c r="U10" i="3"/>
  <c r="W161" i="3"/>
  <c r="U212" i="3"/>
  <c r="W57" i="3"/>
  <c r="Y57" i="3" s="1"/>
  <c r="AB57" i="3" s="1"/>
  <c r="U214" i="3"/>
  <c r="W150" i="3"/>
  <c r="Y150" i="3" s="1"/>
  <c r="AB150" i="3" s="1"/>
  <c r="W217" i="3"/>
  <c r="U54" i="3"/>
  <c r="U130" i="3"/>
  <c r="R30" i="3"/>
  <c r="W54" i="3"/>
  <c r="Y54" i="3" s="1"/>
  <c r="AB54" i="3" s="1"/>
  <c r="W38" i="3"/>
  <c r="W175" i="3"/>
  <c r="W212" i="3"/>
  <c r="W130" i="3"/>
  <c r="S30" i="3"/>
  <c r="R130" i="3"/>
  <c r="W132" i="3"/>
  <c r="Y132" i="3" s="1"/>
  <c r="AB132" i="3" s="1"/>
  <c r="W99" i="3"/>
  <c r="R140" i="3"/>
  <c r="R168" i="3"/>
  <c r="U186" i="3"/>
  <c r="W186" i="3"/>
  <c r="AC187" i="3"/>
  <c r="AC184" i="3"/>
  <c r="AC192" i="3"/>
  <c r="AC166" i="3"/>
  <c r="K219" i="3"/>
  <c r="Y190" i="3"/>
  <c r="AB190" i="3" s="1"/>
  <c r="AE190" i="3" s="1"/>
  <c r="Y112" i="3"/>
  <c r="AB112" i="3" s="1"/>
  <c r="Y65" i="3"/>
  <c r="AB65" i="3" s="1"/>
  <c r="Y42" i="3"/>
  <c r="AB42" i="3" s="1"/>
  <c r="Y158" i="3"/>
  <c r="AB158" i="3" s="1"/>
  <c r="Y52" i="3"/>
  <c r="Y156" i="3"/>
  <c r="AB156" i="3" s="1"/>
  <c r="G5" i="6"/>
  <c r="H5" i="6"/>
  <c r="Y59" i="3"/>
  <c r="AB117" i="3"/>
  <c r="Y131" i="3"/>
  <c r="AB131" i="3" s="1"/>
  <c r="Y180" i="3"/>
  <c r="AB180" i="3" s="1"/>
  <c r="AE180" i="3" s="1"/>
  <c r="Y14" i="3"/>
  <c r="Y20" i="3"/>
  <c r="Y111" i="3"/>
  <c r="AB111" i="3" s="1"/>
  <c r="Y157" i="3"/>
  <c r="AB157" i="3" s="1"/>
  <c r="Y197" i="3"/>
  <c r="AB197" i="3" s="1"/>
  <c r="AE197" i="3" s="1"/>
  <c r="Y179" i="3"/>
  <c r="Y136" i="3"/>
  <c r="Y23" i="3"/>
  <c r="Y133" i="3"/>
  <c r="AB133" i="3" s="1"/>
  <c r="Y193" i="3"/>
  <c r="AB193" i="3" s="1"/>
  <c r="AE193" i="3" s="1"/>
  <c r="Y69" i="3"/>
  <c r="AB69" i="3" s="1"/>
  <c r="Y141" i="3"/>
  <c r="Y56" i="3"/>
  <c r="AB56" i="3" s="1"/>
  <c r="Y19" i="3"/>
  <c r="Y206" i="3"/>
  <c r="Y188" i="3"/>
  <c r="AB188" i="3" s="1"/>
  <c r="AE188" i="3" s="1"/>
  <c r="Y71" i="3"/>
  <c r="AB71" i="3" s="1"/>
  <c r="Y43" i="3"/>
  <c r="AB43" i="3" s="1"/>
  <c r="Y39" i="3"/>
  <c r="AB39" i="3" s="1"/>
  <c r="Y143" i="3"/>
  <c r="AB143" i="3" s="1"/>
  <c r="AB119" i="3"/>
  <c r="Y154" i="3"/>
  <c r="AB154" i="3" s="1"/>
  <c r="Y50" i="3"/>
  <c r="AB50" i="3" s="1"/>
  <c r="Y53" i="3"/>
  <c r="Y159" i="3"/>
  <c r="AB159" i="3" s="1"/>
  <c r="Y123" i="3"/>
  <c r="AB123" i="3" s="1"/>
  <c r="Y16" i="3"/>
  <c r="Y196" i="3"/>
  <c r="AB196" i="3" s="1"/>
  <c r="AE196" i="3" s="1"/>
  <c r="Y80" i="3"/>
  <c r="AB80" i="3" s="1"/>
  <c r="AJ219" i="7"/>
  <c r="Y160" i="3"/>
  <c r="AB160" i="3" s="1"/>
  <c r="Y100" i="3"/>
  <c r="AB100" i="3" s="1"/>
  <c r="Y162" i="3"/>
  <c r="AB162" i="3" s="1"/>
  <c r="AE162" i="3" s="1"/>
  <c r="Y88" i="3"/>
  <c r="AB88" i="3" s="1"/>
  <c r="Y109" i="3"/>
  <c r="AB109" i="3" s="1"/>
  <c r="G219" i="7"/>
  <c r="Y203" i="3"/>
  <c r="AB203" i="3" s="1"/>
  <c r="AE203" i="3" s="1"/>
  <c r="Y28" i="3"/>
  <c r="AC135" i="3"/>
  <c r="Y207" i="3"/>
  <c r="Y118" i="3"/>
  <c r="AB118" i="3" s="1"/>
  <c r="Y49" i="3"/>
  <c r="AB49" i="3" s="1"/>
  <c r="Y89" i="3"/>
  <c r="AB89" i="3" s="1"/>
  <c r="Y93" i="3"/>
  <c r="AB93" i="3" s="1"/>
  <c r="Y174" i="3"/>
  <c r="AB174" i="3" s="1"/>
  <c r="AE174" i="3" s="1"/>
  <c r="Y48" i="3"/>
  <c r="AB48" i="3" s="1"/>
  <c r="Y75" i="3"/>
  <c r="AC22" i="3"/>
  <c r="AC151" i="3"/>
  <c r="Y34" i="3"/>
  <c r="AB34" i="3" s="1"/>
  <c r="Y205" i="3"/>
  <c r="AB205" i="3" s="1"/>
  <c r="AE205" i="3" s="1"/>
  <c r="Y62" i="3"/>
  <c r="Y194" i="3"/>
  <c r="AB194" i="3" s="1"/>
  <c r="AE194" i="3" s="1"/>
  <c r="AC64" i="3"/>
  <c r="Y198" i="3"/>
  <c r="AB198" i="3" s="1"/>
  <c r="AE198" i="3" s="1"/>
  <c r="Y146" i="3"/>
  <c r="AB146" i="3" s="1"/>
  <c r="Y91" i="3"/>
  <c r="AB91" i="3" s="1"/>
  <c r="Y200" i="3"/>
  <c r="AB200" i="3" s="1"/>
  <c r="AE200" i="3" s="1"/>
  <c r="Y96" i="3"/>
  <c r="AB96" i="3" s="1"/>
  <c r="AK5" i="6"/>
  <c r="AJ5" i="6"/>
  <c r="Y60" i="3"/>
  <c r="AB60" i="3" s="1"/>
  <c r="Y167" i="3"/>
  <c r="AB167" i="3" s="1"/>
  <c r="AE167" i="3" s="1"/>
  <c r="Y73" i="3"/>
  <c r="AB73" i="3" s="1"/>
  <c r="Y137" i="3"/>
  <c r="AB137" i="3" s="1"/>
  <c r="Y74" i="3"/>
  <c r="AB74" i="3" s="1"/>
  <c r="Y144" i="3"/>
  <c r="AB144" i="3" s="1"/>
  <c r="Y213" i="3"/>
  <c r="AB213" i="3" s="1"/>
  <c r="AE213" i="3" s="1"/>
  <c r="Y17" i="3"/>
  <c r="AB17" i="3" s="1"/>
  <c r="Y79" i="3"/>
  <c r="AB79" i="3" s="1"/>
  <c r="Y33" i="3"/>
  <c r="AB33" i="3" s="1"/>
  <c r="Y94" i="3"/>
  <c r="AB94" i="3" s="1"/>
  <c r="Y127" i="3"/>
  <c r="AB127" i="3" s="1"/>
  <c r="Y199" i="3"/>
  <c r="AB199" i="3" s="1"/>
  <c r="AE199" i="3" s="1"/>
  <c r="Y35" i="3"/>
  <c r="Y121" i="3"/>
  <c r="AB121" i="3" s="1"/>
  <c r="Y61" i="3"/>
  <c r="AB61" i="3" s="1"/>
  <c r="Y29" i="3"/>
  <c r="AB29" i="3" s="1"/>
  <c r="Y152" i="3"/>
  <c r="AB152" i="3" s="1"/>
  <c r="Y78" i="3"/>
  <c r="Y129" i="3"/>
  <c r="AB129" i="3" s="1"/>
  <c r="Y31" i="3"/>
  <c r="AB31" i="3" s="1"/>
  <c r="Y81" i="3"/>
  <c r="AB81" i="3" s="1"/>
  <c r="Y92" i="3"/>
  <c r="AB92" i="3" s="1"/>
  <c r="Y210" i="3"/>
  <c r="Y125" i="3"/>
  <c r="Y114" i="3"/>
  <c r="AB114" i="3" s="1"/>
  <c r="Y36" i="3"/>
  <c r="AB36" i="3" s="1"/>
  <c r="Y169" i="3"/>
  <c r="Y178" i="3"/>
  <c r="AB178" i="3" s="1"/>
  <c r="AE178" i="3" s="1"/>
  <c r="Y66" i="3"/>
  <c r="AB66" i="3" s="1"/>
  <c r="Y32" i="3"/>
  <c r="AB32" i="3" s="1"/>
  <c r="W9" i="3"/>
  <c r="U9" i="3"/>
  <c r="Y202" i="3"/>
  <c r="AB202" i="3" s="1"/>
  <c r="AE202" i="3" s="1"/>
  <c r="Y108" i="3"/>
  <c r="AB108" i="3" s="1"/>
  <c r="Y181" i="3"/>
  <c r="AB181" i="3" s="1"/>
  <c r="AE181" i="3" s="1"/>
  <c r="AB11" i="3"/>
  <c r="Y82" i="3"/>
  <c r="AB82" i="3" s="1"/>
  <c r="AC145" i="3"/>
  <c r="Y189" i="3"/>
  <c r="AB189" i="3" s="1"/>
  <c r="AE189" i="3" s="1"/>
  <c r="Y70" i="3"/>
  <c r="AB70" i="3" s="1"/>
  <c r="Y55" i="3"/>
  <c r="AB55" i="3" s="1"/>
  <c r="Y153" i="3"/>
  <c r="AB153" i="3" s="1"/>
  <c r="Y44" i="3"/>
  <c r="AB44" i="3" s="1"/>
  <c r="Y90" i="3"/>
  <c r="AB90" i="3" s="1"/>
  <c r="Y40" i="3"/>
  <c r="AB40" i="3" s="1"/>
  <c r="Y138" i="3"/>
  <c r="AB138" i="3" s="1"/>
  <c r="Y37" i="3"/>
  <c r="AB37" i="3" s="1"/>
  <c r="Y208" i="3"/>
  <c r="AB208" i="3" s="1"/>
  <c r="AE208" i="3" s="1"/>
  <c r="Y126" i="3"/>
  <c r="AB126" i="3" s="1"/>
  <c r="Y182" i="3"/>
  <c r="AB182" i="3" s="1"/>
  <c r="AE182" i="3" s="1"/>
  <c r="Y102" i="3"/>
  <c r="AB102" i="3" s="1"/>
  <c r="Y12" i="3"/>
  <c r="Y76" i="3" l="1"/>
  <c r="AB76" i="3" s="1"/>
  <c r="Y147" i="3"/>
  <c r="AB147" i="3" s="1"/>
  <c r="AC63" i="3"/>
  <c r="AE115" i="3"/>
  <c r="AG115" i="3" s="1"/>
  <c r="Y68" i="3"/>
  <c r="AB68" i="3" s="1"/>
  <c r="AE68" i="3" s="1"/>
  <c r="Y24" i="3"/>
  <c r="AB24" i="3" s="1"/>
  <c r="Y85" i="3"/>
  <c r="AB85" i="3" s="1"/>
  <c r="AC85" i="3" s="1"/>
  <c r="Y106" i="3"/>
  <c r="AB106" i="3" s="1"/>
  <c r="AC106" i="3" s="1"/>
  <c r="Y77" i="3"/>
  <c r="AB77" i="3" s="1"/>
  <c r="Y120" i="3"/>
  <c r="AB120" i="3" s="1"/>
  <c r="AE120" i="3" s="1"/>
  <c r="Y45" i="3"/>
  <c r="AB45" i="3" s="1"/>
  <c r="AC45" i="3" s="1"/>
  <c r="Y113" i="3"/>
  <c r="AB113" i="3" s="1"/>
  <c r="AC113" i="3" s="1"/>
  <c r="Y214" i="3"/>
  <c r="AB214" i="3" s="1"/>
  <c r="AE214" i="3" s="1"/>
  <c r="Y183" i="3"/>
  <c r="AB183" i="3" s="1"/>
  <c r="AE183" i="3" s="1"/>
  <c r="Y149" i="3"/>
  <c r="AB149" i="3" s="1"/>
  <c r="Y97" i="3"/>
  <c r="AB97" i="3" s="1"/>
  <c r="Y25" i="3"/>
  <c r="AB25" i="3" s="1"/>
  <c r="AE25" i="3" s="1"/>
  <c r="Y215" i="3"/>
  <c r="AB215" i="3" s="1"/>
  <c r="AE215" i="3" s="1"/>
  <c r="Y103" i="3"/>
  <c r="AB103" i="3" s="1"/>
  <c r="AE103" i="3" s="1"/>
  <c r="Y195" i="3"/>
  <c r="AB195" i="3" s="1"/>
  <c r="AE195" i="3" s="1"/>
  <c r="Y18" i="3"/>
  <c r="AB18" i="3" s="1"/>
  <c r="Y216" i="3"/>
  <c r="AB216" i="3" s="1"/>
  <c r="AE216" i="3" s="1"/>
  <c r="Y209" i="3"/>
  <c r="AB209" i="3" s="1"/>
  <c r="AE209" i="3" s="1"/>
  <c r="Y211" i="3"/>
  <c r="AB211" i="3" s="1"/>
  <c r="AE211" i="3" s="1"/>
  <c r="Y164" i="3"/>
  <c r="AB164" i="3" s="1"/>
  <c r="AE164" i="3" s="1"/>
  <c r="Y105" i="3"/>
  <c r="AB105" i="3" s="1"/>
  <c r="U105" i="3"/>
  <c r="Y58" i="3"/>
  <c r="AB58" i="3" s="1"/>
  <c r="AE84" i="3"/>
  <c r="AE114" i="3"/>
  <c r="AE147" i="3"/>
  <c r="AE34" i="3"/>
  <c r="AE48" i="3"/>
  <c r="AE93" i="3"/>
  <c r="AE118" i="3"/>
  <c r="AE159" i="3"/>
  <c r="AE158" i="3"/>
  <c r="AE86" i="3"/>
  <c r="AG86" i="3" s="1"/>
  <c r="AE138" i="3"/>
  <c r="AE44" i="3"/>
  <c r="AE31" i="3"/>
  <c r="AE11" i="3"/>
  <c r="AE36" i="3"/>
  <c r="Y67" i="3"/>
  <c r="AB67" i="3" s="1"/>
  <c r="AC67" i="3" s="1"/>
  <c r="AE92" i="3"/>
  <c r="AE152" i="3"/>
  <c r="AE121" i="3"/>
  <c r="AE127" i="3"/>
  <c r="AE74" i="3"/>
  <c r="AE73" i="3"/>
  <c r="AE60" i="3"/>
  <c r="AE91" i="3"/>
  <c r="AE89" i="3"/>
  <c r="AE49" i="3"/>
  <c r="AE76" i="3"/>
  <c r="Y26" i="3"/>
  <c r="AB26" i="3" s="1"/>
  <c r="AC26" i="3" s="1"/>
  <c r="AE107" i="3"/>
  <c r="AE40" i="3"/>
  <c r="AE90" i="3"/>
  <c r="AE47" i="3"/>
  <c r="AE153" i="3"/>
  <c r="AE70" i="3"/>
  <c r="AE32" i="3"/>
  <c r="AE85" i="3"/>
  <c r="AE81" i="3"/>
  <c r="AE33" i="3"/>
  <c r="AE88" i="3"/>
  <c r="AE119" i="3"/>
  <c r="AE69" i="3"/>
  <c r="AE133" i="3"/>
  <c r="AE116" i="3"/>
  <c r="AE132" i="3"/>
  <c r="AE57" i="3"/>
  <c r="AE46" i="3"/>
  <c r="AG46" i="3" s="1"/>
  <c r="AE41" i="3"/>
  <c r="AE104" i="3"/>
  <c r="AE144" i="3"/>
  <c r="AE43" i="3"/>
  <c r="AE111" i="3"/>
  <c r="AE65" i="3"/>
  <c r="AE79" i="3"/>
  <c r="AC86" i="3"/>
  <c r="AE109" i="3"/>
  <c r="AE50" i="3"/>
  <c r="AE154" i="3"/>
  <c r="Y134" i="3"/>
  <c r="AB134" i="3" s="1"/>
  <c r="AC134" i="3" s="1"/>
  <c r="AE131" i="3"/>
  <c r="AE156" i="3"/>
  <c r="AE54" i="3"/>
  <c r="AE150" i="3"/>
  <c r="AE95" i="3"/>
  <c r="AE102" i="3"/>
  <c r="AE126" i="3"/>
  <c r="AE37" i="3"/>
  <c r="AE29" i="3"/>
  <c r="AE137" i="3"/>
  <c r="AE146" i="3"/>
  <c r="AE160" i="3"/>
  <c r="AE143" i="3"/>
  <c r="AE55" i="3"/>
  <c r="AE108" i="3"/>
  <c r="AE66" i="3"/>
  <c r="AE94" i="3"/>
  <c r="AE17" i="3"/>
  <c r="Y217" i="3"/>
  <c r="AB217" i="3" s="1"/>
  <c r="AE217" i="3" s="1"/>
  <c r="Y51" i="3"/>
  <c r="AB51" i="3" s="1"/>
  <c r="AC51" i="3" s="1"/>
  <c r="AE82" i="3"/>
  <c r="AE129" i="3"/>
  <c r="AE61" i="3"/>
  <c r="AE96" i="3"/>
  <c r="AE100" i="3"/>
  <c r="AE80" i="3"/>
  <c r="AE110" i="3"/>
  <c r="AE123" i="3"/>
  <c r="AE39" i="3"/>
  <c r="AE71" i="3"/>
  <c r="AE56" i="3"/>
  <c r="AE157" i="3"/>
  <c r="AE117" i="3"/>
  <c r="AE42" i="3"/>
  <c r="AE112" i="3"/>
  <c r="AE87" i="3"/>
  <c r="AE10" i="3"/>
  <c r="Y72" i="3"/>
  <c r="AB72" i="3" s="1"/>
  <c r="Y148" i="3"/>
  <c r="AB148" i="3" s="1"/>
  <c r="AC148" i="3" s="1"/>
  <c r="Y168" i="3"/>
  <c r="Y124" i="3"/>
  <c r="AB124" i="3" s="1"/>
  <c r="Y122" i="3"/>
  <c r="AB122" i="3" s="1"/>
  <c r="AC122" i="3" s="1"/>
  <c r="Y98" i="3"/>
  <c r="Y83" i="3"/>
  <c r="AB83" i="3" s="1"/>
  <c r="AC83" i="3" s="1"/>
  <c r="Y142" i="3"/>
  <c r="AB142" i="3" s="1"/>
  <c r="Y128" i="3"/>
  <c r="AB128" i="3" s="1"/>
  <c r="Y165" i="3"/>
  <c r="AB165" i="3" s="1"/>
  <c r="Y177" i="3"/>
  <c r="AB177" i="3" s="1"/>
  <c r="Y191" i="3"/>
  <c r="AB191" i="3" s="1"/>
  <c r="AC46" i="3"/>
  <c r="Y155" i="3"/>
  <c r="AB155" i="3" s="1"/>
  <c r="Y204" i="3"/>
  <c r="AB204" i="3" s="1"/>
  <c r="Y161" i="3"/>
  <c r="AB161" i="3" s="1"/>
  <c r="U30" i="3"/>
  <c r="Y101" i="3"/>
  <c r="AB101" i="3" s="1"/>
  <c r="Y38" i="3"/>
  <c r="W30" i="3"/>
  <c r="Y30" i="3" s="1"/>
  <c r="Y99" i="3"/>
  <c r="Y130" i="3"/>
  <c r="AB130" i="3" s="1"/>
  <c r="Y212" i="3"/>
  <c r="AB212" i="3" s="1"/>
  <c r="Y175" i="3"/>
  <c r="AB175" i="3" s="1"/>
  <c r="R219" i="3"/>
  <c r="R5" i="3" s="1"/>
  <c r="K5" i="3"/>
  <c r="Y186" i="3"/>
  <c r="AB186" i="3" s="1"/>
  <c r="AE186" i="3" s="1"/>
  <c r="AH187" i="3"/>
  <c r="AL192" i="3"/>
  <c r="AG192" i="3"/>
  <c r="AH166" i="3"/>
  <c r="AG184" i="3"/>
  <c r="AL166" i="3"/>
  <c r="AL184" i="3"/>
  <c r="AG187" i="3"/>
  <c r="AL187" i="3"/>
  <c r="AG166" i="3"/>
  <c r="AH184" i="3"/>
  <c r="AC190" i="3"/>
  <c r="AC199" i="3"/>
  <c r="AC163" i="3"/>
  <c r="AC213" i="3"/>
  <c r="AC172" i="3"/>
  <c r="AC201" i="3"/>
  <c r="AC162" i="3"/>
  <c r="AC193" i="3"/>
  <c r="AC180" i="3"/>
  <c r="AC185" i="3"/>
  <c r="AC174" i="3"/>
  <c r="AC196" i="3"/>
  <c r="AC189" i="3"/>
  <c r="AC188" i="3"/>
  <c r="AC181" i="3"/>
  <c r="AC202" i="3"/>
  <c r="AC203" i="3"/>
  <c r="AC170" i="3"/>
  <c r="AC197" i="3"/>
  <c r="AC182" i="3"/>
  <c r="AC208" i="3"/>
  <c r="AH192" i="3"/>
  <c r="AC194" i="3"/>
  <c r="AC176" i="3"/>
  <c r="AC173" i="3"/>
  <c r="AC178" i="3"/>
  <c r="AC167" i="3"/>
  <c r="AC200" i="3"/>
  <c r="AC198" i="3"/>
  <c r="AC205" i="3"/>
  <c r="AL22" i="3"/>
  <c r="AG22" i="3"/>
  <c r="AL63" i="3"/>
  <c r="AG63" i="3"/>
  <c r="AL145" i="3"/>
  <c r="AG145" i="3"/>
  <c r="AC138" i="3"/>
  <c r="AB12" i="3"/>
  <c r="AC37" i="3"/>
  <c r="AC11" i="3"/>
  <c r="AC108" i="3"/>
  <c r="AB169" i="3"/>
  <c r="AE169" i="3" s="1"/>
  <c r="AC104" i="3"/>
  <c r="AB35" i="3"/>
  <c r="AC79" i="3"/>
  <c r="AL64" i="3"/>
  <c r="AG64" i="3"/>
  <c r="AL151" i="3"/>
  <c r="AG151" i="3"/>
  <c r="AC41" i="3"/>
  <c r="AB75" i="3"/>
  <c r="AC150" i="3"/>
  <c r="AC87" i="3"/>
  <c r="AC49" i="3"/>
  <c r="AC76" i="3"/>
  <c r="AG135" i="3"/>
  <c r="AL135" i="3"/>
  <c r="AB28" i="3"/>
  <c r="H5" i="7"/>
  <c r="G5" i="7"/>
  <c r="AC109" i="3"/>
  <c r="AC100" i="3"/>
  <c r="AC84" i="3"/>
  <c r="AK5" i="7"/>
  <c r="AJ5" i="7"/>
  <c r="AB27" i="3"/>
  <c r="AB21" i="3"/>
  <c r="AC39" i="3"/>
  <c r="AB206" i="3"/>
  <c r="AC56" i="3"/>
  <c r="AB141" i="3"/>
  <c r="AC133" i="3"/>
  <c r="AB23" i="3"/>
  <c r="AB136" i="3"/>
  <c r="AB179" i="3"/>
  <c r="AC157" i="3"/>
  <c r="AB139" i="3"/>
  <c r="AB14" i="3"/>
  <c r="AC131" i="3"/>
  <c r="AC156" i="3"/>
  <c r="AC116" i="3"/>
  <c r="AC40" i="3"/>
  <c r="AC90" i="3"/>
  <c r="AC47" i="3"/>
  <c r="AC82" i="3"/>
  <c r="AC32" i="3"/>
  <c r="AC66" i="3"/>
  <c r="AC114" i="3"/>
  <c r="AJ219" i="8"/>
  <c r="AB125" i="3"/>
  <c r="AC92" i="3"/>
  <c r="AB78" i="3"/>
  <c r="AC147" i="3"/>
  <c r="AB13" i="3"/>
  <c r="AB15" i="3"/>
  <c r="AC144" i="3"/>
  <c r="AC137" i="3"/>
  <c r="AB62" i="3"/>
  <c r="AC93" i="3"/>
  <c r="AC160" i="3"/>
  <c r="AB16" i="3"/>
  <c r="AC159" i="3"/>
  <c r="AC154" i="3"/>
  <c r="AC119" i="3"/>
  <c r="AC71" i="3"/>
  <c r="AC117" i="3"/>
  <c r="AC10" i="3"/>
  <c r="AB59" i="3"/>
  <c r="AC158" i="3"/>
  <c r="AC112" i="3"/>
  <c r="AC102" i="3"/>
  <c r="AC126" i="3"/>
  <c r="AC107" i="3"/>
  <c r="AC44" i="3"/>
  <c r="AC153" i="3"/>
  <c r="AC55" i="3"/>
  <c r="Y9" i="3"/>
  <c r="AC36" i="3"/>
  <c r="AB210" i="3"/>
  <c r="AC81" i="3"/>
  <c r="AC31" i="3"/>
  <c r="AC127" i="3"/>
  <c r="AC94" i="3"/>
  <c r="AC33" i="3"/>
  <c r="AC60" i="3"/>
  <c r="AC146" i="3"/>
  <c r="AC48" i="3"/>
  <c r="AC57" i="3"/>
  <c r="AC118" i="3"/>
  <c r="AB207" i="3"/>
  <c r="AC88" i="3"/>
  <c r="AC80" i="3"/>
  <c r="AC110" i="3"/>
  <c r="AB53" i="3"/>
  <c r="AC68" i="3"/>
  <c r="AC143" i="3"/>
  <c r="AB19" i="3"/>
  <c r="AC69" i="3"/>
  <c r="AC95" i="3"/>
  <c r="AC111" i="3"/>
  <c r="AB20" i="3"/>
  <c r="AC70" i="3"/>
  <c r="AB171" i="3"/>
  <c r="AC132" i="3"/>
  <c r="G219" i="8"/>
  <c r="AC129" i="3"/>
  <c r="AC152" i="3"/>
  <c r="AC29" i="3"/>
  <c r="AC61" i="3"/>
  <c r="AC121" i="3"/>
  <c r="AC17" i="3"/>
  <c r="AC74" i="3"/>
  <c r="AC73" i="3"/>
  <c r="AC96" i="3"/>
  <c r="AC91" i="3"/>
  <c r="AC34" i="3"/>
  <c r="AC89" i="3"/>
  <c r="AC123" i="3"/>
  <c r="AC50" i="3"/>
  <c r="AC43" i="3"/>
  <c r="AB140" i="3"/>
  <c r="AC54" i="3"/>
  <c r="AB52" i="3"/>
  <c r="AC42" i="3"/>
  <c r="AC65" i="3"/>
  <c r="AC103" i="3" l="1"/>
  <c r="AE113" i="3"/>
  <c r="AL113" i="3" s="1"/>
  <c r="AC120" i="3"/>
  <c r="AC214" i="3"/>
  <c r="AE106" i="3"/>
  <c r="AL115" i="3"/>
  <c r="AM115" i="3"/>
  <c r="AC183" i="3"/>
  <c r="AE45" i="3"/>
  <c r="AL45" i="3" s="1"/>
  <c r="AE149" i="3"/>
  <c r="AL149" i="3" s="1"/>
  <c r="AC149" i="3"/>
  <c r="AC215" i="3"/>
  <c r="AC58" i="3"/>
  <c r="AE58" i="3"/>
  <c r="AG58" i="3" s="1"/>
  <c r="AC25" i="3"/>
  <c r="AB168" i="3"/>
  <c r="AE168" i="3" s="1"/>
  <c r="AC195" i="3"/>
  <c r="AC216" i="3"/>
  <c r="AC211" i="3"/>
  <c r="AC217" i="3"/>
  <c r="AC209" i="3"/>
  <c r="AC164" i="3"/>
  <c r="P219" i="3"/>
  <c r="P5" i="3" s="1"/>
  <c r="AL86" i="3"/>
  <c r="AM86" i="3"/>
  <c r="AE20" i="3"/>
  <c r="AE105" i="3"/>
  <c r="AE77" i="3"/>
  <c r="AE125" i="3"/>
  <c r="AE171" i="3"/>
  <c r="AE207" i="3"/>
  <c r="AE210" i="3"/>
  <c r="AE24" i="3"/>
  <c r="AE14" i="3"/>
  <c r="AE23" i="3"/>
  <c r="AE27" i="3"/>
  <c r="AC204" i="3"/>
  <c r="AE204" i="3"/>
  <c r="AE72" i="3"/>
  <c r="AE134" i="3"/>
  <c r="AE26" i="3"/>
  <c r="AE28" i="3"/>
  <c r="AE83" i="3"/>
  <c r="AE75" i="3"/>
  <c r="AB38" i="3"/>
  <c r="AE18" i="3"/>
  <c r="AC175" i="3"/>
  <c r="AE175" i="3"/>
  <c r="AG175" i="3" s="1"/>
  <c r="AE101" i="3"/>
  <c r="AE191" i="3"/>
  <c r="AC165" i="3"/>
  <c r="AE165" i="3"/>
  <c r="AG165" i="3" s="1"/>
  <c r="AE142" i="3"/>
  <c r="AL142" i="3" s="1"/>
  <c r="AE52" i="3"/>
  <c r="AE140" i="3"/>
  <c r="AE97" i="3"/>
  <c r="AE78" i="3"/>
  <c r="AE139" i="3"/>
  <c r="AE179" i="3"/>
  <c r="AE12" i="3"/>
  <c r="AE130" i="3"/>
  <c r="AG130" i="3" s="1"/>
  <c r="AE155" i="3"/>
  <c r="AE124" i="3"/>
  <c r="AG124" i="3" s="1"/>
  <c r="AE148" i="3"/>
  <c r="AE51" i="3"/>
  <c r="AE19" i="3"/>
  <c r="AE53" i="3"/>
  <c r="AE15" i="3"/>
  <c r="AE59" i="3"/>
  <c r="AE16" i="3"/>
  <c r="AE62" i="3"/>
  <c r="AE13" i="3"/>
  <c r="AE136" i="3"/>
  <c r="AE141" i="3"/>
  <c r="AE206" i="3"/>
  <c r="AE21" i="3"/>
  <c r="AE35" i="3"/>
  <c r="AC130" i="3"/>
  <c r="AC212" i="3"/>
  <c r="AE212" i="3"/>
  <c r="AL212" i="3" s="1"/>
  <c r="AE161" i="3"/>
  <c r="AC177" i="3"/>
  <c r="AE177" i="3"/>
  <c r="AG177" i="3" s="1"/>
  <c r="AE128" i="3"/>
  <c r="AE122" i="3"/>
  <c r="AE67" i="3"/>
  <c r="AG67" i="3" s="1"/>
  <c r="AC124" i="3"/>
  <c r="AB98" i="3"/>
  <c r="AC98" i="3" s="1"/>
  <c r="AB99" i="3"/>
  <c r="AC99" i="3" s="1"/>
  <c r="AC191" i="3"/>
  <c r="AC72" i="3"/>
  <c r="AC161" i="3"/>
  <c r="AH46" i="3"/>
  <c r="AC128" i="3"/>
  <c r="AC142" i="3"/>
  <c r="AL46" i="3"/>
  <c r="AC155" i="3"/>
  <c r="AB30" i="3"/>
  <c r="U219" i="3"/>
  <c r="S219" i="3" s="1"/>
  <c r="S5" i="3" s="1"/>
  <c r="AC101" i="3"/>
  <c r="AC186" i="3"/>
  <c r="R4" i="3"/>
  <c r="AM187" i="3"/>
  <c r="AL183" i="3"/>
  <c r="AG198" i="3"/>
  <c r="AG167" i="3"/>
  <c r="AL194" i="3"/>
  <c r="AG190" i="3"/>
  <c r="AG197" i="3"/>
  <c r="AG217" i="3"/>
  <c r="AM209" i="3"/>
  <c r="AG193" i="3"/>
  <c r="AH201" i="3"/>
  <c r="AH163" i="3"/>
  <c r="AG199" i="3"/>
  <c r="AG195" i="3"/>
  <c r="AL205" i="3"/>
  <c r="AG200" i="3"/>
  <c r="AG178" i="3"/>
  <c r="AH176" i="3"/>
  <c r="AL188" i="3"/>
  <c r="AH208" i="3"/>
  <c r="AG181" i="3"/>
  <c r="AG196" i="3"/>
  <c r="AL185" i="3"/>
  <c r="AM211" i="3"/>
  <c r="AG216" i="3"/>
  <c r="AG162" i="3"/>
  <c r="AL213" i="3"/>
  <c r="AL214" i="3"/>
  <c r="AG214" i="3"/>
  <c r="AH183" i="3"/>
  <c r="AH172" i="3"/>
  <c r="AH198" i="3"/>
  <c r="AM166" i="3"/>
  <c r="AM194" i="3"/>
  <c r="AL164" i="3"/>
  <c r="AG173" i="3"/>
  <c r="AH216" i="3"/>
  <c r="AL195" i="3"/>
  <c r="AM162" i="3"/>
  <c r="AH213" i="3"/>
  <c r="AM182" i="3"/>
  <c r="AM189" i="3"/>
  <c r="AH170" i="3"/>
  <c r="AL208" i="3"/>
  <c r="AL211" i="3"/>
  <c r="AH181" i="3"/>
  <c r="AL203" i="3"/>
  <c r="AH199" i="3"/>
  <c r="AM197" i="3"/>
  <c r="AM217" i="3"/>
  <c r="AH200" i="3"/>
  <c r="AM188" i="3"/>
  <c r="AG215" i="3"/>
  <c r="AH205" i="3"/>
  <c r="AH215" i="3"/>
  <c r="AH178" i="3"/>
  <c r="AG205" i="3"/>
  <c r="AG201" i="3"/>
  <c r="AG188" i="3"/>
  <c r="AL163" i="3"/>
  <c r="AH190" i="3"/>
  <c r="AG176" i="3"/>
  <c r="AL200" i="3"/>
  <c r="AL201" i="3"/>
  <c r="AL176" i="3"/>
  <c r="AG172" i="3"/>
  <c r="AL167" i="3"/>
  <c r="AG164" i="3"/>
  <c r="AL216" i="3"/>
  <c r="AM184" i="3"/>
  <c r="AL162" i="3"/>
  <c r="AL198" i="3"/>
  <c r="AM214" i="3"/>
  <c r="AG194" i="3"/>
  <c r="AG213" i="3"/>
  <c r="AL172" i="3"/>
  <c r="AH167" i="3"/>
  <c r="AM164" i="3"/>
  <c r="AL173" i="3"/>
  <c r="AG183" i="3"/>
  <c r="AM173" i="3"/>
  <c r="AG208" i="3"/>
  <c r="AM195" i="3"/>
  <c r="AL189" i="3"/>
  <c r="AM185" i="3"/>
  <c r="AL196" i="3"/>
  <c r="AL182" i="3"/>
  <c r="AG189" i="3"/>
  <c r="AL170" i="3"/>
  <c r="AG185" i="3"/>
  <c r="AG211" i="3"/>
  <c r="AH196" i="3"/>
  <c r="AL181" i="3"/>
  <c r="AG182" i="3"/>
  <c r="AG170" i="3"/>
  <c r="AG209" i="3"/>
  <c r="AL215" i="3"/>
  <c r="AG163" i="3"/>
  <c r="AL178" i="3"/>
  <c r="AL199" i="3"/>
  <c r="AM180" i="3"/>
  <c r="AG202" i="3"/>
  <c r="AL193" i="3"/>
  <c r="AL190" i="3"/>
  <c r="AH174" i="3"/>
  <c r="AG174" i="3"/>
  <c r="AH203" i="3"/>
  <c r="AL202" i="3"/>
  <c r="AM192" i="3"/>
  <c r="AL180" i="3"/>
  <c r="AL174" i="3"/>
  <c r="AG180" i="3"/>
  <c r="AL197" i="3"/>
  <c r="AL209" i="3"/>
  <c r="AG203" i="3"/>
  <c r="AH202" i="3"/>
  <c r="AL217" i="3"/>
  <c r="AH193" i="3"/>
  <c r="G219" i="9"/>
  <c r="G5" i="9" s="1"/>
  <c r="AL44" i="3"/>
  <c r="AG44" i="3"/>
  <c r="AL107" i="3"/>
  <c r="AG107" i="3"/>
  <c r="AL137" i="3"/>
  <c r="AG137" i="3"/>
  <c r="AG114" i="3"/>
  <c r="AL114" i="3"/>
  <c r="AL41" i="3"/>
  <c r="AG41" i="3"/>
  <c r="AL79" i="3"/>
  <c r="AG79" i="3"/>
  <c r="AG104" i="3"/>
  <c r="AL104" i="3"/>
  <c r="AL43" i="3"/>
  <c r="AG43" i="3"/>
  <c r="AG123" i="3"/>
  <c r="AL123" i="3"/>
  <c r="AL74" i="3"/>
  <c r="AG74" i="3"/>
  <c r="AG69" i="3"/>
  <c r="AL69" i="3"/>
  <c r="AL110" i="3"/>
  <c r="AG110" i="3"/>
  <c r="AG94" i="3"/>
  <c r="AL94" i="3"/>
  <c r="AL31" i="3"/>
  <c r="AG31" i="3"/>
  <c r="AG55" i="3"/>
  <c r="AL55" i="3"/>
  <c r="AL102" i="3"/>
  <c r="AG102" i="3"/>
  <c r="AG47" i="3"/>
  <c r="AL47" i="3"/>
  <c r="AL157" i="3"/>
  <c r="AG157" i="3"/>
  <c r="AG100" i="3"/>
  <c r="AL100" i="3"/>
  <c r="AG49" i="3"/>
  <c r="AL49" i="3"/>
  <c r="AL138" i="3"/>
  <c r="AG138" i="3"/>
  <c r="AG91" i="3"/>
  <c r="AL91" i="3"/>
  <c r="AG152" i="3"/>
  <c r="AL152" i="3"/>
  <c r="AL106" i="3"/>
  <c r="AL80" i="3"/>
  <c r="AG80" i="3"/>
  <c r="AL146" i="3"/>
  <c r="AG146" i="3"/>
  <c r="AL112" i="3"/>
  <c r="AG112" i="3"/>
  <c r="AL160" i="3"/>
  <c r="AG160" i="3"/>
  <c r="AG92" i="3"/>
  <c r="AL92" i="3"/>
  <c r="AG32" i="3"/>
  <c r="AL32" i="3"/>
  <c r="AL82" i="3"/>
  <c r="AG82" i="3"/>
  <c r="AL84" i="3"/>
  <c r="AG84" i="3"/>
  <c r="AG120" i="3"/>
  <c r="AL120" i="3"/>
  <c r="AG11" i="3"/>
  <c r="AL11" i="3"/>
  <c r="AG54" i="3"/>
  <c r="AL54" i="3"/>
  <c r="AG25" i="3"/>
  <c r="AL25" i="3"/>
  <c r="AL34" i="3"/>
  <c r="AG34" i="3"/>
  <c r="AL61" i="3"/>
  <c r="AG61" i="3"/>
  <c r="AG111" i="3"/>
  <c r="AL111" i="3"/>
  <c r="AL118" i="3"/>
  <c r="AG118" i="3"/>
  <c r="AG36" i="3"/>
  <c r="AL36" i="3"/>
  <c r="AG158" i="3"/>
  <c r="AL158" i="3"/>
  <c r="AG117" i="3"/>
  <c r="AL117" i="3"/>
  <c r="AG159" i="3"/>
  <c r="AL159" i="3"/>
  <c r="AG85" i="3"/>
  <c r="AL85" i="3"/>
  <c r="AL90" i="3"/>
  <c r="AG90" i="3"/>
  <c r="AG116" i="3"/>
  <c r="AL116" i="3"/>
  <c r="AG39" i="3"/>
  <c r="AL39" i="3"/>
  <c r="AG37" i="3"/>
  <c r="AL37" i="3"/>
  <c r="AL50" i="3"/>
  <c r="AG50" i="3"/>
  <c r="AL121" i="3"/>
  <c r="AG121" i="3"/>
  <c r="AL95" i="3"/>
  <c r="AG95" i="3"/>
  <c r="AL33" i="3"/>
  <c r="AG33" i="3"/>
  <c r="AL65" i="3"/>
  <c r="AG65" i="3"/>
  <c r="AG42" i="3"/>
  <c r="AL42" i="3"/>
  <c r="AC140" i="3"/>
  <c r="AC97" i="3"/>
  <c r="AG89" i="3"/>
  <c r="AL89" i="3"/>
  <c r="AG96" i="3"/>
  <c r="AL96" i="3"/>
  <c r="AL73" i="3"/>
  <c r="AG73" i="3"/>
  <c r="AG17" i="3"/>
  <c r="AL17" i="3"/>
  <c r="AC19" i="3"/>
  <c r="AL68" i="3"/>
  <c r="AG68" i="3"/>
  <c r="AG88" i="3"/>
  <c r="AL88" i="3"/>
  <c r="AL48" i="3"/>
  <c r="AG48" i="3"/>
  <c r="AL60" i="3"/>
  <c r="AG60" i="3"/>
  <c r="AL81" i="3"/>
  <c r="AG81" i="3"/>
  <c r="Y219" i="3"/>
  <c r="AB9" i="3"/>
  <c r="AE9" i="3" s="1"/>
  <c r="AL71" i="3"/>
  <c r="AG71" i="3"/>
  <c r="AL119" i="3"/>
  <c r="AG119" i="3"/>
  <c r="AG154" i="3"/>
  <c r="AL154" i="3"/>
  <c r="AC16" i="3"/>
  <c r="AC77" i="3"/>
  <c r="AC62" i="3"/>
  <c r="AL156" i="3"/>
  <c r="AG156" i="3"/>
  <c r="AL131" i="3"/>
  <c r="AG131" i="3"/>
  <c r="AC179" i="3"/>
  <c r="AL133" i="3"/>
  <c r="AG133" i="3"/>
  <c r="AC141" i="3"/>
  <c r="AC21" i="3"/>
  <c r="AC27" i="3"/>
  <c r="AM63" i="3"/>
  <c r="AH63" i="3"/>
  <c r="AL129" i="3"/>
  <c r="AG129" i="3"/>
  <c r="AG70" i="3"/>
  <c r="AL70" i="3"/>
  <c r="AG103" i="3"/>
  <c r="AL103" i="3"/>
  <c r="H5" i="8"/>
  <c r="G5" i="8"/>
  <c r="AC53" i="3"/>
  <c r="AJ219" i="9"/>
  <c r="AL10" i="3"/>
  <c r="AG10" i="3"/>
  <c r="AC13" i="3"/>
  <c r="AC78" i="3"/>
  <c r="AC206" i="3"/>
  <c r="AC28" i="3"/>
  <c r="AM135" i="3"/>
  <c r="AH135" i="3"/>
  <c r="AM151" i="3"/>
  <c r="AH151" i="3"/>
  <c r="AC169" i="3"/>
  <c r="AG108" i="3"/>
  <c r="AL108" i="3"/>
  <c r="AC52" i="3"/>
  <c r="AC207" i="3"/>
  <c r="AC105" i="3"/>
  <c r="AC59" i="3"/>
  <c r="AC15" i="3"/>
  <c r="AC125" i="3"/>
  <c r="AC139" i="3"/>
  <c r="AC23" i="3"/>
  <c r="AM64" i="3"/>
  <c r="AH64" i="3"/>
  <c r="AC18" i="3"/>
  <c r="AL29" i="3"/>
  <c r="AG29" i="3"/>
  <c r="AG132" i="3"/>
  <c r="AL132" i="3"/>
  <c r="AC171" i="3"/>
  <c r="AC20" i="3"/>
  <c r="AG143" i="3"/>
  <c r="AL143" i="3"/>
  <c r="AG57" i="3"/>
  <c r="AL57" i="3"/>
  <c r="AG127" i="3"/>
  <c r="AL127" i="3"/>
  <c r="AC210" i="3"/>
  <c r="AL153" i="3"/>
  <c r="AG153" i="3"/>
  <c r="AL126" i="3"/>
  <c r="AG126" i="3"/>
  <c r="AC24" i="3"/>
  <c r="AL93" i="3"/>
  <c r="AG93" i="3"/>
  <c r="AL144" i="3"/>
  <c r="AG144" i="3"/>
  <c r="AL147" i="3"/>
  <c r="AG147" i="3"/>
  <c r="AJ5" i="8"/>
  <c r="AK5" i="8"/>
  <c r="AG66" i="3"/>
  <c r="AL66" i="3"/>
  <c r="AL40" i="3"/>
  <c r="AG40" i="3"/>
  <c r="AC14" i="3"/>
  <c r="AC136" i="3"/>
  <c r="AL56" i="3"/>
  <c r="AG56" i="3"/>
  <c r="AG109" i="3"/>
  <c r="AL109" i="3"/>
  <c r="AL76" i="3"/>
  <c r="AG76" i="3"/>
  <c r="AG87" i="3"/>
  <c r="AL87" i="3"/>
  <c r="AG150" i="3"/>
  <c r="AL150" i="3"/>
  <c r="AC75" i="3"/>
  <c r="AC35" i="3"/>
  <c r="AC12" i="3"/>
  <c r="AM145" i="3"/>
  <c r="AH145" i="3"/>
  <c r="AH115" i="3"/>
  <c r="AM22" i="3"/>
  <c r="AH22" i="3"/>
  <c r="AC168" i="3" l="1"/>
  <c r="AG113" i="3"/>
  <c r="AM45" i="3"/>
  <c r="AG45" i="3"/>
  <c r="AG106" i="3"/>
  <c r="AH149" i="3"/>
  <c r="AG149" i="3"/>
  <c r="AG51" i="3"/>
  <c r="AH51" i="3"/>
  <c r="AL83" i="3"/>
  <c r="AL124" i="3"/>
  <c r="AG83" i="3"/>
  <c r="AM130" i="3"/>
  <c r="AM58" i="3"/>
  <c r="AL58" i="3"/>
  <c r="AG72" i="3"/>
  <c r="AG212" i="3"/>
  <c r="AM177" i="3"/>
  <c r="AM175" i="3"/>
  <c r="AM122" i="3"/>
  <c r="AM46" i="3"/>
  <c r="AL148" i="3"/>
  <c r="AL72" i="3"/>
  <c r="AC38" i="3"/>
  <c r="AH86" i="3"/>
  <c r="AM83" i="3"/>
  <c r="AM124" i="3"/>
  <c r="AL130" i="3"/>
  <c r="AL165" i="3"/>
  <c r="U5" i="3"/>
  <c r="U4" i="3" s="1"/>
  <c r="AL51" i="3"/>
  <c r="AH165" i="3"/>
  <c r="AM134" i="3"/>
  <c r="AG122" i="3"/>
  <c r="AM148" i="3"/>
  <c r="AH212" i="3"/>
  <c r="AL177" i="3"/>
  <c r="AL134" i="3"/>
  <c r="AG134" i="3"/>
  <c r="AL122" i="3"/>
  <c r="AG148" i="3"/>
  <c r="AL175" i="3"/>
  <c r="AL67" i="3"/>
  <c r="AG26" i="3"/>
  <c r="AM67" i="3"/>
  <c r="AG204" i="3"/>
  <c r="AL204" i="3"/>
  <c r="AM26" i="3"/>
  <c r="AL26" i="3"/>
  <c r="AE30" i="3"/>
  <c r="AG30" i="3" s="1"/>
  <c r="AE99" i="3"/>
  <c r="AE98" i="3"/>
  <c r="AL98" i="3" s="1"/>
  <c r="AE38" i="3"/>
  <c r="AG128" i="3"/>
  <c r="AH191" i="3"/>
  <c r="AG191" i="3"/>
  <c r="AH101" i="3"/>
  <c r="AL161" i="3"/>
  <c r="AC30" i="3"/>
  <c r="AL128" i="3"/>
  <c r="AH128" i="3"/>
  <c r="AL191" i="3"/>
  <c r="AG161" i="3"/>
  <c r="AH161" i="3"/>
  <c r="AH155" i="3"/>
  <c r="AG142" i="3"/>
  <c r="AM142" i="3"/>
  <c r="AL155" i="3"/>
  <c r="AG155" i="3"/>
  <c r="AL101" i="3"/>
  <c r="AG101" i="3"/>
  <c r="AG186" i="3"/>
  <c r="AL186" i="3"/>
  <c r="AM201" i="3"/>
  <c r="AH211" i="3"/>
  <c r="AM163" i="3"/>
  <c r="AM208" i="3"/>
  <c r="AH209" i="3"/>
  <c r="AM176" i="3"/>
  <c r="AM198" i="3"/>
  <c r="AM183" i="3"/>
  <c r="AM172" i="3"/>
  <c r="AH182" i="3"/>
  <c r="AM199" i="3"/>
  <c r="AH194" i="3"/>
  <c r="AH189" i="3"/>
  <c r="AH162" i="3"/>
  <c r="AH173" i="3"/>
  <c r="AH214" i="3"/>
  <c r="AH188" i="3"/>
  <c r="AM181" i="3"/>
  <c r="AM170" i="3"/>
  <c r="AH217" i="3"/>
  <c r="AM213" i="3"/>
  <c r="AM216" i="3"/>
  <c r="AH180" i="3"/>
  <c r="AM205" i="3"/>
  <c r="AM190" i="3"/>
  <c r="AH195" i="3"/>
  <c r="AH185" i="3"/>
  <c r="AH197" i="3"/>
  <c r="AM178" i="3"/>
  <c r="AM200" i="3"/>
  <c r="AM215" i="3"/>
  <c r="AM193" i="3"/>
  <c r="AM167" i="3"/>
  <c r="AM196" i="3"/>
  <c r="AH164" i="3"/>
  <c r="AM165" i="3"/>
  <c r="AM203" i="3"/>
  <c r="AM174" i="3"/>
  <c r="AM202" i="3"/>
  <c r="H5" i="9"/>
  <c r="AL23" i="3"/>
  <c r="AG23" i="3"/>
  <c r="AG125" i="3"/>
  <c r="AL125" i="3"/>
  <c r="AL15" i="3"/>
  <c r="AG15" i="3"/>
  <c r="AL105" i="3"/>
  <c r="AG105" i="3"/>
  <c r="AL12" i="3"/>
  <c r="AG12" i="3"/>
  <c r="AL24" i="3"/>
  <c r="AG24" i="3"/>
  <c r="AL18" i="3"/>
  <c r="AG18" i="3"/>
  <c r="AG78" i="3"/>
  <c r="AL78" i="3"/>
  <c r="AG53" i="3"/>
  <c r="AL53" i="3"/>
  <c r="AL141" i="3"/>
  <c r="AG141" i="3"/>
  <c r="AL140" i="3"/>
  <c r="AG140" i="3"/>
  <c r="AG136" i="3"/>
  <c r="AL136" i="3"/>
  <c r="AG21" i="3"/>
  <c r="AL21" i="3"/>
  <c r="AG35" i="3"/>
  <c r="AL35" i="3"/>
  <c r="AG75" i="3"/>
  <c r="AL75" i="3"/>
  <c r="AM150" i="3"/>
  <c r="AH150" i="3"/>
  <c r="AM109" i="3"/>
  <c r="AH109" i="3"/>
  <c r="AM147" i="3"/>
  <c r="AH147" i="3"/>
  <c r="AM93" i="3"/>
  <c r="AH93" i="3"/>
  <c r="AG210" i="3"/>
  <c r="AL210" i="3"/>
  <c r="AM143" i="3"/>
  <c r="AH143" i="3"/>
  <c r="AL169" i="3"/>
  <c r="AG169" i="3"/>
  <c r="AK5" i="9"/>
  <c r="AJ5" i="9"/>
  <c r="AL179" i="3"/>
  <c r="AG179" i="3"/>
  <c r="AM154" i="3"/>
  <c r="AH154" i="3"/>
  <c r="AM119" i="3"/>
  <c r="AH119" i="3"/>
  <c r="W219" i="3"/>
  <c r="W5" i="3" s="1"/>
  <c r="Y5" i="3"/>
  <c r="AM60" i="3"/>
  <c r="AH60" i="3"/>
  <c r="AG19" i="3"/>
  <c r="AL19" i="3"/>
  <c r="AM17" i="3"/>
  <c r="AH17" i="3"/>
  <c r="AM73" i="3"/>
  <c r="AH73" i="3"/>
  <c r="AM39" i="3"/>
  <c r="AH39" i="3"/>
  <c r="AM85" i="3"/>
  <c r="AH85" i="3"/>
  <c r="AM11" i="3"/>
  <c r="AH11" i="3"/>
  <c r="AM120" i="3"/>
  <c r="AH120" i="3"/>
  <c r="AM152" i="3"/>
  <c r="AH152" i="3"/>
  <c r="AM138" i="3"/>
  <c r="AH138" i="3"/>
  <c r="AM100" i="3"/>
  <c r="AH100" i="3"/>
  <c r="AM94" i="3"/>
  <c r="AH94" i="3"/>
  <c r="AM69" i="3"/>
  <c r="AH69" i="3"/>
  <c r="AM114" i="3"/>
  <c r="AH114" i="3"/>
  <c r="AM137" i="3"/>
  <c r="AH137" i="3"/>
  <c r="AM76" i="3"/>
  <c r="AH76" i="3"/>
  <c r="AM113" i="3"/>
  <c r="AH113" i="3"/>
  <c r="AG171" i="3"/>
  <c r="AL171" i="3"/>
  <c r="AM132" i="3"/>
  <c r="AH132" i="3"/>
  <c r="AM29" i="3"/>
  <c r="AH29" i="3"/>
  <c r="AG59" i="3"/>
  <c r="AL59" i="3"/>
  <c r="AG168" i="3"/>
  <c r="AL168" i="3"/>
  <c r="AG207" i="3"/>
  <c r="AL207" i="3"/>
  <c r="AG52" i="3"/>
  <c r="AL52" i="3"/>
  <c r="AM108" i="3"/>
  <c r="AH108" i="3"/>
  <c r="AL28" i="3"/>
  <c r="AG28" i="3"/>
  <c r="AG206" i="3"/>
  <c r="AL206" i="3"/>
  <c r="AM103" i="3"/>
  <c r="AH103" i="3"/>
  <c r="AM70" i="3"/>
  <c r="AH70" i="3"/>
  <c r="AM131" i="3"/>
  <c r="AH131" i="3"/>
  <c r="AL62" i="3"/>
  <c r="AG62" i="3"/>
  <c r="AG77" i="3"/>
  <c r="AL77" i="3"/>
  <c r="AL16" i="3"/>
  <c r="AG16" i="3"/>
  <c r="AM71" i="3"/>
  <c r="AH71" i="3"/>
  <c r="AM88" i="3"/>
  <c r="AH88" i="3"/>
  <c r="AM68" i="3"/>
  <c r="AH68" i="3"/>
  <c r="AM33" i="3"/>
  <c r="AH33" i="3"/>
  <c r="AM121" i="3"/>
  <c r="AH121" i="3"/>
  <c r="AM159" i="3"/>
  <c r="AH159" i="3"/>
  <c r="AM36" i="3"/>
  <c r="AH36" i="3"/>
  <c r="AM111" i="3"/>
  <c r="AH111" i="3"/>
  <c r="AM54" i="3"/>
  <c r="AH54" i="3"/>
  <c r="AM84" i="3"/>
  <c r="AH84" i="3"/>
  <c r="AM82" i="3"/>
  <c r="AH82" i="3"/>
  <c r="AM160" i="3"/>
  <c r="AH160" i="3"/>
  <c r="AM80" i="3"/>
  <c r="AH80" i="3"/>
  <c r="AM91" i="3"/>
  <c r="AH91" i="3"/>
  <c r="AM157" i="3"/>
  <c r="AH157" i="3"/>
  <c r="AM47" i="3"/>
  <c r="AH47" i="3"/>
  <c r="AM102" i="3"/>
  <c r="AH102" i="3"/>
  <c r="AM31" i="3"/>
  <c r="AH31" i="3"/>
  <c r="AM43" i="3"/>
  <c r="AH43" i="3"/>
  <c r="AM41" i="3"/>
  <c r="AH41" i="3"/>
  <c r="AM107" i="3"/>
  <c r="AH107" i="3"/>
  <c r="AM44" i="3"/>
  <c r="AH44" i="3"/>
  <c r="AM87" i="3"/>
  <c r="AH87" i="3"/>
  <c r="AL14" i="3"/>
  <c r="AG14" i="3"/>
  <c r="AM126" i="3"/>
  <c r="AH126" i="3"/>
  <c r="AM153" i="3"/>
  <c r="AH153" i="3"/>
  <c r="AM127" i="3"/>
  <c r="AH127" i="3"/>
  <c r="AM57" i="3"/>
  <c r="AH57" i="3"/>
  <c r="AG13" i="3"/>
  <c r="AL13" i="3"/>
  <c r="AM129" i="3"/>
  <c r="AH129" i="3"/>
  <c r="AG27" i="3"/>
  <c r="AL27" i="3"/>
  <c r="AM133" i="3"/>
  <c r="AH133" i="3"/>
  <c r="AM81" i="3"/>
  <c r="AH81" i="3"/>
  <c r="AM89" i="3"/>
  <c r="AH89" i="3"/>
  <c r="AM65" i="3"/>
  <c r="AH65" i="3"/>
  <c r="AM50" i="3"/>
  <c r="AH50" i="3"/>
  <c r="AM37" i="3"/>
  <c r="AH37" i="3"/>
  <c r="AM116" i="3"/>
  <c r="AH116" i="3"/>
  <c r="AM90" i="3"/>
  <c r="AH90" i="3"/>
  <c r="AM118" i="3"/>
  <c r="AH118" i="3"/>
  <c r="AM61" i="3"/>
  <c r="AH61" i="3"/>
  <c r="AM32" i="3"/>
  <c r="AH32" i="3"/>
  <c r="AM92" i="3"/>
  <c r="AH92" i="3"/>
  <c r="AM112" i="3"/>
  <c r="AH112" i="3"/>
  <c r="AM146" i="3"/>
  <c r="AH146" i="3"/>
  <c r="AH45" i="3"/>
  <c r="AM55" i="3"/>
  <c r="AH55" i="3"/>
  <c r="AH110" i="3"/>
  <c r="AM110" i="3"/>
  <c r="AM79" i="3"/>
  <c r="AH79" i="3"/>
  <c r="AM56" i="3"/>
  <c r="AH56" i="3"/>
  <c r="AM40" i="3"/>
  <c r="AH40" i="3"/>
  <c r="AM66" i="3"/>
  <c r="AH66" i="3"/>
  <c r="AM144" i="3"/>
  <c r="AH144" i="3"/>
  <c r="AL20" i="3"/>
  <c r="AG20" i="3"/>
  <c r="AG139" i="3"/>
  <c r="AL139" i="3"/>
  <c r="AM10" i="3"/>
  <c r="AH10" i="3"/>
  <c r="AH156" i="3"/>
  <c r="AM156" i="3"/>
  <c r="AC9" i="3"/>
  <c r="AB219" i="3"/>
  <c r="AM48" i="3"/>
  <c r="AH48" i="3"/>
  <c r="AM96" i="3"/>
  <c r="AH96" i="3"/>
  <c r="AG97" i="3"/>
  <c r="AL97" i="3"/>
  <c r="AM42" i="3"/>
  <c r="AH42" i="3"/>
  <c r="AM95" i="3"/>
  <c r="AH95" i="3"/>
  <c r="AM117" i="3"/>
  <c r="AH117" i="3"/>
  <c r="AM158" i="3"/>
  <c r="AH158" i="3"/>
  <c r="AM34" i="3"/>
  <c r="AH34" i="3"/>
  <c r="AM25" i="3"/>
  <c r="AH25" i="3"/>
  <c r="AM106" i="3"/>
  <c r="AH106" i="3"/>
  <c r="AM49" i="3"/>
  <c r="AH49" i="3"/>
  <c r="AM74" i="3"/>
  <c r="AH74" i="3"/>
  <c r="AM123" i="3"/>
  <c r="AH123" i="3"/>
  <c r="AM72" i="3"/>
  <c r="AH72" i="3"/>
  <c r="AM104" i="3"/>
  <c r="AH104" i="3"/>
  <c r="AH130" i="3" l="1"/>
  <c r="AM51" i="3"/>
  <c r="AH58" i="3"/>
  <c r="AH177" i="3"/>
  <c r="AM149" i="3"/>
  <c r="AH175" i="3"/>
  <c r="AL38" i="3"/>
  <c r="AH124" i="3"/>
  <c r="AH122" i="3"/>
  <c r="AH83" i="3"/>
  <c r="AH26" i="3"/>
  <c r="AH142" i="3"/>
  <c r="AH134" i="3"/>
  <c r="AH148" i="3"/>
  <c r="AL30" i="3"/>
  <c r="AM30" i="3"/>
  <c r="AM212" i="3"/>
  <c r="AG98" i="3"/>
  <c r="AH98" i="3"/>
  <c r="AM99" i="3"/>
  <c r="AG99" i="3"/>
  <c r="AH67" i="3"/>
  <c r="AL99" i="3"/>
  <c r="AG38" i="3"/>
  <c r="AM128" i="3"/>
  <c r="AH204" i="3"/>
  <c r="AM204" i="3"/>
  <c r="AM38" i="3"/>
  <c r="AM101" i="3"/>
  <c r="AM155" i="3"/>
  <c r="AM191" i="3"/>
  <c r="AM161" i="3"/>
  <c r="AM186" i="3"/>
  <c r="AH186" i="3"/>
  <c r="Y4" i="3"/>
  <c r="AH139" i="3"/>
  <c r="AM139" i="3"/>
  <c r="AM16" i="3"/>
  <c r="AH16" i="3"/>
  <c r="AM52" i="3"/>
  <c r="AH52" i="3"/>
  <c r="AM207" i="3"/>
  <c r="AH207" i="3"/>
  <c r="AH141" i="3"/>
  <c r="AM141" i="3"/>
  <c r="AM78" i="3"/>
  <c r="AH78" i="3"/>
  <c r="AH125" i="3"/>
  <c r="AM125" i="3"/>
  <c r="AH168" i="3"/>
  <c r="AM168" i="3"/>
  <c r="AM140" i="3"/>
  <c r="AH140" i="3"/>
  <c r="AM18" i="3"/>
  <c r="AH18" i="3"/>
  <c r="AM24" i="3"/>
  <c r="AH24" i="3"/>
  <c r="AM12" i="3"/>
  <c r="AH12" i="3"/>
  <c r="AB5" i="3"/>
  <c r="AC219" i="3"/>
  <c r="AC5" i="3" s="1"/>
  <c r="AL9" i="3"/>
  <c r="AG9" i="3"/>
  <c r="AE219" i="3"/>
  <c r="AM20" i="3"/>
  <c r="AH20" i="3"/>
  <c r="AH14" i="3"/>
  <c r="AM14" i="3"/>
  <c r="AM62" i="3"/>
  <c r="AH62" i="3"/>
  <c r="AH59" i="3"/>
  <c r="AM59" i="3"/>
  <c r="AM179" i="3"/>
  <c r="AH179" i="3"/>
  <c r="AM21" i="3"/>
  <c r="AH21" i="3"/>
  <c r="AM53" i="3"/>
  <c r="AH53" i="3"/>
  <c r="AM15" i="3"/>
  <c r="AH15" i="3"/>
  <c r="AM23" i="3"/>
  <c r="AH23" i="3"/>
  <c r="AM97" i="3"/>
  <c r="AH97" i="3"/>
  <c r="AM27" i="3"/>
  <c r="AH27" i="3"/>
  <c r="AM13" i="3"/>
  <c r="AH13" i="3"/>
  <c r="AM77" i="3"/>
  <c r="AH77" i="3"/>
  <c r="AH206" i="3"/>
  <c r="AM206" i="3"/>
  <c r="AM28" i="3"/>
  <c r="AH28" i="3"/>
  <c r="AH171" i="3"/>
  <c r="AM171" i="3"/>
  <c r="AM19" i="3"/>
  <c r="AH19" i="3"/>
  <c r="AM169" i="3"/>
  <c r="AH169" i="3"/>
  <c r="AH210" i="3"/>
  <c r="AM210" i="3"/>
  <c r="AM75" i="3"/>
  <c r="AH75" i="3"/>
  <c r="AM35" i="3"/>
  <c r="AH35" i="3"/>
  <c r="AH136" i="3"/>
  <c r="AM136" i="3"/>
  <c r="AM105" i="3"/>
  <c r="AH105" i="3"/>
  <c r="AH38" i="3" l="1"/>
  <c r="AH30" i="3"/>
  <c r="AM98" i="3"/>
  <c r="AK1" i="3"/>
  <c r="AH99" i="3"/>
  <c r="AB4" i="3"/>
  <c r="AH9" i="3"/>
  <c r="AM9" i="3"/>
  <c r="AG219" i="3"/>
  <c r="AG5" i="3" s="1"/>
  <c r="AE5" i="3"/>
  <c r="AL219" i="3"/>
  <c r="AL5" i="3" s="1"/>
  <c r="AE4" i="3" l="1"/>
  <c r="AM2" i="3"/>
  <c r="AM1" i="3"/>
  <c r="AH219" i="3"/>
  <c r="AH5" i="3" s="1"/>
  <c r="AF5" i="3"/>
  <c r="AM219" i="3"/>
  <c r="AM5" i="3" s="1"/>
  <c r="J145" i="6" l="1"/>
  <c r="V145" i="6" s="1"/>
  <c r="N145" i="6"/>
  <c r="K145" i="6"/>
  <c r="J22" i="6"/>
  <c r="V22" i="6" s="1"/>
  <c r="K22" i="6"/>
  <c r="N22" i="6"/>
  <c r="K187" i="6"/>
  <c r="J187" i="6"/>
  <c r="V187" i="6" s="1"/>
  <c r="N187" i="6"/>
  <c r="J63" i="6"/>
  <c r="V63" i="6" s="1"/>
  <c r="N63" i="6"/>
  <c r="K63" i="6"/>
  <c r="J135" i="6"/>
  <c r="V135" i="6" s="1"/>
  <c r="N135" i="6"/>
  <c r="K135" i="6"/>
  <c r="N166" i="6"/>
  <c r="J166" i="6"/>
  <c r="V166" i="6" s="1"/>
  <c r="K166" i="6"/>
  <c r="N186" i="6"/>
  <c r="J186" i="6"/>
  <c r="V186" i="6" s="1"/>
  <c r="K186" i="6"/>
  <c r="K115" i="6"/>
  <c r="N115" i="6"/>
  <c r="J115" i="6"/>
  <c r="V115" i="6" s="1"/>
  <c r="K64" i="6"/>
  <c r="J64" i="6"/>
  <c r="V64" i="6" s="1"/>
  <c r="N64" i="6"/>
  <c r="J86" i="6"/>
  <c r="V86" i="6" s="1"/>
  <c r="K86" i="6"/>
  <c r="N86" i="6"/>
  <c r="K192" i="6"/>
  <c r="J192" i="6"/>
  <c r="V192" i="6" s="1"/>
  <c r="N192" i="6"/>
  <c r="N161" i="6"/>
  <c r="J161" i="6"/>
  <c r="V161" i="6" s="1"/>
  <c r="K161" i="6"/>
  <c r="N151" i="6"/>
  <c r="J151" i="6"/>
  <c r="V151" i="6" s="1"/>
  <c r="K151" i="6"/>
  <c r="K46" i="6"/>
  <c r="J46" i="6"/>
  <c r="V46" i="6" s="1"/>
  <c r="N46" i="6"/>
  <c r="N184" i="6"/>
  <c r="K184" i="6"/>
  <c r="J184" i="6"/>
  <c r="V184" i="6" s="1"/>
  <c r="N204" i="6"/>
  <c r="J204" i="6"/>
  <c r="V204" i="6" s="1"/>
  <c r="K204" i="6"/>
  <c r="O204" i="6" l="1"/>
  <c r="R204" i="6" s="1"/>
  <c r="O184" i="6"/>
  <c r="R184" i="6" s="1"/>
  <c r="O46" i="6"/>
  <c r="S46" i="6" s="1"/>
  <c r="O161" i="6"/>
  <c r="R161" i="6" s="1"/>
  <c r="O63" i="6"/>
  <c r="R63" i="6" s="1"/>
  <c r="O151" i="6"/>
  <c r="R151" i="6" s="1"/>
  <c r="O192" i="6"/>
  <c r="R192" i="6" s="1"/>
  <c r="O135" i="6"/>
  <c r="R135" i="6" s="1"/>
  <c r="O187" i="6"/>
  <c r="R187" i="6" s="1"/>
  <c r="O145" i="6"/>
  <c r="R145" i="6" s="1"/>
  <c r="O115" i="6"/>
  <c r="O166" i="6"/>
  <c r="R166" i="6" s="1"/>
  <c r="O86" i="6"/>
  <c r="S86" i="6" s="1"/>
  <c r="O64" i="6"/>
  <c r="R64" i="6" s="1"/>
  <c r="O186" i="6"/>
  <c r="R186" i="6" s="1"/>
  <c r="O22" i="6"/>
  <c r="R22" i="6" s="1"/>
  <c r="N42" i="6"/>
  <c r="K42" i="6"/>
  <c r="J42" i="6"/>
  <c r="V42" i="6" s="1"/>
  <c r="J50" i="6"/>
  <c r="V50" i="6" s="1"/>
  <c r="N50" i="6"/>
  <c r="K50" i="6"/>
  <c r="J17" i="6"/>
  <c r="V17" i="6" s="1"/>
  <c r="K17" i="6"/>
  <c r="N17" i="6"/>
  <c r="J128" i="6"/>
  <c r="V128" i="6" s="1"/>
  <c r="N128" i="6"/>
  <c r="K128" i="6"/>
  <c r="K142" i="6"/>
  <c r="N142" i="6"/>
  <c r="J142" i="6"/>
  <c r="V142" i="6" s="1"/>
  <c r="N144" i="6"/>
  <c r="J144" i="6"/>
  <c r="V144" i="6" s="1"/>
  <c r="K144" i="6"/>
  <c r="K40" i="6"/>
  <c r="N40" i="6"/>
  <c r="J40" i="6"/>
  <c r="V40" i="6" s="1"/>
  <c r="N109" i="6"/>
  <c r="K109" i="6"/>
  <c r="J109" i="6"/>
  <c r="V109" i="6" s="1"/>
  <c r="N37" i="6"/>
  <c r="K37" i="6"/>
  <c r="J37" i="6"/>
  <c r="V37" i="6" s="1"/>
  <c r="N173" i="6"/>
  <c r="K173" i="6"/>
  <c r="J173" i="6"/>
  <c r="V173" i="6" s="1"/>
  <c r="N188" i="6"/>
  <c r="J188" i="6"/>
  <c r="V188" i="6" s="1"/>
  <c r="K188" i="6"/>
  <c r="N162" i="6"/>
  <c r="K162" i="6"/>
  <c r="J162" i="6"/>
  <c r="V162" i="6" s="1"/>
  <c r="K54" i="6"/>
  <c r="N54" i="6"/>
  <c r="J54" i="6"/>
  <c r="V54" i="6" s="1"/>
  <c r="N121" i="6"/>
  <c r="J121" i="6"/>
  <c r="V121" i="6" s="1"/>
  <c r="K121" i="6"/>
  <c r="N45" i="6"/>
  <c r="K45" i="6"/>
  <c r="J45" i="6"/>
  <c r="V45" i="6" s="1"/>
  <c r="N88" i="6"/>
  <c r="K88" i="6"/>
  <c r="J88" i="6"/>
  <c r="V88" i="6" s="1"/>
  <c r="J126" i="6"/>
  <c r="V126" i="6" s="1"/>
  <c r="N126" i="6"/>
  <c r="K126" i="6"/>
  <c r="K71" i="6"/>
  <c r="J71" i="6"/>
  <c r="V71" i="6" s="1"/>
  <c r="N71" i="6"/>
  <c r="K114" i="6"/>
  <c r="N114" i="6"/>
  <c r="J114" i="6"/>
  <c r="V114" i="6" s="1"/>
  <c r="J82" i="6"/>
  <c r="V82" i="6" s="1"/>
  <c r="N82" i="6"/>
  <c r="K82" i="6"/>
  <c r="K116" i="6"/>
  <c r="J116" i="6"/>
  <c r="V116" i="6" s="1"/>
  <c r="N116" i="6"/>
  <c r="K133" i="6"/>
  <c r="J133" i="6"/>
  <c r="V133" i="6" s="1"/>
  <c r="N133" i="6"/>
  <c r="K113" i="6"/>
  <c r="J113" i="6"/>
  <c r="V113" i="6" s="1"/>
  <c r="N113" i="6"/>
  <c r="N76" i="6"/>
  <c r="J76" i="6"/>
  <c r="V76" i="6" s="1"/>
  <c r="K76" i="6"/>
  <c r="K41" i="6"/>
  <c r="J41" i="6"/>
  <c r="V41" i="6" s="1"/>
  <c r="N41" i="6"/>
  <c r="J72" i="6"/>
  <c r="V72" i="6" s="1"/>
  <c r="K72" i="6"/>
  <c r="N72" i="6"/>
  <c r="K130" i="6"/>
  <c r="N130" i="6"/>
  <c r="J130" i="6"/>
  <c r="V130" i="6" s="1"/>
  <c r="J212" i="6"/>
  <c r="V212" i="6" s="1"/>
  <c r="K212" i="6"/>
  <c r="N212" i="6"/>
  <c r="K200" i="6"/>
  <c r="J200" i="6"/>
  <c r="V200" i="6" s="1"/>
  <c r="N200" i="6"/>
  <c r="N176" i="6"/>
  <c r="J176" i="6"/>
  <c r="V176" i="6" s="1"/>
  <c r="K176" i="6"/>
  <c r="J182" i="6"/>
  <c r="V182" i="6" s="1"/>
  <c r="N182" i="6"/>
  <c r="K182" i="6"/>
  <c r="N191" i="6"/>
  <c r="K191" i="6"/>
  <c r="J191" i="6"/>
  <c r="V191" i="6" s="1"/>
  <c r="K217" i="6"/>
  <c r="J217" i="6"/>
  <c r="V217" i="6" s="1"/>
  <c r="N217" i="6"/>
  <c r="N174" i="6"/>
  <c r="J174" i="6"/>
  <c r="V174" i="6" s="1"/>
  <c r="K174" i="6"/>
  <c r="J193" i="6"/>
  <c r="V193" i="6" s="1"/>
  <c r="K193" i="6"/>
  <c r="N193" i="6"/>
  <c r="N201" i="6"/>
  <c r="J201" i="6"/>
  <c r="V201" i="6" s="1"/>
  <c r="K201" i="6"/>
  <c r="K163" i="6"/>
  <c r="N163" i="6"/>
  <c r="J163" i="6"/>
  <c r="V163" i="6" s="1"/>
  <c r="K195" i="6"/>
  <c r="N195" i="6"/>
  <c r="J195" i="6"/>
  <c r="V195" i="6" s="1"/>
  <c r="N152" i="6"/>
  <c r="J152" i="6"/>
  <c r="V152" i="6" s="1"/>
  <c r="K152" i="6"/>
  <c r="N103" i="6"/>
  <c r="K103" i="6"/>
  <c r="J103" i="6"/>
  <c r="V103" i="6" s="1"/>
  <c r="K48" i="6"/>
  <c r="N48" i="6"/>
  <c r="J48" i="6"/>
  <c r="V48" i="6" s="1"/>
  <c r="J112" i="6"/>
  <c r="V112" i="6" s="1"/>
  <c r="N112" i="6"/>
  <c r="K112" i="6"/>
  <c r="J157" i="6"/>
  <c r="V157" i="6" s="1"/>
  <c r="K157" i="6"/>
  <c r="N157" i="6"/>
  <c r="K104" i="6"/>
  <c r="N104" i="6"/>
  <c r="J104" i="6"/>
  <c r="V104" i="6" s="1"/>
  <c r="N198" i="6"/>
  <c r="K198" i="6"/>
  <c r="J198" i="6"/>
  <c r="V198" i="6" s="1"/>
  <c r="J196" i="6"/>
  <c r="V196" i="6" s="1"/>
  <c r="N196" i="6"/>
  <c r="K196" i="6"/>
  <c r="J213" i="6"/>
  <c r="V213" i="6" s="1"/>
  <c r="K213" i="6"/>
  <c r="N213" i="6"/>
  <c r="K123" i="6"/>
  <c r="J123" i="6"/>
  <c r="V123" i="6" s="1"/>
  <c r="N123" i="6"/>
  <c r="N124" i="6"/>
  <c r="K124" i="6"/>
  <c r="J124" i="6"/>
  <c r="V124" i="6" s="1"/>
  <c r="J127" i="6"/>
  <c r="V127" i="6" s="1"/>
  <c r="K127" i="6"/>
  <c r="N127" i="6"/>
  <c r="J107" i="6"/>
  <c r="V107" i="6" s="1"/>
  <c r="K107" i="6"/>
  <c r="N107" i="6"/>
  <c r="J147" i="6"/>
  <c r="V147" i="6" s="1"/>
  <c r="N147" i="6"/>
  <c r="K147" i="6"/>
  <c r="N73" i="6"/>
  <c r="J73" i="6"/>
  <c r="V73" i="6" s="1"/>
  <c r="K73" i="6"/>
  <c r="J134" i="6"/>
  <c r="V134" i="6" s="1"/>
  <c r="N134" i="6"/>
  <c r="K134" i="6"/>
  <c r="N118" i="6"/>
  <c r="J118" i="6"/>
  <c r="V118" i="6" s="1"/>
  <c r="K118" i="6"/>
  <c r="J55" i="6"/>
  <c r="V55" i="6" s="1"/>
  <c r="N55" i="6"/>
  <c r="K55" i="6"/>
  <c r="N102" i="6"/>
  <c r="K102" i="6"/>
  <c r="J102" i="6"/>
  <c r="V102" i="6" s="1"/>
  <c r="N148" i="6"/>
  <c r="K148" i="6"/>
  <c r="J148" i="6"/>
  <c r="V148" i="6" s="1"/>
  <c r="J93" i="6"/>
  <c r="V93" i="6" s="1"/>
  <c r="K93" i="6"/>
  <c r="N93" i="6"/>
  <c r="J101" i="6"/>
  <c r="V101" i="6" s="1"/>
  <c r="N101" i="6"/>
  <c r="K101" i="6"/>
  <c r="K66" i="6"/>
  <c r="J66" i="6"/>
  <c r="V66" i="6" s="1"/>
  <c r="N66" i="6"/>
  <c r="K47" i="6"/>
  <c r="N47" i="6"/>
  <c r="J47" i="6"/>
  <c r="V47" i="6" s="1"/>
  <c r="J156" i="6"/>
  <c r="V156" i="6" s="1"/>
  <c r="N156" i="6"/>
  <c r="K156" i="6"/>
  <c r="N56" i="6"/>
  <c r="J56" i="6"/>
  <c r="V56" i="6" s="1"/>
  <c r="K56" i="6"/>
  <c r="J100" i="6"/>
  <c r="V100" i="6" s="1"/>
  <c r="K100" i="6"/>
  <c r="N100" i="6"/>
  <c r="K49" i="6"/>
  <c r="N49" i="6"/>
  <c r="J49" i="6"/>
  <c r="V49" i="6" s="1"/>
  <c r="N79" i="6"/>
  <c r="J79" i="6"/>
  <c r="V79" i="6" s="1"/>
  <c r="K79" i="6"/>
  <c r="N108" i="6"/>
  <c r="J108" i="6"/>
  <c r="V108" i="6" s="1"/>
  <c r="K108" i="6"/>
  <c r="K58" i="6"/>
  <c r="J58" i="6"/>
  <c r="V58" i="6" s="1"/>
  <c r="N58" i="6"/>
  <c r="N183" i="6"/>
  <c r="K183" i="6"/>
  <c r="J183" i="6"/>
  <c r="V183" i="6" s="1"/>
  <c r="J167" i="6"/>
  <c r="V167" i="6" s="1"/>
  <c r="K167" i="6"/>
  <c r="N167" i="6"/>
  <c r="J194" i="6"/>
  <c r="V194" i="6" s="1"/>
  <c r="N194" i="6"/>
  <c r="K194" i="6"/>
  <c r="J197" i="6"/>
  <c r="V197" i="6" s="1"/>
  <c r="N197" i="6"/>
  <c r="K197" i="6"/>
  <c r="K202" i="6"/>
  <c r="N202" i="6"/>
  <c r="J202" i="6"/>
  <c r="V202" i="6" s="1"/>
  <c r="J189" i="6"/>
  <c r="V189" i="6" s="1"/>
  <c r="N189" i="6"/>
  <c r="K189" i="6"/>
  <c r="N185" i="6"/>
  <c r="J185" i="6"/>
  <c r="V185" i="6" s="1"/>
  <c r="K185" i="6"/>
  <c r="N216" i="6"/>
  <c r="J216" i="6"/>
  <c r="V216" i="6" s="1"/>
  <c r="K216" i="6"/>
  <c r="J172" i="6"/>
  <c r="V172" i="6" s="1"/>
  <c r="K172" i="6"/>
  <c r="N172" i="6"/>
  <c r="K164" i="6"/>
  <c r="N164" i="6"/>
  <c r="J164" i="6"/>
  <c r="V164" i="6" s="1"/>
  <c r="N190" i="6"/>
  <c r="K190" i="6"/>
  <c r="J190" i="6"/>
  <c r="V190" i="6" s="1"/>
  <c r="N91" i="6"/>
  <c r="K91" i="6"/>
  <c r="J91" i="6"/>
  <c r="V91" i="6" s="1"/>
  <c r="J70" i="6"/>
  <c r="V70" i="6" s="1"/>
  <c r="N70" i="6"/>
  <c r="K70" i="6"/>
  <c r="K143" i="6"/>
  <c r="N143" i="6"/>
  <c r="J143" i="6"/>
  <c r="V143" i="6" s="1"/>
  <c r="J94" i="6"/>
  <c r="V94" i="6" s="1"/>
  <c r="K94" i="6"/>
  <c r="N94" i="6"/>
  <c r="N67" i="6"/>
  <c r="J67" i="6"/>
  <c r="V67" i="6" s="1"/>
  <c r="K67" i="6"/>
  <c r="K44" i="6"/>
  <c r="N44" i="6"/>
  <c r="J44" i="6"/>
  <c r="V44" i="6" s="1"/>
  <c r="K159" i="6"/>
  <c r="J159" i="6"/>
  <c r="V159" i="6" s="1"/>
  <c r="N159" i="6"/>
  <c r="N92" i="6"/>
  <c r="J92" i="6"/>
  <c r="V92" i="6" s="1"/>
  <c r="K92" i="6"/>
  <c r="N32" i="6"/>
  <c r="K32" i="6"/>
  <c r="J32" i="6"/>
  <c r="V32" i="6" s="1"/>
  <c r="N84" i="6"/>
  <c r="J84" i="6"/>
  <c r="V84" i="6" s="1"/>
  <c r="K84" i="6"/>
  <c r="J150" i="6"/>
  <c r="V150" i="6" s="1"/>
  <c r="N150" i="6"/>
  <c r="K150" i="6"/>
  <c r="K138" i="6"/>
  <c r="N138" i="6"/>
  <c r="J138" i="6"/>
  <c r="V138" i="6" s="1"/>
  <c r="K177" i="6"/>
  <c r="N177" i="6"/>
  <c r="J177" i="6"/>
  <c r="V177" i="6" s="1"/>
  <c r="N203" i="6"/>
  <c r="K203" i="6"/>
  <c r="J203" i="6"/>
  <c r="V203" i="6" s="1"/>
  <c r="N211" i="6"/>
  <c r="J211" i="6"/>
  <c r="V211" i="6" s="1"/>
  <c r="K211" i="6"/>
  <c r="J214" i="6"/>
  <c r="V214" i="6" s="1"/>
  <c r="N214" i="6"/>
  <c r="K214" i="6"/>
  <c r="K96" i="6"/>
  <c r="J96" i="6"/>
  <c r="V96" i="6" s="1"/>
  <c r="N96" i="6"/>
  <c r="J129" i="6"/>
  <c r="V129" i="6" s="1"/>
  <c r="N129" i="6"/>
  <c r="K129" i="6"/>
  <c r="N68" i="6"/>
  <c r="J68" i="6"/>
  <c r="V68" i="6" s="1"/>
  <c r="K68" i="6"/>
  <c r="N146" i="6"/>
  <c r="K146" i="6"/>
  <c r="J146" i="6"/>
  <c r="V146" i="6" s="1"/>
  <c r="N36" i="6"/>
  <c r="K36" i="6"/>
  <c r="J36" i="6"/>
  <c r="V36" i="6" s="1"/>
  <c r="J158" i="6"/>
  <c r="V158" i="6" s="1"/>
  <c r="K158" i="6"/>
  <c r="N158" i="6"/>
  <c r="J160" i="6"/>
  <c r="V160" i="6" s="1"/>
  <c r="N160" i="6"/>
  <c r="K160" i="6"/>
  <c r="J25" i="6"/>
  <c r="V25" i="6" s="1"/>
  <c r="N25" i="6"/>
  <c r="K25" i="6"/>
  <c r="K89" i="6"/>
  <c r="J89" i="6"/>
  <c r="V89" i="6" s="1"/>
  <c r="N89" i="6"/>
  <c r="N61" i="6"/>
  <c r="K61" i="6"/>
  <c r="J61" i="6"/>
  <c r="V61" i="6" s="1"/>
  <c r="J132" i="6"/>
  <c r="V132" i="6" s="1"/>
  <c r="K132" i="6"/>
  <c r="N132" i="6"/>
  <c r="K95" i="6"/>
  <c r="J95" i="6"/>
  <c r="V95" i="6" s="1"/>
  <c r="N95" i="6"/>
  <c r="J110" i="6"/>
  <c r="V110" i="6" s="1"/>
  <c r="N110" i="6"/>
  <c r="K110" i="6"/>
  <c r="N60" i="6"/>
  <c r="K60" i="6"/>
  <c r="J60" i="6"/>
  <c r="V60" i="6" s="1"/>
  <c r="N31" i="6"/>
  <c r="K31" i="6"/>
  <c r="J31" i="6"/>
  <c r="V31" i="6" s="1"/>
  <c r="J51" i="6"/>
  <c r="V51" i="6" s="1"/>
  <c r="N51" i="6"/>
  <c r="K51" i="6"/>
  <c r="J65" i="6"/>
  <c r="V65" i="6" s="1"/>
  <c r="N65" i="6"/>
  <c r="K65" i="6"/>
  <c r="K43" i="6"/>
  <c r="J43" i="6"/>
  <c r="V43" i="6" s="1"/>
  <c r="N43" i="6"/>
  <c r="N34" i="6"/>
  <c r="J34" i="6"/>
  <c r="V34" i="6" s="1"/>
  <c r="K34" i="6"/>
  <c r="J74" i="6"/>
  <c r="V74" i="6" s="1"/>
  <c r="K74" i="6"/>
  <c r="N74" i="6"/>
  <c r="J29" i="6"/>
  <c r="V29" i="6" s="1"/>
  <c r="K29" i="6"/>
  <c r="N29" i="6"/>
  <c r="J106" i="6"/>
  <c r="V106" i="6" s="1"/>
  <c r="N106" i="6"/>
  <c r="K106" i="6"/>
  <c r="N111" i="6"/>
  <c r="J111" i="6"/>
  <c r="V111" i="6" s="1"/>
  <c r="K111" i="6"/>
  <c r="N69" i="6"/>
  <c r="J69" i="6"/>
  <c r="V69" i="6" s="1"/>
  <c r="K69" i="6"/>
  <c r="K80" i="6"/>
  <c r="N80" i="6"/>
  <c r="J80" i="6"/>
  <c r="V80" i="6" s="1"/>
  <c r="K57" i="6"/>
  <c r="N57" i="6"/>
  <c r="J57" i="6"/>
  <c r="V57" i="6" s="1"/>
  <c r="J33" i="6"/>
  <c r="V33" i="6" s="1"/>
  <c r="K33" i="6"/>
  <c r="N33" i="6"/>
  <c r="K81" i="6"/>
  <c r="J81" i="6"/>
  <c r="V81" i="6" s="1"/>
  <c r="N81" i="6"/>
  <c r="K153" i="6"/>
  <c r="N153" i="6"/>
  <c r="J153" i="6"/>
  <c r="V153" i="6" s="1"/>
  <c r="N122" i="6"/>
  <c r="J122" i="6"/>
  <c r="V122" i="6" s="1"/>
  <c r="K122" i="6"/>
  <c r="K83" i="6"/>
  <c r="J83" i="6"/>
  <c r="V83" i="6" s="1"/>
  <c r="N83" i="6"/>
  <c r="K154" i="6"/>
  <c r="N154" i="6"/>
  <c r="J154" i="6"/>
  <c r="V154" i="6" s="1"/>
  <c r="J137" i="6"/>
  <c r="V137" i="6" s="1"/>
  <c r="N137" i="6"/>
  <c r="K137" i="6"/>
  <c r="J149" i="6"/>
  <c r="V149" i="6" s="1"/>
  <c r="K149" i="6"/>
  <c r="N149" i="6"/>
  <c r="N85" i="6"/>
  <c r="J85" i="6"/>
  <c r="V85" i="6" s="1"/>
  <c r="K85" i="6"/>
  <c r="J90" i="6"/>
  <c r="V90" i="6" s="1"/>
  <c r="N90" i="6"/>
  <c r="K90" i="6"/>
  <c r="N131" i="6"/>
  <c r="K131" i="6"/>
  <c r="J131" i="6"/>
  <c r="V131" i="6" s="1"/>
  <c r="J39" i="6"/>
  <c r="V39" i="6" s="1"/>
  <c r="K39" i="6"/>
  <c r="N39" i="6"/>
  <c r="K120" i="6"/>
  <c r="N120" i="6"/>
  <c r="J120" i="6"/>
  <c r="V120" i="6" s="1"/>
  <c r="N87" i="6"/>
  <c r="K87" i="6"/>
  <c r="J87" i="6"/>
  <c r="V87" i="6" s="1"/>
  <c r="K155" i="6"/>
  <c r="N155" i="6"/>
  <c r="J155" i="6"/>
  <c r="V155" i="6" s="1"/>
  <c r="K26" i="6"/>
  <c r="N26" i="6"/>
  <c r="J26" i="6"/>
  <c r="V26" i="6" s="1"/>
  <c r="J205" i="6"/>
  <c r="V205" i="6" s="1"/>
  <c r="N205" i="6"/>
  <c r="K205" i="6"/>
  <c r="K178" i="6"/>
  <c r="N178" i="6"/>
  <c r="J178" i="6"/>
  <c r="V178" i="6" s="1"/>
  <c r="K208" i="6"/>
  <c r="J208" i="6"/>
  <c r="V208" i="6" s="1"/>
  <c r="N208" i="6"/>
  <c r="K170" i="6"/>
  <c r="J170" i="6"/>
  <c r="V170" i="6" s="1"/>
  <c r="N170" i="6"/>
  <c r="N181" i="6"/>
  <c r="J181" i="6"/>
  <c r="V181" i="6" s="1"/>
  <c r="K181" i="6"/>
  <c r="J209" i="6"/>
  <c r="V209" i="6" s="1"/>
  <c r="N209" i="6"/>
  <c r="K209" i="6"/>
  <c r="K180" i="6"/>
  <c r="J180" i="6"/>
  <c r="V180" i="6" s="1"/>
  <c r="N180" i="6"/>
  <c r="N165" i="6"/>
  <c r="J165" i="6"/>
  <c r="V165" i="6" s="1"/>
  <c r="K165" i="6"/>
  <c r="N215" i="6"/>
  <c r="K215" i="6"/>
  <c r="J215" i="6"/>
  <c r="V215" i="6" s="1"/>
  <c r="N199" i="6"/>
  <c r="K199" i="6"/>
  <c r="J199" i="6"/>
  <c r="V199" i="6" s="1"/>
  <c r="N175" i="6"/>
  <c r="J175" i="6"/>
  <c r="V175" i="6" s="1"/>
  <c r="K175" i="6"/>
  <c r="S63" i="6" l="1"/>
  <c r="S204" i="6"/>
  <c r="U204" i="6" s="1"/>
  <c r="S151" i="6"/>
  <c r="S64" i="6"/>
  <c r="W64" i="6" s="1"/>
  <c r="S184" i="6"/>
  <c r="W184" i="6" s="1"/>
  <c r="S145" i="6"/>
  <c r="W145" i="6" s="1"/>
  <c r="S166" i="6"/>
  <c r="R115" i="6"/>
  <c r="S22" i="6"/>
  <c r="S135" i="6"/>
  <c r="W135" i="6" s="1"/>
  <c r="S161" i="6"/>
  <c r="U161" i="6" s="1"/>
  <c r="R86" i="6"/>
  <c r="S187" i="6"/>
  <c r="W187" i="6" s="1"/>
  <c r="S186" i="6"/>
  <c r="W186" i="6" s="1"/>
  <c r="S192" i="6"/>
  <c r="W192" i="6" s="1"/>
  <c r="S115" i="6"/>
  <c r="W115" i="6" s="1"/>
  <c r="R46" i="6"/>
  <c r="O175" i="6"/>
  <c r="O199" i="6"/>
  <c r="R199" i="6" s="1"/>
  <c r="O87" i="6"/>
  <c r="R87" i="6" s="1"/>
  <c r="O120" i="6"/>
  <c r="R120" i="6" s="1"/>
  <c r="O137" i="6"/>
  <c r="O83" i="6"/>
  <c r="R83" i="6" s="1"/>
  <c r="O74" i="6"/>
  <c r="R74" i="6" s="1"/>
  <c r="O65" i="6"/>
  <c r="O110" i="6"/>
  <c r="S110" i="6" s="1"/>
  <c r="O146" i="6"/>
  <c r="R146" i="6" s="1"/>
  <c r="O211" i="6"/>
  <c r="R211" i="6" s="1"/>
  <c r="O203" i="6"/>
  <c r="R203" i="6" s="1"/>
  <c r="O177" i="6"/>
  <c r="O150" i="6"/>
  <c r="R150" i="6" s="1"/>
  <c r="O100" i="6"/>
  <c r="S100" i="6" s="1"/>
  <c r="O102" i="6"/>
  <c r="S102" i="6" s="1"/>
  <c r="O134" i="6"/>
  <c r="R134" i="6" s="1"/>
  <c r="O124" i="6"/>
  <c r="O123" i="6"/>
  <c r="R123" i="6" s="1"/>
  <c r="O196" i="6"/>
  <c r="R196" i="6" s="1"/>
  <c r="O198" i="6"/>
  <c r="O104" i="6"/>
  <c r="R104" i="6" s="1"/>
  <c r="O112" i="6"/>
  <c r="R112" i="6" s="1"/>
  <c r="O174" i="6"/>
  <c r="R174" i="6" s="1"/>
  <c r="O176" i="6"/>
  <c r="R176" i="6" s="1"/>
  <c r="O121" i="6"/>
  <c r="R121" i="6" s="1"/>
  <c r="O128" i="6"/>
  <c r="R128" i="6" s="1"/>
  <c r="O17" i="6"/>
  <c r="R17" i="6" s="1"/>
  <c r="O180" i="6"/>
  <c r="O165" i="6"/>
  <c r="R165" i="6" s="1"/>
  <c r="O178" i="6"/>
  <c r="R178" i="6" s="1"/>
  <c r="O131" i="6"/>
  <c r="R131" i="6" s="1"/>
  <c r="O154" i="6"/>
  <c r="R154" i="6" s="1"/>
  <c r="O122" i="6"/>
  <c r="R122" i="6" s="1"/>
  <c r="O81" i="6"/>
  <c r="S81" i="6" s="1"/>
  <c r="O106" i="6"/>
  <c r="R106" i="6" s="1"/>
  <c r="O29" i="6"/>
  <c r="R29" i="6" s="1"/>
  <c r="O95" i="6"/>
  <c r="O36" i="6"/>
  <c r="R36" i="6" s="1"/>
  <c r="O129" i="6"/>
  <c r="R129" i="6" s="1"/>
  <c r="O214" i="6"/>
  <c r="O92" i="6"/>
  <c r="O44" i="6"/>
  <c r="R44" i="6" s="1"/>
  <c r="O172" i="6"/>
  <c r="R172" i="6" s="1"/>
  <c r="O189" i="6"/>
  <c r="R189" i="6" s="1"/>
  <c r="O183" i="6"/>
  <c r="R183" i="6" s="1"/>
  <c r="O58" i="6"/>
  <c r="O79" i="6"/>
  <c r="R79" i="6" s="1"/>
  <c r="O156" i="6"/>
  <c r="R156" i="6" s="1"/>
  <c r="O66" i="6"/>
  <c r="R66" i="6" s="1"/>
  <c r="O148" i="6"/>
  <c r="R148" i="6" s="1"/>
  <c r="O118" i="6"/>
  <c r="R118" i="6" s="1"/>
  <c r="O127" i="6"/>
  <c r="R127" i="6" s="1"/>
  <c r="O48" i="6"/>
  <c r="O152" i="6"/>
  <c r="R152" i="6" s="1"/>
  <c r="O163" i="6"/>
  <c r="O217" i="6"/>
  <c r="S217" i="6" s="1"/>
  <c r="O182" i="6"/>
  <c r="R182" i="6" s="1"/>
  <c r="O200" i="6"/>
  <c r="S200" i="6" s="1"/>
  <c r="O72" i="6"/>
  <c r="R72" i="6" s="1"/>
  <c r="O41" i="6"/>
  <c r="S41" i="6" s="1"/>
  <c r="O116" i="6"/>
  <c r="R116" i="6" s="1"/>
  <c r="O54" i="6"/>
  <c r="R54" i="6" s="1"/>
  <c r="O162" i="6"/>
  <c r="O109" i="6"/>
  <c r="S109" i="6" s="1"/>
  <c r="O40" i="6"/>
  <c r="R40" i="6" s="1"/>
  <c r="O181" i="6"/>
  <c r="O208" i="6"/>
  <c r="S208" i="6" s="1"/>
  <c r="O205" i="6"/>
  <c r="S205" i="6" s="1"/>
  <c r="O155" i="6"/>
  <c r="R155" i="6" s="1"/>
  <c r="O39" i="6"/>
  <c r="R39" i="6" s="1"/>
  <c r="O85" i="6"/>
  <c r="S85" i="6" s="1"/>
  <c r="O149" i="6"/>
  <c r="R149" i="6" s="1"/>
  <c r="O153" i="6"/>
  <c r="R153" i="6" s="1"/>
  <c r="O80" i="6"/>
  <c r="R80" i="6" s="1"/>
  <c r="O111" i="6"/>
  <c r="O34" i="6"/>
  <c r="S34" i="6" s="1"/>
  <c r="O60" i="6"/>
  <c r="R60" i="6" s="1"/>
  <c r="O61" i="6"/>
  <c r="R61" i="6" s="1"/>
  <c r="O89" i="6"/>
  <c r="R89" i="6" s="1"/>
  <c r="O160" i="6"/>
  <c r="S160" i="6" s="1"/>
  <c r="O158" i="6"/>
  <c r="R158" i="6" s="1"/>
  <c r="O68" i="6"/>
  <c r="R68" i="6" s="1"/>
  <c r="O96" i="6"/>
  <c r="R96" i="6" s="1"/>
  <c r="O159" i="6"/>
  <c r="O67" i="6"/>
  <c r="R67" i="6" s="1"/>
  <c r="O94" i="6"/>
  <c r="R94" i="6" s="1"/>
  <c r="O143" i="6"/>
  <c r="S143" i="6" s="1"/>
  <c r="O185" i="6"/>
  <c r="R185" i="6" s="1"/>
  <c r="O202" i="6"/>
  <c r="R202" i="6" s="1"/>
  <c r="O194" i="6"/>
  <c r="R194" i="6" s="1"/>
  <c r="O167" i="6"/>
  <c r="O108" i="6"/>
  <c r="R108" i="6" s="1"/>
  <c r="O49" i="6"/>
  <c r="R49" i="6" s="1"/>
  <c r="O56" i="6"/>
  <c r="R56" i="6" s="1"/>
  <c r="O47" i="6"/>
  <c r="R47" i="6" s="1"/>
  <c r="O101" i="6"/>
  <c r="R101" i="6" s="1"/>
  <c r="O93" i="6"/>
  <c r="O55" i="6"/>
  <c r="R55" i="6" s="1"/>
  <c r="O147" i="6"/>
  <c r="R147" i="6" s="1"/>
  <c r="O107" i="6"/>
  <c r="O213" i="6"/>
  <c r="S213" i="6" s="1"/>
  <c r="O157" i="6"/>
  <c r="O195" i="6"/>
  <c r="R195" i="6" s="1"/>
  <c r="O201" i="6"/>
  <c r="R201" i="6" s="1"/>
  <c r="O193" i="6"/>
  <c r="S193" i="6" s="1"/>
  <c r="O76" i="6"/>
  <c r="R76" i="6" s="1"/>
  <c r="O133" i="6"/>
  <c r="R133" i="6" s="1"/>
  <c r="O82" i="6"/>
  <c r="R82" i="6" s="1"/>
  <c r="O71" i="6"/>
  <c r="R71" i="6" s="1"/>
  <c r="O45" i="6"/>
  <c r="O37" i="6"/>
  <c r="R37" i="6" s="1"/>
  <c r="O144" i="6"/>
  <c r="R144" i="6" s="1"/>
  <c r="O50" i="6"/>
  <c r="R50" i="6" s="1"/>
  <c r="O42" i="6"/>
  <c r="R42" i="6" s="1"/>
  <c r="O215" i="6"/>
  <c r="R215" i="6" s="1"/>
  <c r="O209" i="6"/>
  <c r="R209" i="6" s="1"/>
  <c r="O170" i="6"/>
  <c r="R170" i="6" s="1"/>
  <c r="O26" i="6"/>
  <c r="R26" i="6" s="1"/>
  <c r="O90" i="6"/>
  <c r="R90" i="6" s="1"/>
  <c r="O33" i="6"/>
  <c r="R33" i="6" s="1"/>
  <c r="O57" i="6"/>
  <c r="R57" i="6" s="1"/>
  <c r="O69" i="6"/>
  <c r="R69" i="6" s="1"/>
  <c r="O43" i="6"/>
  <c r="S43" i="6" s="1"/>
  <c r="O51" i="6"/>
  <c r="R51" i="6" s="1"/>
  <c r="O31" i="6"/>
  <c r="R31" i="6" s="1"/>
  <c r="O132" i="6"/>
  <c r="R132" i="6" s="1"/>
  <c r="O25" i="6"/>
  <c r="R25" i="6" s="1"/>
  <c r="O138" i="6"/>
  <c r="R138" i="6" s="1"/>
  <c r="O84" i="6"/>
  <c r="R84" i="6" s="1"/>
  <c r="O32" i="6"/>
  <c r="R32" i="6" s="1"/>
  <c r="O70" i="6"/>
  <c r="O91" i="6"/>
  <c r="R91" i="6" s="1"/>
  <c r="O190" i="6"/>
  <c r="R190" i="6" s="1"/>
  <c r="O164" i="6"/>
  <c r="O216" i="6"/>
  <c r="R216" i="6" s="1"/>
  <c r="O197" i="6"/>
  <c r="R197" i="6" s="1"/>
  <c r="O73" i="6"/>
  <c r="R73" i="6" s="1"/>
  <c r="O103" i="6"/>
  <c r="R103" i="6" s="1"/>
  <c r="O191" i="6"/>
  <c r="R191" i="6" s="1"/>
  <c r="O212" i="6"/>
  <c r="R212" i="6" s="1"/>
  <c r="O130" i="6"/>
  <c r="S130" i="6" s="1"/>
  <c r="O113" i="6"/>
  <c r="S113" i="6" s="1"/>
  <c r="O114" i="6"/>
  <c r="R114" i="6" s="1"/>
  <c r="O126" i="6"/>
  <c r="R126" i="6" s="1"/>
  <c r="O88" i="6"/>
  <c r="R88" i="6" s="1"/>
  <c r="O188" i="6"/>
  <c r="R188" i="6" s="1"/>
  <c r="O173" i="6"/>
  <c r="S173" i="6" s="1"/>
  <c r="O142" i="6"/>
  <c r="R142" i="6" s="1"/>
  <c r="W46" i="6"/>
  <c r="U46" i="6"/>
  <c r="W86" i="6"/>
  <c r="U86" i="6"/>
  <c r="W63" i="6" l="1"/>
  <c r="U63" i="6"/>
  <c r="W204" i="6"/>
  <c r="U151" i="6"/>
  <c r="W151" i="6"/>
  <c r="U64" i="6"/>
  <c r="U184" i="6"/>
  <c r="U145" i="6"/>
  <c r="S120" i="6"/>
  <c r="W120" i="6" s="1"/>
  <c r="U166" i="6"/>
  <c r="S17" i="6"/>
  <c r="R163" i="6"/>
  <c r="U186" i="6"/>
  <c r="S172" i="6"/>
  <c r="S79" i="6"/>
  <c r="S174" i="6"/>
  <c r="S196" i="6"/>
  <c r="W196" i="6" s="1"/>
  <c r="W166" i="6"/>
  <c r="Y166" i="6" s="1"/>
  <c r="AB166" i="6" s="1"/>
  <c r="AE166" i="6" s="1"/>
  <c r="R102" i="6"/>
  <c r="S162" i="6"/>
  <c r="U162" i="6" s="1"/>
  <c r="R85" i="6"/>
  <c r="S65" i="6"/>
  <c r="R208" i="6"/>
  <c r="S56" i="6"/>
  <c r="W56" i="6" s="1"/>
  <c r="W161" i="6"/>
  <c r="Y161" i="6" s="1"/>
  <c r="AB161" i="6" s="1"/>
  <c r="AE161" i="6" s="1"/>
  <c r="S146" i="6"/>
  <c r="W146" i="6" s="1"/>
  <c r="S39" i="6"/>
  <c r="W39" i="6" s="1"/>
  <c r="S152" i="6"/>
  <c r="W152" i="6" s="1"/>
  <c r="S104" i="6"/>
  <c r="W104" i="6" s="1"/>
  <c r="S93" i="6"/>
  <c r="W93" i="6" s="1"/>
  <c r="S167" i="6"/>
  <c r="S32" i="6"/>
  <c r="U32" i="6" s="1"/>
  <c r="S61" i="6"/>
  <c r="S148" i="6"/>
  <c r="U148" i="6" s="1"/>
  <c r="S54" i="6"/>
  <c r="W54" i="6" s="1"/>
  <c r="S181" i="6"/>
  <c r="S69" i="6"/>
  <c r="W69" i="6" s="1"/>
  <c r="S123" i="6"/>
  <c r="W123" i="6" s="1"/>
  <c r="R100" i="6"/>
  <c r="S128" i="6"/>
  <c r="U187" i="6"/>
  <c r="S170" i="6"/>
  <c r="W170" i="6" s="1"/>
  <c r="R48" i="6"/>
  <c r="S199" i="6"/>
  <c r="W199" i="6" s="1"/>
  <c r="U135" i="6"/>
  <c r="S124" i="6"/>
  <c r="U124" i="6" s="1"/>
  <c r="R130" i="6"/>
  <c r="R124" i="6"/>
  <c r="S183" i="6"/>
  <c r="U183" i="6" s="1"/>
  <c r="S83" i="6"/>
  <c r="U115" i="6"/>
  <c r="S47" i="6"/>
  <c r="S150" i="6"/>
  <c r="U150" i="6" s="1"/>
  <c r="R193" i="6"/>
  <c r="R213" i="6"/>
  <c r="R93" i="6"/>
  <c r="S67" i="6"/>
  <c r="S122" i="6"/>
  <c r="U122" i="6" s="1"/>
  <c r="S165" i="6"/>
  <c r="U165" i="6" s="1"/>
  <c r="S84" i="6"/>
  <c r="U84" i="6" s="1"/>
  <c r="S57" i="6"/>
  <c r="S50" i="6"/>
  <c r="W50" i="6" s="1"/>
  <c r="S182" i="6"/>
  <c r="W182" i="6" s="1"/>
  <c r="S202" i="6"/>
  <c r="U202" i="6" s="1"/>
  <c r="S158" i="6"/>
  <c r="S48" i="6"/>
  <c r="W48" i="6" s="1"/>
  <c r="S31" i="6"/>
  <c r="W31" i="6" s="1"/>
  <c r="S40" i="6"/>
  <c r="U40" i="6" s="1"/>
  <c r="S49" i="6"/>
  <c r="S60" i="6"/>
  <c r="S116" i="6"/>
  <c r="S66" i="6"/>
  <c r="W66" i="6" s="1"/>
  <c r="R95" i="6"/>
  <c r="S92" i="6"/>
  <c r="U92" i="6" s="1"/>
  <c r="S95" i="6"/>
  <c r="S71" i="6"/>
  <c r="R92" i="6"/>
  <c r="S153" i="6"/>
  <c r="S155" i="6"/>
  <c r="U155" i="6" s="1"/>
  <c r="S121" i="6"/>
  <c r="W121" i="6" s="1"/>
  <c r="S70" i="6"/>
  <c r="W70" i="6" s="1"/>
  <c r="S133" i="6"/>
  <c r="S195" i="6"/>
  <c r="W195" i="6" s="1"/>
  <c r="R70" i="6"/>
  <c r="S111" i="6"/>
  <c r="S114" i="6"/>
  <c r="W114" i="6" s="1"/>
  <c r="R137" i="6"/>
  <c r="R205" i="6"/>
  <c r="S214" i="6"/>
  <c r="W214" i="6" s="1"/>
  <c r="S73" i="6"/>
  <c r="W73" i="6" s="1"/>
  <c r="R173" i="6"/>
  <c r="S88" i="6"/>
  <c r="W88" i="6" s="1"/>
  <c r="S190" i="6"/>
  <c r="W190" i="6" s="1"/>
  <c r="R110" i="6"/>
  <c r="R159" i="6"/>
  <c r="S159" i="6"/>
  <c r="W159" i="6" s="1"/>
  <c r="W22" i="6"/>
  <c r="U22" i="6"/>
  <c r="S154" i="6"/>
  <c r="W154" i="6" s="1"/>
  <c r="R41" i="6"/>
  <c r="R107" i="6"/>
  <c r="S142" i="6"/>
  <c r="U142" i="6" s="1"/>
  <c r="S189" i="6"/>
  <c r="R34" i="6"/>
  <c r="S175" i="6"/>
  <c r="U175" i="6" s="1"/>
  <c r="S198" i="6"/>
  <c r="U198" i="6" s="1"/>
  <c r="S216" i="6"/>
  <c r="W216" i="6" s="1"/>
  <c r="R111" i="6"/>
  <c r="R162" i="6"/>
  <c r="S191" i="6"/>
  <c r="W191" i="6" s="1"/>
  <c r="S106" i="6"/>
  <c r="U106" i="6" s="1"/>
  <c r="S163" i="6"/>
  <c r="U163" i="6" s="1"/>
  <c r="S131" i="6"/>
  <c r="S118" i="6"/>
  <c r="U118" i="6" s="1"/>
  <c r="R65" i="6"/>
  <c r="S37" i="6"/>
  <c r="S72" i="6"/>
  <c r="U72" i="6" s="1"/>
  <c r="R167" i="6"/>
  <c r="S96" i="6"/>
  <c r="U96" i="6" s="1"/>
  <c r="S89" i="6"/>
  <c r="S90" i="6"/>
  <c r="S147" i="6"/>
  <c r="U147" i="6" s="1"/>
  <c r="R143" i="6"/>
  <c r="S203" i="6"/>
  <c r="S129" i="6"/>
  <c r="W129" i="6" s="1"/>
  <c r="S215" i="6"/>
  <c r="S87" i="6"/>
  <c r="U87" i="6" s="1"/>
  <c r="R181" i="6"/>
  <c r="R45" i="6"/>
  <c r="S44" i="6"/>
  <c r="W44" i="6" s="1"/>
  <c r="S211" i="6"/>
  <c r="S178" i="6"/>
  <c r="U178" i="6" s="1"/>
  <c r="S112" i="6"/>
  <c r="W112" i="6" s="1"/>
  <c r="S194" i="6"/>
  <c r="W194" i="6" s="1"/>
  <c r="S94" i="6"/>
  <c r="S36" i="6"/>
  <c r="U36" i="6" s="1"/>
  <c r="R81" i="6"/>
  <c r="S45" i="6"/>
  <c r="S68" i="6"/>
  <c r="W68" i="6" s="1"/>
  <c r="S103" i="6"/>
  <c r="W103" i="6" s="1"/>
  <c r="R58" i="6"/>
  <c r="S80" i="6"/>
  <c r="U80" i="6" s="1"/>
  <c r="S74" i="6"/>
  <c r="W74" i="6" s="1"/>
  <c r="S42" i="6"/>
  <c r="W42" i="6" s="1"/>
  <c r="R200" i="6"/>
  <c r="S26" i="6"/>
  <c r="W26" i="6" s="1"/>
  <c r="S76" i="6"/>
  <c r="W76" i="6" s="1"/>
  <c r="S58" i="6"/>
  <c r="W58" i="6" s="1"/>
  <c r="S164" i="6"/>
  <c r="R157" i="6"/>
  <c r="R164" i="6"/>
  <c r="S188" i="6"/>
  <c r="W188" i="6" s="1"/>
  <c r="S55" i="6"/>
  <c r="W55" i="6" s="1"/>
  <c r="S132" i="6"/>
  <c r="U132" i="6" s="1"/>
  <c r="S157" i="6"/>
  <c r="S197" i="6"/>
  <c r="U197" i="6" s="1"/>
  <c r="S91" i="6"/>
  <c r="U91" i="6" s="1"/>
  <c r="R160" i="6"/>
  <c r="S209" i="6"/>
  <c r="S126" i="6"/>
  <c r="S156" i="6"/>
  <c r="W156" i="6" s="1"/>
  <c r="R175" i="6"/>
  <c r="U192" i="6"/>
  <c r="S138" i="6"/>
  <c r="W138" i="6" s="1"/>
  <c r="S51" i="6"/>
  <c r="S180" i="6"/>
  <c r="W180" i="6" s="1"/>
  <c r="S134" i="6"/>
  <c r="W134" i="6" s="1"/>
  <c r="S101" i="6"/>
  <c r="U101" i="6" s="1"/>
  <c r="S185" i="6"/>
  <c r="W185" i="6" s="1"/>
  <c r="S107" i="6"/>
  <c r="U107" i="6" s="1"/>
  <c r="S144" i="6"/>
  <c r="R214" i="6"/>
  <c r="R180" i="6"/>
  <c r="R109" i="6"/>
  <c r="R113" i="6"/>
  <c r="R198" i="6"/>
  <c r="S127" i="6"/>
  <c r="W127" i="6" s="1"/>
  <c r="S25" i="6"/>
  <c r="S82" i="6"/>
  <c r="U82" i="6" s="1"/>
  <c r="S201" i="6"/>
  <c r="W201" i="6" s="1"/>
  <c r="S108" i="6"/>
  <c r="R43" i="6"/>
  <c r="S33" i="6"/>
  <c r="U33" i="6" s="1"/>
  <c r="S137" i="6"/>
  <c r="S176" i="6"/>
  <c r="U176" i="6" s="1"/>
  <c r="R177" i="6"/>
  <c r="S29" i="6"/>
  <c r="W29" i="6" s="1"/>
  <c r="S177" i="6"/>
  <c r="W177" i="6" s="1"/>
  <c r="S212" i="6"/>
  <c r="W212" i="6" s="1"/>
  <c r="R217" i="6"/>
  <c r="S149" i="6"/>
  <c r="W149" i="6" s="1"/>
  <c r="J10" i="6"/>
  <c r="V10" i="6" s="1"/>
  <c r="N10" i="6"/>
  <c r="K10" i="6"/>
  <c r="W130" i="6"/>
  <c r="U130" i="6"/>
  <c r="W173" i="6"/>
  <c r="U173" i="6"/>
  <c r="Y115" i="6"/>
  <c r="AB115" i="6" s="1"/>
  <c r="AE115" i="6" s="1"/>
  <c r="Y135" i="6"/>
  <c r="AB135" i="6" s="1"/>
  <c r="AE135" i="6" s="1"/>
  <c r="W100" i="6"/>
  <c r="U100" i="6"/>
  <c r="Y184" i="6"/>
  <c r="AB184" i="6" s="1"/>
  <c r="AE184" i="6" s="1"/>
  <c r="W34" i="6"/>
  <c r="U34" i="6"/>
  <c r="W205" i="6"/>
  <c r="U205" i="6"/>
  <c r="J11" i="6"/>
  <c r="V11" i="6" s="1"/>
  <c r="N11" i="6"/>
  <c r="K11" i="6"/>
  <c r="W102" i="6"/>
  <c r="U102" i="6"/>
  <c r="N119" i="6"/>
  <c r="K119" i="6"/>
  <c r="J119" i="6"/>
  <c r="V119" i="6" s="1"/>
  <c r="Y187" i="6"/>
  <c r="AB187" i="6" s="1"/>
  <c r="AE187" i="6" s="1"/>
  <c r="Y86" i="6"/>
  <c r="AB86" i="6" s="1"/>
  <c r="AE86" i="6" s="1"/>
  <c r="Y186" i="6"/>
  <c r="AB186" i="6" s="1"/>
  <c r="AE186" i="6" s="1"/>
  <c r="W208" i="6"/>
  <c r="U208" i="6"/>
  <c r="W217" i="6"/>
  <c r="U217" i="6"/>
  <c r="W109" i="6"/>
  <c r="U109" i="6"/>
  <c r="W143" i="6"/>
  <c r="U143" i="6"/>
  <c r="W160" i="6"/>
  <c r="U160" i="6"/>
  <c r="W110" i="6"/>
  <c r="U110" i="6"/>
  <c r="Y145" i="6"/>
  <c r="AB145" i="6" s="1"/>
  <c r="AE145" i="6" s="1"/>
  <c r="W85" i="6"/>
  <c r="U85" i="6"/>
  <c r="Y46" i="6"/>
  <c r="AB46" i="6" s="1"/>
  <c r="AE46" i="6" s="1"/>
  <c r="K117" i="6"/>
  <c r="N117" i="6"/>
  <c r="J117" i="6"/>
  <c r="V117" i="6" s="1"/>
  <c r="Y192" i="6"/>
  <c r="AB192" i="6" s="1"/>
  <c r="AE192" i="6" s="1"/>
  <c r="Y64" i="6"/>
  <c r="AB64" i="6" s="1"/>
  <c r="AE64" i="6" s="1"/>
  <c r="Y63" i="6"/>
  <c r="AB63" i="6" s="1"/>
  <c r="AE63" i="6" s="1"/>
  <c r="W113" i="6"/>
  <c r="U113" i="6"/>
  <c r="W41" i="6"/>
  <c r="U41" i="6"/>
  <c r="W200" i="6"/>
  <c r="U200" i="6"/>
  <c r="W193" i="6"/>
  <c r="U193" i="6"/>
  <c r="W213" i="6"/>
  <c r="U213" i="6"/>
  <c r="W43" i="6"/>
  <c r="U43" i="6"/>
  <c r="W81" i="6"/>
  <c r="U81" i="6"/>
  <c r="Y204" i="6" l="1"/>
  <c r="AB204" i="6" s="1"/>
  <c r="AE204" i="6" s="1"/>
  <c r="Y151" i="6"/>
  <c r="AB151" i="6" s="1"/>
  <c r="U73" i="6"/>
  <c r="W91" i="6"/>
  <c r="Y91" i="6" s="1"/>
  <c r="AB91" i="6" s="1"/>
  <c r="AE91" i="6" s="1"/>
  <c r="W172" i="6"/>
  <c r="W17" i="6"/>
  <c r="Y17" i="6" s="1"/>
  <c r="AB17" i="6" s="1"/>
  <c r="AE17" i="6" s="1"/>
  <c r="W87" i="6"/>
  <c r="U56" i="6"/>
  <c r="W36" i="6"/>
  <c r="Y36" i="6" s="1"/>
  <c r="AB36" i="6" s="1"/>
  <c r="AE36" i="6" s="1"/>
  <c r="U174" i="6"/>
  <c r="W79" i="6"/>
  <c r="U55" i="6"/>
  <c r="W174" i="6"/>
  <c r="Y174" i="6" s="1"/>
  <c r="AB174" i="6" s="1"/>
  <c r="AE174" i="6" s="1"/>
  <c r="W122" i="6"/>
  <c r="U111" i="6"/>
  <c r="U54" i="6"/>
  <c r="U120" i="6"/>
  <c r="W162" i="6"/>
  <c r="U146" i="6"/>
  <c r="U172" i="6"/>
  <c r="U17" i="6"/>
  <c r="U196" i="6"/>
  <c r="U65" i="6"/>
  <c r="U79" i="6"/>
  <c r="W65" i="6"/>
  <c r="U137" i="6"/>
  <c r="U93" i="6"/>
  <c r="W37" i="6"/>
  <c r="W148" i="6"/>
  <c r="U214" i="6"/>
  <c r="W167" i="6"/>
  <c r="W165" i="6"/>
  <c r="U42" i="6"/>
  <c r="W60" i="6"/>
  <c r="Y60" i="6" s="1"/>
  <c r="AB60" i="6" s="1"/>
  <c r="AE60" i="6" s="1"/>
  <c r="U152" i="6"/>
  <c r="W95" i="6"/>
  <c r="Y95" i="6" s="1"/>
  <c r="AB95" i="6" s="1"/>
  <c r="AE95" i="6" s="1"/>
  <c r="U121" i="6"/>
  <c r="U181" i="6"/>
  <c r="W150" i="6"/>
  <c r="Y150" i="6" s="1"/>
  <c r="AB150" i="6" s="1"/>
  <c r="AE150" i="6" s="1"/>
  <c r="W202" i="6"/>
  <c r="Y202" i="6" s="1"/>
  <c r="AB202" i="6" s="1"/>
  <c r="AE202" i="6" s="1"/>
  <c r="W57" i="6"/>
  <c r="W32" i="6"/>
  <c r="U61" i="6"/>
  <c r="U39" i="6"/>
  <c r="Y22" i="6"/>
  <c r="AB22" i="6" s="1"/>
  <c r="U69" i="6"/>
  <c r="W61" i="6"/>
  <c r="U131" i="6"/>
  <c r="U180" i="6"/>
  <c r="U158" i="6"/>
  <c r="W111" i="6"/>
  <c r="W183" i="6"/>
  <c r="W164" i="6"/>
  <c r="U195" i="6"/>
  <c r="U104" i="6"/>
  <c r="U154" i="6"/>
  <c r="U116" i="6"/>
  <c r="W106" i="6"/>
  <c r="W45" i="6"/>
  <c r="U47" i="6"/>
  <c r="W89" i="6"/>
  <c r="U215" i="6"/>
  <c r="U189" i="6"/>
  <c r="W155" i="6"/>
  <c r="U66" i="6"/>
  <c r="W181" i="6"/>
  <c r="U95" i="6"/>
  <c r="U138" i="6"/>
  <c r="U57" i="6"/>
  <c r="W67" i="6"/>
  <c r="U31" i="6"/>
  <c r="U67" i="6"/>
  <c r="U167" i="6"/>
  <c r="U71" i="6"/>
  <c r="U83" i="6"/>
  <c r="U199" i="6"/>
  <c r="W153" i="6"/>
  <c r="U88" i="6"/>
  <c r="W71" i="6"/>
  <c r="W83" i="6"/>
  <c r="Y83" i="6" s="1"/>
  <c r="AB83" i="6" s="1"/>
  <c r="AE83" i="6" s="1"/>
  <c r="U170" i="6"/>
  <c r="U203" i="6"/>
  <c r="U49" i="6"/>
  <c r="U182" i="6"/>
  <c r="W107" i="6"/>
  <c r="W215" i="6"/>
  <c r="Y215" i="6" s="1"/>
  <c r="AB215" i="6" s="1"/>
  <c r="AE215" i="6" s="1"/>
  <c r="W132" i="6"/>
  <c r="U128" i="6"/>
  <c r="U194" i="6"/>
  <c r="W116" i="6"/>
  <c r="W47" i="6"/>
  <c r="Y47" i="6" s="1"/>
  <c r="AB47" i="6" s="1"/>
  <c r="AE47" i="6" s="1"/>
  <c r="W82" i="6"/>
  <c r="W189" i="6"/>
  <c r="W92" i="6"/>
  <c r="W203" i="6"/>
  <c r="U190" i="6"/>
  <c r="U123" i="6"/>
  <c r="U45" i="6"/>
  <c r="W163" i="6"/>
  <c r="U89" i="6"/>
  <c r="U37" i="6"/>
  <c r="W49" i="6"/>
  <c r="Y49" i="6" s="1"/>
  <c r="AB49" i="6" s="1"/>
  <c r="AE49" i="6" s="1"/>
  <c r="U185" i="6"/>
  <c r="U156" i="6"/>
  <c r="W128" i="6"/>
  <c r="U191" i="6"/>
  <c r="U114" i="6"/>
  <c r="W197" i="6"/>
  <c r="W84" i="6"/>
  <c r="W133" i="6"/>
  <c r="W40" i="6"/>
  <c r="Y40" i="6" s="1"/>
  <c r="AB40" i="6" s="1"/>
  <c r="AE40" i="6" s="1"/>
  <c r="W137" i="6"/>
  <c r="Y137" i="6" s="1"/>
  <c r="AB137" i="6" s="1"/>
  <c r="AE137" i="6" s="1"/>
  <c r="W33" i="6"/>
  <c r="W147" i="6"/>
  <c r="W131" i="6"/>
  <c r="W175" i="6"/>
  <c r="W101" i="6"/>
  <c r="U70" i="6"/>
  <c r="W124" i="6"/>
  <c r="W80" i="6"/>
  <c r="Y80" i="6" s="1"/>
  <c r="AB80" i="6" s="1"/>
  <c r="AE80" i="6" s="1"/>
  <c r="W158" i="6"/>
  <c r="U68" i="6"/>
  <c r="U211" i="6"/>
  <c r="U201" i="6"/>
  <c r="U164" i="6"/>
  <c r="U26" i="6"/>
  <c r="W211" i="6"/>
  <c r="U50" i="6"/>
  <c r="U153" i="6"/>
  <c r="U133" i="6"/>
  <c r="W126" i="6"/>
  <c r="U29" i="6"/>
  <c r="U48" i="6"/>
  <c r="U60" i="6"/>
  <c r="U76" i="6"/>
  <c r="U108" i="6"/>
  <c r="U112" i="6"/>
  <c r="W178" i="6"/>
  <c r="Y178" i="6" s="1"/>
  <c r="AB178" i="6" s="1"/>
  <c r="AE178" i="6" s="1"/>
  <c r="W96" i="6"/>
  <c r="U127" i="6"/>
  <c r="U129" i="6"/>
  <c r="W142" i="6"/>
  <c r="U216" i="6"/>
  <c r="W198" i="6"/>
  <c r="U103" i="6"/>
  <c r="W108" i="6"/>
  <c r="Y108" i="6" s="1"/>
  <c r="AB108" i="6" s="1"/>
  <c r="AE108" i="6" s="1"/>
  <c r="U126" i="6"/>
  <c r="U212" i="6"/>
  <c r="W176" i="6"/>
  <c r="W72" i="6"/>
  <c r="Y72" i="6" s="1"/>
  <c r="AB72" i="6" s="1"/>
  <c r="AE72" i="6" s="1"/>
  <c r="U159" i="6"/>
  <c r="U58" i="6"/>
  <c r="U90" i="6"/>
  <c r="W118" i="6"/>
  <c r="Y118" i="6" s="1"/>
  <c r="AB118" i="6" s="1"/>
  <c r="AE118" i="6" s="1"/>
  <c r="W90" i="6"/>
  <c r="W157" i="6"/>
  <c r="U144" i="6"/>
  <c r="U188" i="6"/>
  <c r="U51" i="6"/>
  <c r="U94" i="6"/>
  <c r="W94" i="6"/>
  <c r="W25" i="6"/>
  <c r="U44" i="6"/>
  <c r="U157" i="6"/>
  <c r="U74" i="6"/>
  <c r="W209" i="6"/>
  <c r="U25" i="6"/>
  <c r="U134" i="6"/>
  <c r="U149" i="6"/>
  <c r="U177" i="6"/>
  <c r="U209" i="6"/>
  <c r="W144" i="6"/>
  <c r="W51" i="6"/>
  <c r="O11" i="6"/>
  <c r="R11" i="6" s="1"/>
  <c r="O10" i="6"/>
  <c r="R10" i="6" s="1"/>
  <c r="O117" i="6"/>
  <c r="R117" i="6" s="1"/>
  <c r="O119" i="6"/>
  <c r="R119" i="6" s="1"/>
  <c r="N52" i="6"/>
  <c r="J52" i="6"/>
  <c r="V52" i="6" s="1"/>
  <c r="K52" i="6"/>
  <c r="N206" i="6"/>
  <c r="J206" i="6"/>
  <c r="V206" i="6" s="1"/>
  <c r="K206" i="6"/>
  <c r="Y81" i="6"/>
  <c r="AB81" i="6" s="1"/>
  <c r="AE81" i="6" s="1"/>
  <c r="Y113" i="6"/>
  <c r="AB113" i="6" s="1"/>
  <c r="AE113" i="6" s="1"/>
  <c r="AC63" i="6"/>
  <c r="Y69" i="6"/>
  <c r="AB69" i="6" s="1"/>
  <c r="AE69" i="6" s="1"/>
  <c r="Y44" i="6"/>
  <c r="AB44" i="6" s="1"/>
  <c r="AE44" i="6" s="1"/>
  <c r="Y214" i="6"/>
  <c r="AB214" i="6" s="1"/>
  <c r="AE214" i="6" s="1"/>
  <c r="AC46" i="6"/>
  <c r="Y26" i="6"/>
  <c r="AB26" i="6" s="1"/>
  <c r="AE26" i="6" s="1"/>
  <c r="Y39" i="6"/>
  <c r="AB39" i="6" s="1"/>
  <c r="AE39" i="6" s="1"/>
  <c r="Y143" i="6"/>
  <c r="AB143" i="6" s="1"/>
  <c r="AE143" i="6" s="1"/>
  <c r="Y185" i="6"/>
  <c r="AB185" i="6" s="1"/>
  <c r="AE185" i="6" s="1"/>
  <c r="Y138" i="6"/>
  <c r="AB138" i="6" s="1"/>
  <c r="AE138" i="6" s="1"/>
  <c r="AC187" i="6"/>
  <c r="Y216" i="6"/>
  <c r="AB216" i="6" s="1"/>
  <c r="AE216" i="6" s="1"/>
  <c r="Y103" i="6"/>
  <c r="AB103" i="6" s="1"/>
  <c r="AE103" i="6" s="1"/>
  <c r="Y177" i="6"/>
  <c r="AB177" i="6" s="1"/>
  <c r="AE177" i="6" s="1"/>
  <c r="AC184" i="6"/>
  <c r="Y100" i="6"/>
  <c r="AB100" i="6" s="1"/>
  <c r="AE100" i="6" s="1"/>
  <c r="Y58" i="6"/>
  <c r="AB58" i="6" s="1"/>
  <c r="AE58" i="6" s="1"/>
  <c r="Y170" i="6"/>
  <c r="AB170" i="6" s="1"/>
  <c r="AE170" i="6" s="1"/>
  <c r="J53" i="6"/>
  <c r="V53" i="6" s="1"/>
  <c r="K53" i="6"/>
  <c r="N53" i="6"/>
  <c r="J169" i="6"/>
  <c r="V169" i="6" s="1"/>
  <c r="K169" i="6"/>
  <c r="N169" i="6"/>
  <c r="J14" i="6"/>
  <c r="V14" i="6" s="1"/>
  <c r="N14" i="6"/>
  <c r="K14" i="6"/>
  <c r="N38" i="6"/>
  <c r="K38" i="6"/>
  <c r="J38" i="6"/>
  <c r="V38" i="6" s="1"/>
  <c r="K141" i="6"/>
  <c r="J141" i="6"/>
  <c r="V141" i="6" s="1"/>
  <c r="N141" i="6"/>
  <c r="K77" i="6"/>
  <c r="J77" i="6"/>
  <c r="V77" i="6" s="1"/>
  <c r="N77" i="6"/>
  <c r="Y193" i="6"/>
  <c r="AB193" i="6" s="1"/>
  <c r="AE193" i="6" s="1"/>
  <c r="Y112" i="6"/>
  <c r="AB112" i="6" s="1"/>
  <c r="AE112" i="6" s="1"/>
  <c r="Y195" i="6"/>
  <c r="AB195" i="6" s="1"/>
  <c r="AE195" i="6" s="1"/>
  <c r="Y88" i="6"/>
  <c r="AB88" i="6" s="1"/>
  <c r="AE88" i="6" s="1"/>
  <c r="Y104" i="6"/>
  <c r="AB104" i="6" s="1"/>
  <c r="AE104" i="6" s="1"/>
  <c r="Y160" i="6"/>
  <c r="AB160" i="6" s="1"/>
  <c r="AE160" i="6" s="1"/>
  <c r="Y134" i="6"/>
  <c r="AB134" i="6" s="1"/>
  <c r="AE134" i="6" s="1"/>
  <c r="Y180" i="6"/>
  <c r="AB180" i="6" s="1"/>
  <c r="AE180" i="6" s="1"/>
  <c r="AC186" i="6"/>
  <c r="Y149" i="6"/>
  <c r="AB149" i="6" s="1"/>
  <c r="AE149" i="6" s="1"/>
  <c r="Y156" i="6"/>
  <c r="AB156" i="6" s="1"/>
  <c r="AE156" i="6" s="1"/>
  <c r="Y70" i="6"/>
  <c r="AB70" i="6" s="1"/>
  <c r="AE70" i="6" s="1"/>
  <c r="Y68" i="6"/>
  <c r="AB68" i="6" s="1"/>
  <c r="AE68" i="6" s="1"/>
  <c r="AC135" i="6"/>
  <c r="Y31" i="6"/>
  <c r="AB31" i="6" s="1"/>
  <c r="AE31" i="6" s="1"/>
  <c r="Y114" i="6"/>
  <c r="AB114" i="6" s="1"/>
  <c r="AE114" i="6" s="1"/>
  <c r="Y146" i="6"/>
  <c r="AB146" i="6" s="1"/>
  <c r="AE146" i="6" s="1"/>
  <c r="Y73" i="6"/>
  <c r="AB73" i="6" s="1"/>
  <c r="AE73" i="6" s="1"/>
  <c r="Y50" i="6"/>
  <c r="AB50" i="6" s="1"/>
  <c r="AE50" i="6" s="1"/>
  <c r="N12" i="6"/>
  <c r="J12" i="6"/>
  <c r="V12" i="6" s="1"/>
  <c r="K12" i="6"/>
  <c r="K24" i="6"/>
  <c r="J24" i="6"/>
  <c r="V24" i="6" s="1"/>
  <c r="N24" i="6"/>
  <c r="N20" i="6"/>
  <c r="K20" i="6"/>
  <c r="J20" i="6"/>
  <c r="V20" i="6" s="1"/>
  <c r="J18" i="6"/>
  <c r="V18" i="6" s="1"/>
  <c r="K18" i="6"/>
  <c r="N18" i="6"/>
  <c r="K140" i="6"/>
  <c r="N140" i="6"/>
  <c r="J140" i="6"/>
  <c r="V140" i="6" s="1"/>
  <c r="J210" i="6"/>
  <c r="V210" i="6" s="1"/>
  <c r="N210" i="6"/>
  <c r="K210" i="6"/>
  <c r="J15" i="6"/>
  <c r="V15" i="6" s="1"/>
  <c r="N15" i="6"/>
  <c r="K15" i="6"/>
  <c r="N28" i="6"/>
  <c r="K28" i="6"/>
  <c r="J28" i="6"/>
  <c r="V28" i="6" s="1"/>
  <c r="N13" i="6"/>
  <c r="J13" i="6"/>
  <c r="V13" i="6" s="1"/>
  <c r="K13" i="6"/>
  <c r="N16" i="6"/>
  <c r="J16" i="6"/>
  <c r="V16" i="6" s="1"/>
  <c r="K16" i="6"/>
  <c r="J35" i="6"/>
  <c r="V35" i="6" s="1"/>
  <c r="N35" i="6"/>
  <c r="K35" i="6"/>
  <c r="J30" i="6"/>
  <c r="V30" i="6" s="1"/>
  <c r="K30" i="6"/>
  <c r="N30" i="6"/>
  <c r="J125" i="6"/>
  <c r="V125" i="6" s="1"/>
  <c r="K125" i="6"/>
  <c r="N125" i="6"/>
  <c r="N98" i="6"/>
  <c r="K98" i="6"/>
  <c r="J98" i="6"/>
  <c r="V98" i="6" s="1"/>
  <c r="N75" i="6"/>
  <c r="J75" i="6"/>
  <c r="V75" i="6" s="1"/>
  <c r="K75" i="6"/>
  <c r="K168" i="6"/>
  <c r="J168" i="6"/>
  <c r="V168" i="6" s="1"/>
  <c r="N168" i="6"/>
  <c r="N78" i="6"/>
  <c r="J78" i="6"/>
  <c r="V78" i="6" s="1"/>
  <c r="K78" i="6"/>
  <c r="N171" i="6"/>
  <c r="J171" i="6"/>
  <c r="V171" i="6" s="1"/>
  <c r="K171" i="6"/>
  <c r="N179" i="6"/>
  <c r="K179" i="6"/>
  <c r="J179" i="6"/>
  <c r="V179" i="6" s="1"/>
  <c r="Y43" i="6"/>
  <c r="AB43" i="6" s="1"/>
  <c r="AE43" i="6" s="1"/>
  <c r="Y213" i="6"/>
  <c r="AB213" i="6" s="1"/>
  <c r="AE213" i="6" s="1"/>
  <c r="Y200" i="6"/>
  <c r="AB200" i="6" s="1"/>
  <c r="AE200" i="6" s="1"/>
  <c r="Y41" i="6"/>
  <c r="AB41" i="6" s="1"/>
  <c r="AE41" i="6" s="1"/>
  <c r="AC64" i="6"/>
  <c r="Y120" i="6"/>
  <c r="AB120" i="6" s="1"/>
  <c r="AE120" i="6" s="1"/>
  <c r="Y42" i="6"/>
  <c r="AB42" i="6" s="1"/>
  <c r="AE42" i="6" s="1"/>
  <c r="Y159" i="6"/>
  <c r="AB159" i="6" s="1"/>
  <c r="AE159" i="6" s="1"/>
  <c r="Y54" i="6"/>
  <c r="AB54" i="6" s="1"/>
  <c r="AE54" i="6" s="1"/>
  <c r="Y129" i="6"/>
  <c r="AB129" i="6" s="1"/>
  <c r="AE129" i="6" s="1"/>
  <c r="Y110" i="6"/>
  <c r="AB110" i="6" s="1"/>
  <c r="AE110" i="6" s="1"/>
  <c r="Y109" i="6"/>
  <c r="AB109" i="6" s="1"/>
  <c r="AE109" i="6" s="1"/>
  <c r="Y188" i="6"/>
  <c r="AB188" i="6" s="1"/>
  <c r="AE188" i="6" s="1"/>
  <c r="AC86" i="6"/>
  <c r="AC166" i="6"/>
  <c r="Y154" i="6"/>
  <c r="AB154" i="6" s="1"/>
  <c r="AE154" i="6" s="1"/>
  <c r="Y191" i="6"/>
  <c r="AB191" i="6" s="1"/>
  <c r="AE191" i="6" s="1"/>
  <c r="Y199" i="6"/>
  <c r="AB199" i="6" s="1"/>
  <c r="AE199" i="6" s="1"/>
  <c r="Y34" i="6"/>
  <c r="AB34" i="6" s="1"/>
  <c r="AE34" i="6" s="1"/>
  <c r="Y29" i="6"/>
  <c r="AB29" i="6" s="1"/>
  <c r="AE29" i="6" s="1"/>
  <c r="Y48" i="6"/>
  <c r="AB48" i="6" s="1"/>
  <c r="AE48" i="6" s="1"/>
  <c r="Y130" i="6"/>
  <c r="AB130" i="6" s="1"/>
  <c r="AE130" i="6" s="1"/>
  <c r="Y76" i="6"/>
  <c r="AB76" i="6" s="1"/>
  <c r="AE76" i="6" s="1"/>
  <c r="Y212" i="6"/>
  <c r="AB212" i="6" s="1"/>
  <c r="AE212" i="6" s="1"/>
  <c r="Y74" i="6"/>
  <c r="AB74" i="6" s="1"/>
  <c r="AE74" i="6" s="1"/>
  <c r="K23" i="6"/>
  <c r="J23" i="6"/>
  <c r="V23" i="6" s="1"/>
  <c r="N23" i="6"/>
  <c r="J27" i="6"/>
  <c r="V27" i="6" s="1"/>
  <c r="K27" i="6"/>
  <c r="N27" i="6"/>
  <c r="K21" i="6"/>
  <c r="J21" i="6"/>
  <c r="V21" i="6" s="1"/>
  <c r="N21" i="6"/>
  <c r="K59" i="6"/>
  <c r="N59" i="6"/>
  <c r="J59" i="6"/>
  <c r="V59" i="6" s="1"/>
  <c r="K207" i="6"/>
  <c r="J207" i="6"/>
  <c r="V207" i="6" s="1"/>
  <c r="N207" i="6"/>
  <c r="J105" i="6"/>
  <c r="V105" i="6" s="1"/>
  <c r="K105" i="6"/>
  <c r="N105" i="6"/>
  <c r="N136" i="6"/>
  <c r="K136" i="6"/>
  <c r="J136" i="6"/>
  <c r="V136" i="6" s="1"/>
  <c r="J97" i="6"/>
  <c r="V97" i="6" s="1"/>
  <c r="K97" i="6"/>
  <c r="N97" i="6"/>
  <c r="K99" i="6"/>
  <c r="J99" i="6"/>
  <c r="V99" i="6" s="1"/>
  <c r="N99" i="6"/>
  <c r="N139" i="6"/>
  <c r="K139" i="6"/>
  <c r="J139" i="6"/>
  <c r="V139" i="6" s="1"/>
  <c r="J62" i="6"/>
  <c r="V62" i="6" s="1"/>
  <c r="N62" i="6"/>
  <c r="K62" i="6"/>
  <c r="J19" i="6"/>
  <c r="V19" i="6" s="1"/>
  <c r="K19" i="6"/>
  <c r="N19" i="6"/>
  <c r="Y66" i="6"/>
  <c r="AB66" i="6" s="1"/>
  <c r="AE66" i="6" s="1"/>
  <c r="Y55" i="6"/>
  <c r="AB55" i="6" s="1"/>
  <c r="AE55" i="6" s="1"/>
  <c r="Y201" i="6"/>
  <c r="AB201" i="6" s="1"/>
  <c r="AE201" i="6" s="1"/>
  <c r="Y190" i="6"/>
  <c r="AB190" i="6" s="1"/>
  <c r="AE190" i="6" s="1"/>
  <c r="Y127" i="6"/>
  <c r="AB127" i="6" s="1"/>
  <c r="AE127" i="6" s="1"/>
  <c r="AC192" i="6"/>
  <c r="Y123" i="6"/>
  <c r="AB123" i="6" s="1"/>
  <c r="AE123" i="6" s="1"/>
  <c r="Y152" i="6"/>
  <c r="AB152" i="6" s="1"/>
  <c r="AE152" i="6" s="1"/>
  <c r="Y85" i="6"/>
  <c r="AB85" i="6" s="1"/>
  <c r="AE85" i="6" s="1"/>
  <c r="AC145" i="6"/>
  <c r="Y182" i="6"/>
  <c r="AB182" i="6" s="1"/>
  <c r="AE182" i="6" s="1"/>
  <c r="Y93" i="6"/>
  <c r="AB93" i="6" s="1"/>
  <c r="AE93" i="6" s="1"/>
  <c r="Y56" i="6"/>
  <c r="AB56" i="6" s="1"/>
  <c r="AE56" i="6" s="1"/>
  <c r="Y217" i="6"/>
  <c r="AB217" i="6" s="1"/>
  <c r="Y121" i="6"/>
  <c r="AB121" i="6" s="1"/>
  <c r="AE121" i="6" s="1"/>
  <c r="Y208" i="6"/>
  <c r="AB208" i="6" s="1"/>
  <c r="AE208" i="6" s="1"/>
  <c r="Y102" i="6"/>
  <c r="AB102" i="6" s="1"/>
  <c r="AE102" i="6" s="1"/>
  <c r="AC161" i="6"/>
  <c r="Y194" i="6"/>
  <c r="AB194" i="6" s="1"/>
  <c r="AE194" i="6" s="1"/>
  <c r="Y205" i="6"/>
  <c r="AB205" i="6" s="1"/>
  <c r="AE205" i="6" s="1"/>
  <c r="AC115" i="6"/>
  <c r="Y173" i="6"/>
  <c r="AB173" i="6" s="1"/>
  <c r="AE173" i="6" s="1"/>
  <c r="Y196" i="6"/>
  <c r="AB196" i="6" s="1"/>
  <c r="AE196" i="6" s="1"/>
  <c r="AC204" i="6" l="1"/>
  <c r="AC22" i="6"/>
  <c r="AE22" i="6"/>
  <c r="AG22" i="6" s="1"/>
  <c r="AE151" i="6"/>
  <c r="AC151" i="6"/>
  <c r="Y172" i="6"/>
  <c r="AB172" i="6" s="1"/>
  <c r="Y87" i="6"/>
  <c r="AB87" i="6" s="1"/>
  <c r="Y79" i="6"/>
  <c r="AB79" i="6" s="1"/>
  <c r="Y167" i="6"/>
  <c r="AB167" i="6" s="1"/>
  <c r="Y65" i="6"/>
  <c r="AB65" i="6" s="1"/>
  <c r="Y162" i="6"/>
  <c r="AB162" i="6" s="1"/>
  <c r="Y122" i="6"/>
  <c r="AB122" i="6" s="1"/>
  <c r="Y148" i="6"/>
  <c r="AB148" i="6" s="1"/>
  <c r="Y89" i="6"/>
  <c r="AB89" i="6" s="1"/>
  <c r="Y211" i="6"/>
  <c r="AB211" i="6" s="1"/>
  <c r="Y163" i="6"/>
  <c r="AB163" i="6" s="1"/>
  <c r="Y51" i="6"/>
  <c r="AB51" i="6" s="1"/>
  <c r="Y133" i="6"/>
  <c r="AB133" i="6" s="1"/>
  <c r="Y165" i="6"/>
  <c r="AB165" i="6" s="1"/>
  <c r="Y183" i="6"/>
  <c r="AB183" i="6" s="1"/>
  <c r="Y155" i="6"/>
  <c r="AB155" i="6" s="1"/>
  <c r="Y37" i="6"/>
  <c r="AB37" i="6" s="1"/>
  <c r="Y164" i="6"/>
  <c r="AB164" i="6" s="1"/>
  <c r="Y107" i="6"/>
  <c r="AB107" i="6" s="1"/>
  <c r="Y57" i="6"/>
  <c r="AB57" i="6" s="1"/>
  <c r="Y116" i="6"/>
  <c r="AB116" i="6" s="1"/>
  <c r="Y131" i="6"/>
  <c r="AB131" i="6" s="1"/>
  <c r="Y71" i="6"/>
  <c r="AB71" i="6" s="1"/>
  <c r="Y45" i="6"/>
  <c r="AB45" i="6" s="1"/>
  <c r="Y175" i="6"/>
  <c r="AB175" i="6" s="1"/>
  <c r="Y203" i="6"/>
  <c r="AB203" i="6" s="1"/>
  <c r="Y61" i="6"/>
  <c r="AB61" i="6" s="1"/>
  <c r="Y111" i="6"/>
  <c r="AB111" i="6" s="1"/>
  <c r="Y32" i="6"/>
  <c r="AB32" i="6" s="1"/>
  <c r="Y126" i="6"/>
  <c r="AB126" i="6" s="1"/>
  <c r="Y92" i="6"/>
  <c r="AB92" i="6" s="1"/>
  <c r="Y128" i="6"/>
  <c r="AB128" i="6" s="1"/>
  <c r="Y197" i="6"/>
  <c r="AB197" i="6" s="1"/>
  <c r="Y158" i="6"/>
  <c r="AB158" i="6" s="1"/>
  <c r="Y132" i="6"/>
  <c r="AB132" i="6" s="1"/>
  <c r="Y33" i="6"/>
  <c r="AB33" i="6" s="1"/>
  <c r="Y189" i="6"/>
  <c r="AB189" i="6" s="1"/>
  <c r="Y94" i="6"/>
  <c r="AB94" i="6" s="1"/>
  <c r="Y142" i="6"/>
  <c r="AB142" i="6" s="1"/>
  <c r="Y106" i="6"/>
  <c r="AB106" i="6" s="1"/>
  <c r="Y181" i="6"/>
  <c r="AB181" i="6" s="1"/>
  <c r="Y67" i="6"/>
  <c r="AB67" i="6" s="1"/>
  <c r="Y84" i="6"/>
  <c r="AB84" i="6" s="1"/>
  <c r="Y101" i="6"/>
  <c r="AB101" i="6" s="1"/>
  <c r="Y153" i="6"/>
  <c r="AB153" i="6" s="1"/>
  <c r="Y124" i="6"/>
  <c r="AB124" i="6" s="1"/>
  <c r="Y82" i="6"/>
  <c r="AB82" i="6" s="1"/>
  <c r="Y176" i="6"/>
  <c r="AB176" i="6" s="1"/>
  <c r="Y147" i="6"/>
  <c r="AB147" i="6" s="1"/>
  <c r="Y144" i="6"/>
  <c r="AB144" i="6" s="1"/>
  <c r="Y198" i="6"/>
  <c r="AB198" i="6" s="1"/>
  <c r="S117" i="6"/>
  <c r="W117" i="6" s="1"/>
  <c r="Y157" i="6"/>
  <c r="AB157" i="6" s="1"/>
  <c r="Y96" i="6"/>
  <c r="AB96" i="6" s="1"/>
  <c r="Y25" i="6"/>
  <c r="AB25" i="6" s="1"/>
  <c r="Y90" i="6"/>
  <c r="AB90" i="6" s="1"/>
  <c r="Y209" i="6"/>
  <c r="AB209" i="6" s="1"/>
  <c r="S11" i="6"/>
  <c r="W11" i="6" s="1"/>
  <c r="S10" i="6"/>
  <c r="S119" i="6"/>
  <c r="O19" i="6"/>
  <c r="R19" i="6" s="1"/>
  <c r="O75" i="6"/>
  <c r="R75" i="6" s="1"/>
  <c r="O98" i="6"/>
  <c r="S98" i="6" s="1"/>
  <c r="O210" i="6"/>
  <c r="R210" i="6" s="1"/>
  <c r="O24" i="6"/>
  <c r="R24" i="6" s="1"/>
  <c r="O14" i="6"/>
  <c r="R14" i="6" s="1"/>
  <c r="O206" i="6"/>
  <c r="O52" i="6"/>
  <c r="R52" i="6" s="1"/>
  <c r="O139" i="6"/>
  <c r="R139" i="6" s="1"/>
  <c r="O27" i="6"/>
  <c r="R27" i="6" s="1"/>
  <c r="O99" i="6"/>
  <c r="R99" i="6" s="1"/>
  <c r="O207" i="6"/>
  <c r="R207" i="6" s="1"/>
  <c r="O59" i="6"/>
  <c r="R59" i="6" s="1"/>
  <c r="O21" i="6"/>
  <c r="R21" i="6" s="1"/>
  <c r="O125" i="6"/>
  <c r="O30" i="6"/>
  <c r="R30" i="6" s="1"/>
  <c r="O28" i="6"/>
  <c r="R28" i="6" s="1"/>
  <c r="O18" i="6"/>
  <c r="R18" i="6" s="1"/>
  <c r="O12" i="6"/>
  <c r="R12" i="6" s="1"/>
  <c r="O77" i="6"/>
  <c r="R77" i="6" s="1"/>
  <c r="O38" i="6"/>
  <c r="R38" i="6" s="1"/>
  <c r="O179" i="6"/>
  <c r="R179" i="6" s="1"/>
  <c r="O171" i="6"/>
  <c r="S171" i="6" s="1"/>
  <c r="O78" i="6"/>
  <c r="R78" i="6" s="1"/>
  <c r="O20" i="6"/>
  <c r="R20" i="6" s="1"/>
  <c r="O169" i="6"/>
  <c r="O62" i="6"/>
  <c r="R62" i="6" s="1"/>
  <c r="O136" i="6"/>
  <c r="R136" i="6" s="1"/>
  <c r="O23" i="6"/>
  <c r="S23" i="6" s="1"/>
  <c r="O97" i="6"/>
  <c r="O105" i="6"/>
  <c r="S105" i="6" s="1"/>
  <c r="O168" i="6"/>
  <c r="R168" i="6" s="1"/>
  <c r="O35" i="6"/>
  <c r="R35" i="6" s="1"/>
  <c r="O16" i="6"/>
  <c r="R16" i="6" s="1"/>
  <c r="O13" i="6"/>
  <c r="O15" i="6"/>
  <c r="R15" i="6" s="1"/>
  <c r="O140" i="6"/>
  <c r="R140" i="6" s="1"/>
  <c r="O141" i="6"/>
  <c r="R141" i="6" s="1"/>
  <c r="O53" i="6"/>
  <c r="S53" i="6" s="1"/>
  <c r="AC173" i="6"/>
  <c r="AG192" i="6"/>
  <c r="AL192" i="6"/>
  <c r="AC60" i="6"/>
  <c r="AC212" i="6"/>
  <c r="AC130" i="6"/>
  <c r="AC29" i="6"/>
  <c r="AC34" i="6"/>
  <c r="AG86" i="6"/>
  <c r="AL86" i="6"/>
  <c r="AC73" i="6"/>
  <c r="AC146" i="6"/>
  <c r="AC31" i="6"/>
  <c r="AC68" i="6"/>
  <c r="AC156" i="6"/>
  <c r="AC134" i="6"/>
  <c r="AC215" i="6"/>
  <c r="AC160" i="6"/>
  <c r="AC88" i="6"/>
  <c r="AC195" i="6"/>
  <c r="AC58" i="6"/>
  <c r="AL184" i="6"/>
  <c r="AG184" i="6"/>
  <c r="AG63" i="6"/>
  <c r="AL63" i="6"/>
  <c r="AL161" i="6"/>
  <c r="AG161" i="6"/>
  <c r="AC102" i="6"/>
  <c r="AC208" i="6"/>
  <c r="AC217" i="6"/>
  <c r="AE217" i="6" s="1"/>
  <c r="AG145" i="6"/>
  <c r="AL145" i="6"/>
  <c r="AC152" i="6"/>
  <c r="AC127" i="6"/>
  <c r="AC178" i="6"/>
  <c r="AC55" i="6"/>
  <c r="AC199" i="6"/>
  <c r="AC154" i="6"/>
  <c r="AC188" i="6"/>
  <c r="AC109" i="6"/>
  <c r="AC110" i="6"/>
  <c r="AC129" i="6"/>
  <c r="AC54" i="6"/>
  <c r="AC159" i="6"/>
  <c r="AC42" i="6"/>
  <c r="AL64" i="6"/>
  <c r="AG64" i="6"/>
  <c r="AC200" i="6"/>
  <c r="AC43" i="6"/>
  <c r="AC216" i="6"/>
  <c r="AC72" i="6"/>
  <c r="AC185" i="6"/>
  <c r="AG204" i="6"/>
  <c r="AL204" i="6"/>
  <c r="AL46" i="6"/>
  <c r="AG46" i="6"/>
  <c r="AC69" i="6"/>
  <c r="AC108" i="6"/>
  <c r="AC81" i="6"/>
  <c r="AC91" i="6"/>
  <c r="AC196" i="6"/>
  <c r="AG115" i="6"/>
  <c r="AL115" i="6"/>
  <c r="AC205" i="6"/>
  <c r="AC74" i="6"/>
  <c r="AC76" i="6"/>
  <c r="AC48" i="6"/>
  <c r="AG166" i="6"/>
  <c r="AL166" i="6"/>
  <c r="AC50" i="6"/>
  <c r="AC47" i="6"/>
  <c r="AC17" i="6"/>
  <c r="AC114" i="6"/>
  <c r="AG135" i="6"/>
  <c r="AL135" i="6"/>
  <c r="AC80" i="6"/>
  <c r="AC70" i="6"/>
  <c r="AC149" i="6"/>
  <c r="AC180" i="6"/>
  <c r="AC40" i="6"/>
  <c r="AC104" i="6"/>
  <c r="AC95" i="6"/>
  <c r="AC118" i="6"/>
  <c r="AC112" i="6"/>
  <c r="AC193" i="6"/>
  <c r="AC170" i="6"/>
  <c r="AC174" i="6"/>
  <c r="AC100" i="6"/>
  <c r="AC177" i="6"/>
  <c r="J9" i="6"/>
  <c r="V9" i="6" s="1"/>
  <c r="K9" i="6"/>
  <c r="D219" i="6"/>
  <c r="N9" i="6"/>
  <c r="AC194" i="6"/>
  <c r="AC83" i="6"/>
  <c r="AC121" i="6"/>
  <c r="AC56" i="6"/>
  <c r="AC93" i="6"/>
  <c r="AC182" i="6"/>
  <c r="AC85" i="6"/>
  <c r="AC36" i="6"/>
  <c r="AC123" i="6"/>
  <c r="AC190" i="6"/>
  <c r="AC201" i="6"/>
  <c r="AC66" i="6"/>
  <c r="AC191" i="6"/>
  <c r="AC49" i="6"/>
  <c r="AC202" i="6"/>
  <c r="AC120" i="6"/>
  <c r="AC41" i="6"/>
  <c r="AC213" i="6"/>
  <c r="AG186" i="6"/>
  <c r="AL186" i="6"/>
  <c r="AC103" i="6"/>
  <c r="AC150" i="6"/>
  <c r="AL187" i="6"/>
  <c r="AG187" i="6"/>
  <c r="AC138" i="6"/>
  <c r="AC143" i="6"/>
  <c r="AC39" i="6"/>
  <c r="AC26" i="6"/>
  <c r="AC214" i="6"/>
  <c r="AC44" i="6"/>
  <c r="AC113" i="6"/>
  <c r="AC137" i="6"/>
  <c r="AM22" i="6" l="1"/>
  <c r="AL22" i="6"/>
  <c r="AC147" i="6"/>
  <c r="AE147" i="6"/>
  <c r="AL147" i="6" s="1"/>
  <c r="AC84" i="6"/>
  <c r="AE84" i="6"/>
  <c r="AL84" i="6" s="1"/>
  <c r="AE132" i="6"/>
  <c r="AE197" i="6"/>
  <c r="AC203" i="6"/>
  <c r="AE203" i="6"/>
  <c r="AG203" i="6" s="1"/>
  <c r="AE164" i="6"/>
  <c r="AC165" i="6"/>
  <c r="AE165" i="6"/>
  <c r="AG165" i="6" s="1"/>
  <c r="AC25" i="6"/>
  <c r="AE25" i="6"/>
  <c r="AE144" i="6"/>
  <c r="AE124" i="6"/>
  <c r="AC101" i="6"/>
  <c r="AE101" i="6"/>
  <c r="AE106" i="6"/>
  <c r="AC33" i="6"/>
  <c r="AE33" i="6"/>
  <c r="AC126" i="6"/>
  <c r="AE126" i="6"/>
  <c r="AL126" i="6" s="1"/>
  <c r="AE61" i="6"/>
  <c r="AC71" i="6"/>
  <c r="AE71" i="6"/>
  <c r="AG71" i="6" s="1"/>
  <c r="AE107" i="6"/>
  <c r="AC183" i="6"/>
  <c r="AE183" i="6"/>
  <c r="AG183" i="6" s="1"/>
  <c r="AC163" i="6"/>
  <c r="AE163" i="6"/>
  <c r="AC148" i="6"/>
  <c r="AE148" i="6"/>
  <c r="AC162" i="6"/>
  <c r="AE162" i="6"/>
  <c r="AG162" i="6" s="1"/>
  <c r="AE87" i="6"/>
  <c r="AE209" i="6"/>
  <c r="AC96" i="6"/>
  <c r="AE96" i="6"/>
  <c r="AG96" i="6" s="1"/>
  <c r="AC176" i="6"/>
  <c r="AE176" i="6"/>
  <c r="AG176" i="6" s="1"/>
  <c r="AE153" i="6"/>
  <c r="AE67" i="6"/>
  <c r="AE94" i="6"/>
  <c r="AE128" i="6"/>
  <c r="AC32" i="6"/>
  <c r="AE32" i="6"/>
  <c r="AL32" i="6" s="1"/>
  <c r="AE175" i="6"/>
  <c r="AC131" i="6"/>
  <c r="AE131" i="6"/>
  <c r="AC57" i="6"/>
  <c r="AE57" i="6"/>
  <c r="AL57" i="6" s="1"/>
  <c r="AC37" i="6"/>
  <c r="AE37" i="6"/>
  <c r="AG37" i="6" s="1"/>
  <c r="AC133" i="6"/>
  <c r="AE133" i="6"/>
  <c r="AL133" i="6" s="1"/>
  <c r="AC211" i="6"/>
  <c r="AE211" i="6"/>
  <c r="AE167" i="6"/>
  <c r="AE142" i="6"/>
  <c r="AE65" i="6"/>
  <c r="AC90" i="6"/>
  <c r="AE90" i="6"/>
  <c r="AC157" i="6"/>
  <c r="AE157" i="6"/>
  <c r="AL157" i="6" s="1"/>
  <c r="AE198" i="6"/>
  <c r="AC82" i="6"/>
  <c r="AE82" i="6"/>
  <c r="AE181" i="6"/>
  <c r="AE189" i="6"/>
  <c r="AC158" i="6"/>
  <c r="AE158" i="6"/>
  <c r="AL158" i="6" s="1"/>
  <c r="AE92" i="6"/>
  <c r="AE111" i="6"/>
  <c r="AC45" i="6"/>
  <c r="AE45" i="6"/>
  <c r="AG45" i="6" s="1"/>
  <c r="AE116" i="6"/>
  <c r="AC155" i="6"/>
  <c r="AE155" i="6"/>
  <c r="AL155" i="6" s="1"/>
  <c r="AE51" i="6"/>
  <c r="AE89" i="6"/>
  <c r="AE122" i="6"/>
  <c r="AE79" i="6"/>
  <c r="AE172" i="6"/>
  <c r="AL151" i="6"/>
  <c r="AH151" i="6"/>
  <c r="AG151" i="6"/>
  <c r="AC172" i="6"/>
  <c r="AC167" i="6"/>
  <c r="AC87" i="6"/>
  <c r="AC79" i="6"/>
  <c r="AC65" i="6"/>
  <c r="U117" i="6"/>
  <c r="AC111" i="6"/>
  <c r="AC122" i="6"/>
  <c r="AC153" i="6"/>
  <c r="AC92" i="6"/>
  <c r="AC89" i="6"/>
  <c r="AC51" i="6"/>
  <c r="AC116" i="6"/>
  <c r="AC164" i="6"/>
  <c r="AC106" i="6"/>
  <c r="AC107" i="6"/>
  <c r="R23" i="6"/>
  <c r="AC61" i="6"/>
  <c r="AC67" i="6"/>
  <c r="AC175" i="6"/>
  <c r="AC128" i="6"/>
  <c r="AC94" i="6"/>
  <c r="S75" i="6"/>
  <c r="S206" i="6"/>
  <c r="U206" i="6" s="1"/>
  <c r="AC197" i="6"/>
  <c r="AC142" i="6"/>
  <c r="AC132" i="6"/>
  <c r="AC198" i="6"/>
  <c r="AC189" i="6"/>
  <c r="AC181" i="6"/>
  <c r="S125" i="6"/>
  <c r="U125" i="6" s="1"/>
  <c r="S77" i="6"/>
  <c r="W77" i="6" s="1"/>
  <c r="AC124" i="6"/>
  <c r="AC144" i="6"/>
  <c r="R53" i="6"/>
  <c r="S139" i="6"/>
  <c r="U139" i="6" s="1"/>
  <c r="S210" i="6"/>
  <c r="W210" i="6" s="1"/>
  <c r="S59" i="6"/>
  <c r="W59" i="6" s="1"/>
  <c r="AC209" i="6"/>
  <c r="R206" i="6"/>
  <c r="S62" i="6"/>
  <c r="W62" i="6" s="1"/>
  <c r="S99" i="6"/>
  <c r="S30" i="6"/>
  <c r="S140" i="6"/>
  <c r="S38" i="6"/>
  <c r="U38" i="6" s="1"/>
  <c r="S35" i="6"/>
  <c r="W35" i="6" s="1"/>
  <c r="S14" i="6"/>
  <c r="S179" i="6"/>
  <c r="W179" i="6" s="1"/>
  <c r="R105" i="6"/>
  <c r="U10" i="6"/>
  <c r="S13" i="6"/>
  <c r="U13" i="6" s="1"/>
  <c r="S78" i="6"/>
  <c r="U78" i="6" s="1"/>
  <c r="R13" i="6"/>
  <c r="W10" i="6"/>
  <c r="S18" i="6"/>
  <c r="W18" i="6" s="1"/>
  <c r="R169" i="6"/>
  <c r="R125" i="6"/>
  <c r="S168" i="6"/>
  <c r="U168" i="6" s="1"/>
  <c r="S27" i="6"/>
  <c r="S24" i="6"/>
  <c r="S15" i="6"/>
  <c r="W15" i="6" s="1"/>
  <c r="S20" i="6"/>
  <c r="U20" i="6" s="1"/>
  <c r="W119" i="6"/>
  <c r="S12" i="6"/>
  <c r="W12" i="6" s="1"/>
  <c r="S21" i="6"/>
  <c r="U119" i="6"/>
  <c r="S169" i="6"/>
  <c r="U169" i="6" s="1"/>
  <c r="U11" i="6"/>
  <c r="R171" i="6"/>
  <c r="S207" i="6"/>
  <c r="U207" i="6" s="1"/>
  <c r="S52" i="6"/>
  <c r="W52" i="6" s="1"/>
  <c r="R98" i="6"/>
  <c r="S28" i="6"/>
  <c r="S97" i="6"/>
  <c r="S141" i="6"/>
  <c r="U141" i="6" s="1"/>
  <c r="R97" i="6"/>
  <c r="S16" i="6"/>
  <c r="W16" i="6" s="1"/>
  <c r="S136" i="6"/>
  <c r="S19" i="6"/>
  <c r="AG137" i="6"/>
  <c r="AL137" i="6"/>
  <c r="AL150" i="6"/>
  <c r="AG150" i="6"/>
  <c r="AG123" i="6"/>
  <c r="AL123" i="6"/>
  <c r="AG36" i="6"/>
  <c r="AL36" i="6"/>
  <c r="AL85" i="6"/>
  <c r="AG85" i="6"/>
  <c r="AL194" i="6"/>
  <c r="AG194" i="6"/>
  <c r="AL100" i="6"/>
  <c r="AG100" i="6"/>
  <c r="AG170" i="6"/>
  <c r="AL170" i="6"/>
  <c r="AG193" i="6"/>
  <c r="AL193" i="6"/>
  <c r="AH135" i="6"/>
  <c r="AM135" i="6"/>
  <c r="AL114" i="6"/>
  <c r="AG114" i="6"/>
  <c r="AG48" i="6"/>
  <c r="AL48" i="6"/>
  <c r="AL81" i="6"/>
  <c r="AG81" i="6"/>
  <c r="AM204" i="6"/>
  <c r="AH204" i="6"/>
  <c r="AL185" i="6"/>
  <c r="AG185" i="6"/>
  <c r="AL216" i="6"/>
  <c r="AG216" i="6"/>
  <c r="AM64" i="6"/>
  <c r="AH64" i="6"/>
  <c r="AG159" i="6"/>
  <c r="AL159" i="6"/>
  <c r="AG129" i="6"/>
  <c r="AL129" i="6"/>
  <c r="AL154" i="6"/>
  <c r="AG154" i="6"/>
  <c r="AG178" i="6"/>
  <c r="AL178" i="6"/>
  <c r="AM145" i="6"/>
  <c r="AH145" i="6"/>
  <c r="AG217" i="6"/>
  <c r="AL217" i="6"/>
  <c r="AH63" i="6"/>
  <c r="AM63" i="6"/>
  <c r="Y117" i="6"/>
  <c r="AG215" i="6"/>
  <c r="AL215" i="6"/>
  <c r="AG146" i="6"/>
  <c r="AL146" i="6"/>
  <c r="AL29" i="6"/>
  <c r="AG29" i="6"/>
  <c r="AG60" i="6"/>
  <c r="AL60" i="6"/>
  <c r="W23" i="6"/>
  <c r="U23" i="6"/>
  <c r="AL173" i="6"/>
  <c r="AG173" i="6"/>
  <c r="AL143" i="6"/>
  <c r="AG143" i="6"/>
  <c r="AH186" i="6"/>
  <c r="AM186" i="6"/>
  <c r="AL213" i="6"/>
  <c r="AG213" i="6"/>
  <c r="AG41" i="6"/>
  <c r="AL41" i="6"/>
  <c r="AL191" i="6"/>
  <c r="AG191" i="6"/>
  <c r="AG201" i="6"/>
  <c r="AL201" i="6"/>
  <c r="AG93" i="6"/>
  <c r="AL93" i="6"/>
  <c r="AG121" i="6"/>
  <c r="AL121" i="6"/>
  <c r="AG177" i="6"/>
  <c r="AL177" i="6"/>
  <c r="AG174" i="6"/>
  <c r="AL174" i="6"/>
  <c r="AG118" i="6"/>
  <c r="AL118" i="6"/>
  <c r="AG95" i="6"/>
  <c r="AL95" i="6"/>
  <c r="AL40" i="6"/>
  <c r="AG40" i="6"/>
  <c r="AG149" i="6"/>
  <c r="AL149" i="6"/>
  <c r="AL70" i="6"/>
  <c r="AG70" i="6"/>
  <c r="AG17" i="6"/>
  <c r="AL17" i="6"/>
  <c r="AL205" i="6"/>
  <c r="AG205" i="6"/>
  <c r="AM115" i="6"/>
  <c r="AH115" i="6"/>
  <c r="AG54" i="6"/>
  <c r="AL54" i="6"/>
  <c r="AL58" i="6"/>
  <c r="AG58" i="6"/>
  <c r="AL195" i="6"/>
  <c r="AG195" i="6"/>
  <c r="AL88" i="6"/>
  <c r="AG88" i="6"/>
  <c r="AL160" i="6"/>
  <c r="AG160" i="6"/>
  <c r="AL134" i="6"/>
  <c r="AG134" i="6"/>
  <c r="AL68" i="6"/>
  <c r="AG68" i="6"/>
  <c r="AM86" i="6"/>
  <c r="AH86" i="6"/>
  <c r="AG34" i="6"/>
  <c r="AL34" i="6"/>
  <c r="AG212" i="6"/>
  <c r="AL212" i="6"/>
  <c r="AH22" i="6"/>
  <c r="Y11" i="6"/>
  <c r="AL214" i="6"/>
  <c r="AG214" i="6"/>
  <c r="AL202" i="6"/>
  <c r="AG202" i="6"/>
  <c r="AL44" i="6"/>
  <c r="AG44" i="6"/>
  <c r="AG103" i="6"/>
  <c r="AL103" i="6"/>
  <c r="AL49" i="6"/>
  <c r="AG49" i="6"/>
  <c r="AG190" i="6"/>
  <c r="AL190" i="6"/>
  <c r="D5" i="6"/>
  <c r="J219" i="6"/>
  <c r="J5" i="6" s="1"/>
  <c r="K1" i="6"/>
  <c r="O9" i="6"/>
  <c r="W53" i="6"/>
  <c r="U53" i="6"/>
  <c r="AL104" i="6"/>
  <c r="AG104" i="6"/>
  <c r="AG80" i="6"/>
  <c r="AL80" i="6"/>
  <c r="AL50" i="6"/>
  <c r="AG50" i="6"/>
  <c r="W98" i="6"/>
  <c r="U98" i="6"/>
  <c r="W105" i="6"/>
  <c r="U105" i="6"/>
  <c r="AG69" i="6"/>
  <c r="AL69" i="6"/>
  <c r="AG43" i="6"/>
  <c r="AL43" i="6"/>
  <c r="AL42" i="6"/>
  <c r="AG42" i="6"/>
  <c r="AL110" i="6"/>
  <c r="AG110" i="6"/>
  <c r="AG188" i="6"/>
  <c r="AL188" i="6"/>
  <c r="AG55" i="6"/>
  <c r="AL55" i="6"/>
  <c r="AL152" i="6"/>
  <c r="AG152" i="6"/>
  <c r="AG208" i="6"/>
  <c r="AL208" i="6"/>
  <c r="AH184" i="6"/>
  <c r="AM184" i="6"/>
  <c r="AG73" i="6"/>
  <c r="AL73" i="6"/>
  <c r="AL130" i="6"/>
  <c r="AG130" i="6"/>
  <c r="AM192" i="6"/>
  <c r="AH192" i="6"/>
  <c r="AL113" i="6"/>
  <c r="AG113" i="6"/>
  <c r="AG26" i="6"/>
  <c r="AL26" i="6"/>
  <c r="AL39" i="6"/>
  <c r="AG39" i="6"/>
  <c r="AG138" i="6"/>
  <c r="AL138" i="6"/>
  <c r="AM187" i="6"/>
  <c r="AH187" i="6"/>
  <c r="AL120" i="6"/>
  <c r="AG120" i="6"/>
  <c r="AL66" i="6"/>
  <c r="AG66" i="6"/>
  <c r="AL182" i="6"/>
  <c r="AG182" i="6"/>
  <c r="AL56" i="6"/>
  <c r="AG56" i="6"/>
  <c r="AG83" i="6"/>
  <c r="AL83" i="6"/>
  <c r="N219" i="6"/>
  <c r="AL112" i="6"/>
  <c r="AG112" i="6"/>
  <c r="AL180" i="6"/>
  <c r="AG180" i="6"/>
  <c r="AG47" i="6"/>
  <c r="AL47" i="6"/>
  <c r="AM166" i="6"/>
  <c r="AH166" i="6"/>
  <c r="AL76" i="6"/>
  <c r="AG76" i="6"/>
  <c r="AL74" i="6"/>
  <c r="AG74" i="6"/>
  <c r="AG196" i="6"/>
  <c r="AL196" i="6"/>
  <c r="AL91" i="6"/>
  <c r="AG91" i="6"/>
  <c r="AL108" i="6"/>
  <c r="AG108" i="6"/>
  <c r="AH46" i="6"/>
  <c r="AM46" i="6"/>
  <c r="AG72" i="6"/>
  <c r="AL72" i="6"/>
  <c r="AL200" i="6"/>
  <c r="AG200" i="6"/>
  <c r="AG109" i="6"/>
  <c r="AL109" i="6"/>
  <c r="AG199" i="6"/>
  <c r="AL199" i="6"/>
  <c r="AG127" i="6"/>
  <c r="AL127" i="6"/>
  <c r="AG102" i="6"/>
  <c r="AL102" i="6"/>
  <c r="AH161" i="6"/>
  <c r="AM161" i="6"/>
  <c r="AG156" i="6"/>
  <c r="AL156" i="6"/>
  <c r="AL31" i="6"/>
  <c r="AG31" i="6"/>
  <c r="W171" i="6"/>
  <c r="U171" i="6"/>
  <c r="AH71" i="6" l="1"/>
  <c r="AM96" i="6"/>
  <c r="AG131" i="6"/>
  <c r="AG90" i="6"/>
  <c r="AG158" i="6"/>
  <c r="AL183" i="6"/>
  <c r="AG126" i="6"/>
  <c r="AG32" i="6"/>
  <c r="AL25" i="6"/>
  <c r="AH158" i="6"/>
  <c r="AL37" i="6"/>
  <c r="AL131" i="6"/>
  <c r="AG84" i="6"/>
  <c r="AL211" i="6"/>
  <c r="AM183" i="6"/>
  <c r="AL90" i="6"/>
  <c r="AH37" i="6"/>
  <c r="AM84" i="6"/>
  <c r="AG211" i="6"/>
  <c r="AL148" i="6"/>
  <c r="AH126" i="6"/>
  <c r="AL96" i="6"/>
  <c r="AH32" i="6"/>
  <c r="AL71" i="6"/>
  <c r="AG25" i="6"/>
  <c r="AG148" i="6"/>
  <c r="AG157" i="6"/>
  <c r="AL162" i="6"/>
  <c r="AL165" i="6"/>
  <c r="AG82" i="6"/>
  <c r="AL45" i="6"/>
  <c r="AL176" i="6"/>
  <c r="AG133" i="6"/>
  <c r="AG155" i="6"/>
  <c r="AG163" i="6"/>
  <c r="AG147" i="6"/>
  <c r="AH147" i="6"/>
  <c r="AL33" i="6"/>
  <c r="AM165" i="6"/>
  <c r="AL101" i="6"/>
  <c r="AM57" i="6"/>
  <c r="AH162" i="6"/>
  <c r="AG57" i="6"/>
  <c r="AL203" i="6"/>
  <c r="AH176" i="6"/>
  <c r="AH155" i="6"/>
  <c r="AM157" i="6"/>
  <c r="AL163" i="6"/>
  <c r="AM133" i="6"/>
  <c r="AG33" i="6"/>
  <c r="AL82" i="6"/>
  <c r="AG101" i="6"/>
  <c r="AH45" i="6"/>
  <c r="AM203" i="6"/>
  <c r="AM151" i="6"/>
  <c r="AH167" i="6"/>
  <c r="AG172" i="6"/>
  <c r="AL79" i="6"/>
  <c r="AH172" i="6"/>
  <c r="AL172" i="6"/>
  <c r="AL65" i="6"/>
  <c r="AL167" i="6"/>
  <c r="AG79" i="6"/>
  <c r="AM79" i="6"/>
  <c r="AG167" i="6"/>
  <c r="AG87" i="6"/>
  <c r="AL87" i="6"/>
  <c r="AM87" i="6"/>
  <c r="AM65" i="6"/>
  <c r="AL111" i="6"/>
  <c r="AH122" i="6"/>
  <c r="AG65" i="6"/>
  <c r="AM111" i="6"/>
  <c r="AG111" i="6"/>
  <c r="AL122" i="6"/>
  <c r="AL51" i="6"/>
  <c r="AG122" i="6"/>
  <c r="AH92" i="6"/>
  <c r="AH153" i="6"/>
  <c r="AG175" i="6"/>
  <c r="AL153" i="6"/>
  <c r="AL89" i="6"/>
  <c r="AG153" i="6"/>
  <c r="AG89" i="6"/>
  <c r="AM89" i="6"/>
  <c r="AG132" i="6"/>
  <c r="AH116" i="6"/>
  <c r="AH175" i="6"/>
  <c r="AL107" i="6"/>
  <c r="AH107" i="6"/>
  <c r="AG107" i="6"/>
  <c r="AH106" i="6"/>
  <c r="AG116" i="6"/>
  <c r="AL116" i="6"/>
  <c r="AL142" i="6"/>
  <c r="AH198" i="6"/>
  <c r="AL92" i="6"/>
  <c r="AL164" i="6"/>
  <c r="AG92" i="6"/>
  <c r="AG51" i="6"/>
  <c r="AH164" i="6"/>
  <c r="AG164" i="6"/>
  <c r="AH51" i="6"/>
  <c r="AM94" i="6"/>
  <c r="AG197" i="6"/>
  <c r="AG198" i="6"/>
  <c r="AG181" i="6"/>
  <c r="AM142" i="6"/>
  <c r="AL198" i="6"/>
  <c r="AG142" i="6"/>
  <c r="AG67" i="6"/>
  <c r="AL124" i="6"/>
  <c r="AL106" i="6"/>
  <c r="AL67" i="6"/>
  <c r="AG106" i="6"/>
  <c r="AM67" i="6"/>
  <c r="AG94" i="6"/>
  <c r="AL197" i="6"/>
  <c r="AH197" i="6"/>
  <c r="AL94" i="6"/>
  <c r="AL175" i="6"/>
  <c r="U75" i="6"/>
  <c r="AL61" i="6"/>
  <c r="W75" i="6"/>
  <c r="AG61" i="6"/>
  <c r="AM61" i="6"/>
  <c r="W206" i="6"/>
  <c r="Y206" i="6" s="1"/>
  <c r="AL128" i="6"/>
  <c r="AH132" i="6"/>
  <c r="AM128" i="6"/>
  <c r="U77" i="6"/>
  <c r="AG128" i="6"/>
  <c r="AL132" i="6"/>
  <c r="AG189" i="6"/>
  <c r="U14" i="6"/>
  <c r="AH189" i="6"/>
  <c r="W14" i="6"/>
  <c r="Y14" i="6" s="1"/>
  <c r="W125" i="6"/>
  <c r="AL189" i="6"/>
  <c r="U59" i="6"/>
  <c r="U140" i="6"/>
  <c r="AG144" i="6"/>
  <c r="W168" i="6"/>
  <c r="AH144" i="6"/>
  <c r="U99" i="6"/>
  <c r="W97" i="6"/>
  <c r="W140" i="6"/>
  <c r="Y140" i="6" s="1"/>
  <c r="U179" i="6"/>
  <c r="AL144" i="6"/>
  <c r="W99" i="6"/>
  <c r="U12" i="6"/>
  <c r="U15" i="6"/>
  <c r="AM181" i="6"/>
  <c r="U210" i="6"/>
  <c r="AL181" i="6"/>
  <c r="AM124" i="6"/>
  <c r="AG124" i="6"/>
  <c r="Y10" i="6"/>
  <c r="AB10" i="6" s="1"/>
  <c r="AE10" i="6" s="1"/>
  <c r="W38" i="6"/>
  <c r="U30" i="6"/>
  <c r="AG209" i="6"/>
  <c r="W30" i="6"/>
  <c r="Y30" i="6" s="1"/>
  <c r="AL209" i="6"/>
  <c r="W207" i="6"/>
  <c r="W139" i="6"/>
  <c r="AH209" i="6"/>
  <c r="U35" i="6"/>
  <c r="W141" i="6"/>
  <c r="U16" i="6"/>
  <c r="W27" i="6"/>
  <c r="U21" i="6"/>
  <c r="W21" i="6"/>
  <c r="U27" i="6"/>
  <c r="U136" i="6"/>
  <c r="U18" i="6"/>
  <c r="U62" i="6"/>
  <c r="W78" i="6"/>
  <c r="U28" i="6"/>
  <c r="W13" i="6"/>
  <c r="W20" i="6"/>
  <c r="W28" i="6"/>
  <c r="U52" i="6"/>
  <c r="W136" i="6"/>
  <c r="Y136" i="6" s="1"/>
  <c r="U24" i="6"/>
  <c r="W169" i="6"/>
  <c r="Y169" i="6" s="1"/>
  <c r="W24" i="6"/>
  <c r="Y119" i="6"/>
  <c r="AB119" i="6" s="1"/>
  <c r="AE119" i="6" s="1"/>
  <c r="U19" i="6"/>
  <c r="W19" i="6"/>
  <c r="Y19" i="6" s="1"/>
  <c r="U97" i="6"/>
  <c r="AH76" i="6"/>
  <c r="AM76" i="6"/>
  <c r="AM66" i="6"/>
  <c r="AH66" i="6"/>
  <c r="AH26" i="6"/>
  <c r="AM26" i="6"/>
  <c r="Y52" i="6"/>
  <c r="AH73" i="6"/>
  <c r="AM73" i="6"/>
  <c r="AH152" i="6"/>
  <c r="AM152" i="6"/>
  <c r="AH188" i="6"/>
  <c r="AM188" i="6"/>
  <c r="AM110" i="6"/>
  <c r="AH110" i="6"/>
  <c r="Y18" i="6"/>
  <c r="Y53" i="6"/>
  <c r="AM49" i="6"/>
  <c r="AH49" i="6"/>
  <c r="AH160" i="6"/>
  <c r="AM160" i="6"/>
  <c r="AM195" i="6"/>
  <c r="AH195" i="6"/>
  <c r="AM211" i="6"/>
  <c r="AH211" i="6"/>
  <c r="AM149" i="6"/>
  <c r="AH149" i="6"/>
  <c r="AH191" i="6"/>
  <c r="AM191" i="6"/>
  <c r="AH41" i="6"/>
  <c r="AM41" i="6"/>
  <c r="AH178" i="6"/>
  <c r="AM178" i="6"/>
  <c r="AM25" i="6"/>
  <c r="AH25" i="6"/>
  <c r="Y77" i="6"/>
  <c r="AH81" i="6"/>
  <c r="AM81" i="6"/>
  <c r="AH114" i="6"/>
  <c r="AM114" i="6"/>
  <c r="AH170" i="6"/>
  <c r="AM170" i="6"/>
  <c r="AH150" i="6"/>
  <c r="AM150" i="6"/>
  <c r="AH31" i="6"/>
  <c r="AM31" i="6"/>
  <c r="AM148" i="6"/>
  <c r="AH148" i="6"/>
  <c r="AM199" i="6"/>
  <c r="AH199" i="6"/>
  <c r="AH74" i="6"/>
  <c r="AM74" i="6"/>
  <c r="AH180" i="6"/>
  <c r="AM180" i="6"/>
  <c r="N5" i="6"/>
  <c r="L219" i="6"/>
  <c r="AH56" i="6"/>
  <c r="AM56" i="6"/>
  <c r="AM113" i="6"/>
  <c r="AH113" i="6"/>
  <c r="AM130" i="6"/>
  <c r="AH130" i="6"/>
  <c r="Y98" i="6"/>
  <c r="S9" i="6"/>
  <c r="R9" i="6"/>
  <c r="AH131" i="6"/>
  <c r="AM131" i="6"/>
  <c r="AH212" i="6"/>
  <c r="AM212" i="6"/>
  <c r="AM54" i="6"/>
  <c r="AH54" i="6"/>
  <c r="AH82" i="6"/>
  <c r="AM82" i="6"/>
  <c r="AM205" i="6"/>
  <c r="AH205" i="6"/>
  <c r="AH17" i="6"/>
  <c r="AM17" i="6"/>
  <c r="AH118" i="6"/>
  <c r="AM118" i="6"/>
  <c r="AM93" i="6"/>
  <c r="AH93" i="6"/>
  <c r="AM201" i="6"/>
  <c r="AH201" i="6"/>
  <c r="AM143" i="6"/>
  <c r="AH143" i="6"/>
  <c r="Y23" i="6"/>
  <c r="AH29" i="6"/>
  <c r="AM29" i="6"/>
  <c r="AM154" i="6"/>
  <c r="AH154" i="6"/>
  <c r="Y16" i="6"/>
  <c r="AH185" i="6"/>
  <c r="AM185" i="6"/>
  <c r="Y15" i="6"/>
  <c r="Y210" i="6"/>
  <c r="AH85" i="6"/>
  <c r="AM85" i="6"/>
  <c r="AM36" i="6"/>
  <c r="AH36" i="6"/>
  <c r="Y59" i="6"/>
  <c r="AM102" i="6"/>
  <c r="AH102" i="6"/>
  <c r="AM109" i="6"/>
  <c r="AH109" i="6"/>
  <c r="AH72" i="6"/>
  <c r="AM72" i="6"/>
  <c r="AH91" i="6"/>
  <c r="AM91" i="6"/>
  <c r="AM196" i="6"/>
  <c r="AH196" i="6"/>
  <c r="AM47" i="6"/>
  <c r="AH47" i="6"/>
  <c r="AH83" i="6"/>
  <c r="AM83" i="6"/>
  <c r="AM182" i="6"/>
  <c r="AH182" i="6"/>
  <c r="AM138" i="6"/>
  <c r="AH138" i="6"/>
  <c r="AH39" i="6"/>
  <c r="AM39" i="6"/>
  <c r="AH90" i="6"/>
  <c r="AM90" i="6"/>
  <c r="AH42" i="6"/>
  <c r="AM42" i="6"/>
  <c r="AH43" i="6"/>
  <c r="AM43" i="6"/>
  <c r="AM69" i="6"/>
  <c r="AH69" i="6"/>
  <c r="Y62" i="6"/>
  <c r="AM104" i="6"/>
  <c r="AH104" i="6"/>
  <c r="AH190" i="6"/>
  <c r="AM190" i="6"/>
  <c r="AM134" i="6"/>
  <c r="AH134" i="6"/>
  <c r="AM70" i="6"/>
  <c r="AH70" i="6"/>
  <c r="AH95" i="6"/>
  <c r="AM95" i="6"/>
  <c r="AH121" i="6"/>
  <c r="AM121" i="6"/>
  <c r="AH101" i="6"/>
  <c r="AM101" i="6"/>
  <c r="AM60" i="6"/>
  <c r="AH60" i="6"/>
  <c r="AH146" i="6"/>
  <c r="AM146" i="6"/>
  <c r="AH215" i="6"/>
  <c r="AM215" i="6"/>
  <c r="AM217" i="6"/>
  <c r="AH217" i="6"/>
  <c r="AM159" i="6"/>
  <c r="AH159" i="6"/>
  <c r="Y179" i="6"/>
  <c r="AH216" i="6"/>
  <c r="AM216" i="6"/>
  <c r="AM48" i="6"/>
  <c r="AH48" i="6"/>
  <c r="Y35" i="6"/>
  <c r="AM194" i="6"/>
  <c r="AH194" i="6"/>
  <c r="Y171" i="6"/>
  <c r="AM156" i="6"/>
  <c r="AH156" i="6"/>
  <c r="AM127" i="6"/>
  <c r="AH127" i="6"/>
  <c r="AH200" i="6"/>
  <c r="AM200" i="6"/>
  <c r="AH108" i="6"/>
  <c r="AM108" i="6"/>
  <c r="AH112" i="6"/>
  <c r="AM112" i="6"/>
  <c r="AH163" i="6"/>
  <c r="AM163" i="6"/>
  <c r="AH120" i="6"/>
  <c r="AM120" i="6"/>
  <c r="AH208" i="6"/>
  <c r="AM208" i="6"/>
  <c r="AM55" i="6"/>
  <c r="AH55" i="6"/>
  <c r="Y105" i="6"/>
  <c r="AM50" i="6"/>
  <c r="AH50" i="6"/>
  <c r="AH80" i="6"/>
  <c r="AM80" i="6"/>
  <c r="E5" i="6"/>
  <c r="K219" i="6"/>
  <c r="AH103" i="6"/>
  <c r="AM103" i="6"/>
  <c r="AH44" i="6"/>
  <c r="AM44" i="6"/>
  <c r="AH33" i="6"/>
  <c r="AM33" i="6"/>
  <c r="AH202" i="6"/>
  <c r="AM202" i="6"/>
  <c r="AM214" i="6"/>
  <c r="AH214" i="6"/>
  <c r="AB11" i="6"/>
  <c r="AE11" i="6" s="1"/>
  <c r="AH34" i="6"/>
  <c r="AM34" i="6"/>
  <c r="AH68" i="6"/>
  <c r="AM68" i="6"/>
  <c r="AH88" i="6"/>
  <c r="AM88" i="6"/>
  <c r="AM58" i="6"/>
  <c r="AH58" i="6"/>
  <c r="Y12" i="6"/>
  <c r="AH40" i="6"/>
  <c r="AM40" i="6"/>
  <c r="AM174" i="6"/>
  <c r="AH174" i="6"/>
  <c r="AM177" i="6"/>
  <c r="AH177" i="6"/>
  <c r="AM213" i="6"/>
  <c r="AH213" i="6"/>
  <c r="AH173" i="6"/>
  <c r="AM173" i="6"/>
  <c r="AB117" i="6"/>
  <c r="AE117" i="6" s="1"/>
  <c r="AH129" i="6"/>
  <c r="AM129" i="6"/>
  <c r="AM193" i="6"/>
  <c r="AH193" i="6"/>
  <c r="AM100" i="6"/>
  <c r="AH100" i="6"/>
  <c r="AH123" i="6"/>
  <c r="AM123" i="6"/>
  <c r="AH137" i="6"/>
  <c r="AM137" i="6"/>
  <c r="AH84" i="6" l="1"/>
  <c r="AM71" i="6"/>
  <c r="AH183" i="6"/>
  <c r="AH57" i="6"/>
  <c r="AM32" i="6"/>
  <c r="AH96" i="6"/>
  <c r="AH157" i="6"/>
  <c r="AM158" i="6"/>
  <c r="AM147" i="6"/>
  <c r="AM37" i="6"/>
  <c r="AM126" i="6"/>
  <c r="AM45" i="6"/>
  <c r="AH133" i="6"/>
  <c r="AH203" i="6"/>
  <c r="AH165" i="6"/>
  <c r="AM162" i="6"/>
  <c r="AM176" i="6"/>
  <c r="AM155" i="6"/>
  <c r="K5" i="6"/>
  <c r="N4" i="6"/>
  <c r="AM167" i="6"/>
  <c r="AM172" i="6"/>
  <c r="AH79" i="6"/>
  <c r="AH65" i="6"/>
  <c r="AM122" i="6"/>
  <c r="AH87" i="6"/>
  <c r="AH111" i="6"/>
  <c r="AM107" i="6"/>
  <c r="AM153" i="6"/>
  <c r="AM92" i="6"/>
  <c r="AH89" i="6"/>
  <c r="AM197" i="6"/>
  <c r="AM116" i="6"/>
  <c r="AH94" i="6"/>
  <c r="Y75" i="6"/>
  <c r="AB75" i="6" s="1"/>
  <c r="AE75" i="6" s="1"/>
  <c r="AM106" i="6"/>
  <c r="AH128" i="6"/>
  <c r="AH67" i="6"/>
  <c r="AM175" i="6"/>
  <c r="AH142" i="6"/>
  <c r="AM198" i="6"/>
  <c r="AH181" i="6"/>
  <c r="AM189" i="6"/>
  <c r="AM51" i="6"/>
  <c r="AM164" i="6"/>
  <c r="AH61" i="6"/>
  <c r="Y168" i="6"/>
  <c r="Y38" i="6"/>
  <c r="AM132" i="6"/>
  <c r="Y97" i="6"/>
  <c r="AM144" i="6"/>
  <c r="Y125" i="6"/>
  <c r="AB125" i="6" s="1"/>
  <c r="AE125" i="6" s="1"/>
  <c r="AH124" i="6"/>
  <c r="Y99" i="6"/>
  <c r="AM209" i="6"/>
  <c r="Y141" i="6"/>
  <c r="AB141" i="6" s="1"/>
  <c r="AE141" i="6" s="1"/>
  <c r="Y139" i="6"/>
  <c r="AB139" i="6" s="1"/>
  <c r="AE139" i="6" s="1"/>
  <c r="Y27" i="6"/>
  <c r="Y207" i="6"/>
  <c r="Y21" i="6"/>
  <c r="Y20" i="6"/>
  <c r="Y13" i="6"/>
  <c r="AB13" i="6" s="1"/>
  <c r="AE13" i="6" s="1"/>
  <c r="Y24" i="6"/>
  <c r="AB24" i="6" s="1"/>
  <c r="AE24" i="6" s="1"/>
  <c r="Y78" i="6"/>
  <c r="Y28" i="6"/>
  <c r="AB28" i="6" s="1"/>
  <c r="AE28" i="6" s="1"/>
  <c r="AB12" i="6"/>
  <c r="AE12" i="6" s="1"/>
  <c r="AB105" i="6"/>
  <c r="AE105" i="6" s="1"/>
  <c r="AB16" i="6"/>
  <c r="AE16" i="6" s="1"/>
  <c r="W9" i="6"/>
  <c r="U9" i="6"/>
  <c r="AC119" i="6"/>
  <c r="AB18" i="6"/>
  <c r="AE18" i="6" s="1"/>
  <c r="AB52" i="6"/>
  <c r="AE52" i="6" s="1"/>
  <c r="AB35" i="6"/>
  <c r="AE35" i="6" s="1"/>
  <c r="AB179" i="6"/>
  <c r="AE179" i="6" s="1"/>
  <c r="AB140" i="6"/>
  <c r="AE140" i="6" s="1"/>
  <c r="AB169" i="6"/>
  <c r="AB59" i="6"/>
  <c r="AE59" i="6" s="1"/>
  <c r="AB15" i="6"/>
  <c r="AE15" i="6" s="1"/>
  <c r="AB98" i="6"/>
  <c r="AE98" i="6" s="1"/>
  <c r="AB77" i="6"/>
  <c r="AE77" i="6" s="1"/>
  <c r="AB53" i="6"/>
  <c r="AE53" i="6" s="1"/>
  <c r="AC11" i="6"/>
  <c r="AB136" i="6"/>
  <c r="AE136" i="6" s="1"/>
  <c r="AB210" i="6"/>
  <c r="AE210" i="6" s="1"/>
  <c r="AC10" i="6"/>
  <c r="AB14" i="6"/>
  <c r="AE14" i="6" s="1"/>
  <c r="AC117" i="6"/>
  <c r="AB30" i="6"/>
  <c r="AE30" i="6" s="1"/>
  <c r="AB171" i="6"/>
  <c r="AE171" i="6" s="1"/>
  <c r="AB62" i="6"/>
  <c r="AE62" i="6" s="1"/>
  <c r="AB19" i="6"/>
  <c r="AE19" i="6" s="1"/>
  <c r="AB23" i="6"/>
  <c r="AE23" i="6" s="1"/>
  <c r="AB206" i="6"/>
  <c r="AE206" i="6" s="1"/>
  <c r="R219" i="6"/>
  <c r="AE169" i="6" l="1"/>
  <c r="AB168" i="6"/>
  <c r="AB38" i="6"/>
  <c r="AB99" i="6"/>
  <c r="AB27" i="6"/>
  <c r="AB20" i="6"/>
  <c r="AB97" i="6"/>
  <c r="AB207" i="6"/>
  <c r="AB21" i="6"/>
  <c r="AB78" i="6"/>
  <c r="P219" i="6"/>
  <c r="P5" i="6" s="1"/>
  <c r="R5" i="6"/>
  <c r="AC59" i="6"/>
  <c r="AC18" i="6"/>
  <c r="AG119" i="6"/>
  <c r="AL119" i="6"/>
  <c r="U219" i="6"/>
  <c r="AC206" i="6"/>
  <c r="AC62" i="6"/>
  <c r="AC171" i="6"/>
  <c r="AC30" i="6"/>
  <c r="AC125" i="6"/>
  <c r="AG10" i="6"/>
  <c r="AL10" i="6"/>
  <c r="AC210" i="6"/>
  <c r="AC98" i="6"/>
  <c r="AC140" i="6"/>
  <c r="AC139" i="6"/>
  <c r="AC52" i="6"/>
  <c r="Y9" i="6"/>
  <c r="AC16" i="6"/>
  <c r="AC12" i="6"/>
  <c r="AC23" i="6"/>
  <c r="AC136" i="6"/>
  <c r="AG11" i="6"/>
  <c r="AL11" i="6"/>
  <c r="AC77" i="6"/>
  <c r="AC141" i="6"/>
  <c r="AC15" i="6"/>
  <c r="AC179" i="6"/>
  <c r="AC35" i="6"/>
  <c r="AC13" i="6"/>
  <c r="AC19" i="6"/>
  <c r="AC24" i="6"/>
  <c r="AC75" i="6"/>
  <c r="AG117" i="6"/>
  <c r="AL117" i="6"/>
  <c r="AC14" i="6"/>
  <c r="AC53" i="6"/>
  <c r="AC169" i="6"/>
  <c r="AC28" i="6"/>
  <c r="AC105" i="6"/>
  <c r="AE21" i="6" l="1"/>
  <c r="AE207" i="6"/>
  <c r="AE99" i="6"/>
  <c r="AE78" i="6"/>
  <c r="AE97" i="6"/>
  <c r="AE20" i="6"/>
  <c r="AE38" i="6"/>
  <c r="AE168" i="6"/>
  <c r="AC27" i="6"/>
  <c r="AE27" i="6"/>
  <c r="AL27" i="6" s="1"/>
  <c r="R4" i="6"/>
  <c r="AC20" i="6"/>
  <c r="AC168" i="6"/>
  <c r="AC38" i="6"/>
  <c r="AC99" i="6"/>
  <c r="AC207" i="6"/>
  <c r="AC97" i="6"/>
  <c r="AC21" i="6"/>
  <c r="AC78" i="6"/>
  <c r="AL28" i="6"/>
  <c r="AG28" i="6"/>
  <c r="Y219" i="6"/>
  <c r="AB9" i="6"/>
  <c r="AE9" i="6" s="1"/>
  <c r="AG98" i="6"/>
  <c r="AL98" i="6"/>
  <c r="AL210" i="6"/>
  <c r="AG210" i="6"/>
  <c r="AG30" i="6"/>
  <c r="AL30" i="6"/>
  <c r="AH119" i="6"/>
  <c r="AM119" i="6"/>
  <c r="AG169" i="6"/>
  <c r="AL169" i="6"/>
  <c r="AL53" i="6"/>
  <c r="AG53" i="6"/>
  <c r="AL14" i="6"/>
  <c r="AG14" i="6"/>
  <c r="AM117" i="6"/>
  <c r="AH117" i="6"/>
  <c r="AL179" i="6"/>
  <c r="AG179" i="6"/>
  <c r="AG12" i="6"/>
  <c r="AL12" i="6"/>
  <c r="AM10" i="6"/>
  <c r="AH10" i="6"/>
  <c r="AL125" i="6"/>
  <c r="AG125" i="6"/>
  <c r="AG62" i="6"/>
  <c r="AL62" i="6"/>
  <c r="AL59" i="6"/>
  <c r="AG59" i="6"/>
  <c r="AG77" i="6"/>
  <c r="AL77" i="6"/>
  <c r="AL75" i="6"/>
  <c r="AG75" i="6"/>
  <c r="AG24" i="6"/>
  <c r="AL24" i="6"/>
  <c r="AL19" i="6"/>
  <c r="AG19" i="6"/>
  <c r="AL16" i="6"/>
  <c r="AG16" i="6"/>
  <c r="AG139" i="6"/>
  <c r="AL139" i="6"/>
  <c r="AG171" i="6"/>
  <c r="AL171" i="6"/>
  <c r="AL18" i="6"/>
  <c r="AG18" i="6"/>
  <c r="AG105" i="6"/>
  <c r="AL105" i="6"/>
  <c r="AL13" i="6"/>
  <c r="AG13" i="6"/>
  <c r="AG35" i="6"/>
  <c r="AL35" i="6"/>
  <c r="AG15" i="6"/>
  <c r="AL15" i="6"/>
  <c r="AL141" i="6"/>
  <c r="AG141" i="6"/>
  <c r="AH11" i="6"/>
  <c r="AM11" i="6"/>
  <c r="AG136" i="6"/>
  <c r="AL136" i="6"/>
  <c r="AG23" i="6"/>
  <c r="AL23" i="6"/>
  <c r="AL52" i="6"/>
  <c r="AG52" i="6"/>
  <c r="AG140" i="6"/>
  <c r="AL140" i="6"/>
  <c r="AL206" i="6"/>
  <c r="AG206" i="6"/>
  <c r="U5" i="6"/>
  <c r="S219" i="6"/>
  <c r="S5" i="6" s="1"/>
  <c r="AG27" i="6" l="1"/>
  <c r="AH27" i="6"/>
  <c r="AG168" i="6"/>
  <c r="U4" i="6"/>
  <c r="AH20" i="6"/>
  <c r="AL168" i="6"/>
  <c r="AM168" i="6"/>
  <c r="AL207" i="6"/>
  <c r="AG20" i="6"/>
  <c r="AL20" i="6"/>
  <c r="AH207" i="6"/>
  <c r="AG207" i="6"/>
  <c r="AM21" i="6"/>
  <c r="AG97" i="6"/>
  <c r="AH99" i="6"/>
  <c r="AM97" i="6"/>
  <c r="AL21" i="6"/>
  <c r="AL99" i="6"/>
  <c r="AL97" i="6"/>
  <c r="AG99" i="6"/>
  <c r="AG21" i="6"/>
  <c r="AH38" i="6"/>
  <c r="AG38" i="6"/>
  <c r="AL38" i="6"/>
  <c r="AH78" i="6"/>
  <c r="AL78" i="6"/>
  <c r="AG78" i="6"/>
  <c r="AM59" i="6"/>
  <c r="AH59" i="6"/>
  <c r="AH28" i="6"/>
  <c r="AM28" i="6"/>
  <c r="AM23" i="6"/>
  <c r="AH23" i="6"/>
  <c r="AM35" i="6"/>
  <c r="AH35" i="6"/>
  <c r="AM13" i="6"/>
  <c r="AH13" i="6"/>
  <c r="AM16" i="6"/>
  <c r="AH16" i="6"/>
  <c r="AM19" i="6"/>
  <c r="AH19" i="6"/>
  <c r="AH125" i="6"/>
  <c r="AM125" i="6"/>
  <c r="AM140" i="6"/>
  <c r="AH140" i="6"/>
  <c r="AH52" i="6"/>
  <c r="AM52" i="6"/>
  <c r="AH141" i="6"/>
  <c r="AM141" i="6"/>
  <c r="AH18" i="6"/>
  <c r="AM18" i="6"/>
  <c r="AH24" i="6"/>
  <c r="AM24" i="6"/>
  <c r="AM77" i="6"/>
  <c r="AH77" i="6"/>
  <c r="AM62" i="6"/>
  <c r="AH62" i="6"/>
  <c r="AM12" i="6"/>
  <c r="AH12" i="6"/>
  <c r="AM179" i="6"/>
  <c r="AH179" i="6"/>
  <c r="AH14" i="6"/>
  <c r="AM14" i="6"/>
  <c r="AM169" i="6"/>
  <c r="AH169" i="6"/>
  <c r="W219" i="6"/>
  <c r="W5" i="6" s="1"/>
  <c r="Y5" i="6"/>
  <c r="AM98" i="6"/>
  <c r="AH98" i="6"/>
  <c r="AC9" i="6"/>
  <c r="AB219" i="6"/>
  <c r="AM206" i="6"/>
  <c r="AH206" i="6"/>
  <c r="AM136" i="6"/>
  <c r="AH136" i="6"/>
  <c r="AM15" i="6"/>
  <c r="AH15" i="6"/>
  <c r="AM105" i="6"/>
  <c r="AH105" i="6"/>
  <c r="AM171" i="6"/>
  <c r="AH171" i="6"/>
  <c r="AM139" i="6"/>
  <c r="AH139" i="6"/>
  <c r="AH75" i="6"/>
  <c r="AM75" i="6"/>
  <c r="AH53" i="6"/>
  <c r="AM53" i="6"/>
  <c r="AM30" i="6"/>
  <c r="AH30" i="6"/>
  <c r="AM210" i="6"/>
  <c r="AH210" i="6"/>
  <c r="AM27" i="6" l="1"/>
  <c r="Y4" i="6"/>
  <c r="AM20" i="6"/>
  <c r="AH168" i="6"/>
  <c r="AH21" i="6"/>
  <c r="AM207" i="6"/>
  <c r="AH97" i="6"/>
  <c r="AM38" i="6"/>
  <c r="AM99" i="6"/>
  <c r="AM78" i="6"/>
  <c r="AC219" i="6"/>
  <c r="AC5" i="6" s="1"/>
  <c r="AB5" i="6"/>
  <c r="AG9" i="6"/>
  <c r="AE219" i="6"/>
  <c r="AL9" i="6"/>
  <c r="AK1" i="6" s="1"/>
  <c r="AB4" i="6" l="1"/>
  <c r="N64" i="7"/>
  <c r="J64" i="7"/>
  <c r="V64" i="7" s="1"/>
  <c r="K64" i="7"/>
  <c r="J63" i="7"/>
  <c r="V63" i="7" s="1"/>
  <c r="N63" i="7"/>
  <c r="K63" i="7"/>
  <c r="K86" i="7"/>
  <c r="N86" i="7"/>
  <c r="J86" i="7"/>
  <c r="V86" i="7" s="1"/>
  <c r="N184" i="7"/>
  <c r="J184" i="7"/>
  <c r="V184" i="7" s="1"/>
  <c r="K184" i="7"/>
  <c r="K186" i="7"/>
  <c r="J186" i="7"/>
  <c r="V186" i="7" s="1"/>
  <c r="N186" i="7"/>
  <c r="K166" i="7"/>
  <c r="J166" i="7"/>
  <c r="V166" i="7" s="1"/>
  <c r="N166" i="7"/>
  <c r="AL219" i="6"/>
  <c r="AL5" i="6" s="1"/>
  <c r="AE5" i="6"/>
  <c r="AG219" i="6"/>
  <c r="AG5" i="6" s="1"/>
  <c r="N115" i="7"/>
  <c r="J115" i="7"/>
  <c r="V115" i="7" s="1"/>
  <c r="K115" i="7"/>
  <c r="AH9" i="6"/>
  <c r="AM9" i="6"/>
  <c r="J151" i="7"/>
  <c r="V151" i="7" s="1"/>
  <c r="K151" i="7"/>
  <c r="N151" i="7"/>
  <c r="N46" i="7"/>
  <c r="J46" i="7"/>
  <c r="V46" i="7" s="1"/>
  <c r="K46" i="7"/>
  <c r="J161" i="7"/>
  <c r="V161" i="7" s="1"/>
  <c r="K161" i="7"/>
  <c r="N161" i="7"/>
  <c r="K22" i="7"/>
  <c r="J22" i="7"/>
  <c r="V22" i="7" s="1"/>
  <c r="N22" i="7"/>
  <c r="J135" i="7"/>
  <c r="V135" i="7" s="1"/>
  <c r="K135" i="7"/>
  <c r="N135" i="7"/>
  <c r="K187" i="7"/>
  <c r="N187" i="7"/>
  <c r="J187" i="7"/>
  <c r="V187" i="7" s="1"/>
  <c r="J145" i="7"/>
  <c r="V145" i="7" s="1"/>
  <c r="N145" i="7"/>
  <c r="K145" i="7"/>
  <c r="K192" i="7"/>
  <c r="J192" i="7"/>
  <c r="V192" i="7" s="1"/>
  <c r="N192" i="7"/>
  <c r="N204" i="7"/>
  <c r="J204" i="7"/>
  <c r="V204" i="7" s="1"/>
  <c r="K204" i="7"/>
  <c r="AE4" i="6" l="1"/>
  <c r="O204" i="7"/>
  <c r="R204" i="7" s="1"/>
  <c r="O63" i="7"/>
  <c r="R63" i="7" s="1"/>
  <c r="O192" i="7"/>
  <c r="R192" i="7" s="1"/>
  <c r="O135" i="7"/>
  <c r="R135" i="7" s="1"/>
  <c r="O22" i="7"/>
  <c r="R22" i="7" s="1"/>
  <c r="O46" i="7"/>
  <c r="R46" i="7" s="1"/>
  <c r="O151" i="7"/>
  <c r="R151" i="7" s="1"/>
  <c r="O115" i="7"/>
  <c r="R115" i="7" s="1"/>
  <c r="O186" i="7"/>
  <c r="R186" i="7" s="1"/>
  <c r="O145" i="7"/>
  <c r="R145" i="7" s="1"/>
  <c r="O166" i="7"/>
  <c r="S166" i="7" s="1"/>
  <c r="O184" i="7"/>
  <c r="R184" i="7" s="1"/>
  <c r="O187" i="7"/>
  <c r="R187" i="7" s="1"/>
  <c r="O161" i="7"/>
  <c r="R161" i="7" s="1"/>
  <c r="O86" i="7"/>
  <c r="R86" i="7" s="1"/>
  <c r="O64" i="7"/>
  <c r="R64" i="7" s="1"/>
  <c r="N146" i="7"/>
  <c r="J146" i="7"/>
  <c r="V146" i="7" s="1"/>
  <c r="K146" i="7"/>
  <c r="J174" i="7"/>
  <c r="V174" i="7" s="1"/>
  <c r="N174" i="7"/>
  <c r="K174" i="7"/>
  <c r="K190" i="7"/>
  <c r="J190" i="7"/>
  <c r="V190" i="7" s="1"/>
  <c r="N190" i="7"/>
  <c r="K138" i="7"/>
  <c r="N138" i="7"/>
  <c r="J138" i="7"/>
  <c r="V138" i="7" s="1"/>
  <c r="N26" i="7"/>
  <c r="J26" i="7"/>
  <c r="V26" i="7" s="1"/>
  <c r="K26" i="7"/>
  <c r="J214" i="7"/>
  <c r="V214" i="7" s="1"/>
  <c r="K214" i="7"/>
  <c r="N214" i="7"/>
  <c r="J148" i="7"/>
  <c r="V148" i="7" s="1"/>
  <c r="N148" i="7"/>
  <c r="K148" i="7"/>
  <c r="N157" i="7"/>
  <c r="J157" i="7"/>
  <c r="V157" i="7" s="1"/>
  <c r="K157" i="7"/>
  <c r="K112" i="7"/>
  <c r="J112" i="7"/>
  <c r="V112" i="7" s="1"/>
  <c r="N112" i="7"/>
  <c r="K196" i="7"/>
  <c r="J196" i="7"/>
  <c r="V196" i="7" s="1"/>
  <c r="N196" i="7"/>
  <c r="N197" i="7"/>
  <c r="J197" i="7"/>
  <c r="V197" i="7" s="1"/>
  <c r="K197" i="7"/>
  <c r="K51" i="7"/>
  <c r="N51" i="7"/>
  <c r="J51" i="7"/>
  <c r="V51" i="7" s="1"/>
  <c r="N32" i="7"/>
  <c r="J32" i="7"/>
  <c r="V32" i="7" s="1"/>
  <c r="K32" i="7"/>
  <c r="J106" i="7"/>
  <c r="V106" i="7" s="1"/>
  <c r="K106" i="7"/>
  <c r="N106" i="7"/>
  <c r="N142" i="7"/>
  <c r="J142" i="7"/>
  <c r="V142" i="7" s="1"/>
  <c r="K142" i="7"/>
  <c r="N198" i="7"/>
  <c r="K198" i="7"/>
  <c r="J198" i="7"/>
  <c r="V198" i="7" s="1"/>
  <c r="K61" i="7"/>
  <c r="N61" i="7"/>
  <c r="J61" i="7"/>
  <c r="V61" i="7" s="1"/>
  <c r="N199" i="7"/>
  <c r="K199" i="7"/>
  <c r="J199" i="7"/>
  <c r="V199" i="7" s="1"/>
  <c r="J147" i="7"/>
  <c r="V147" i="7" s="1"/>
  <c r="K147" i="7"/>
  <c r="N147" i="7"/>
  <c r="J71" i="7"/>
  <c r="V71" i="7" s="1"/>
  <c r="N71" i="7"/>
  <c r="K71" i="7"/>
  <c r="AM1" i="6"/>
  <c r="AM2" i="6"/>
  <c r="AM219" i="6"/>
  <c r="AM5" i="6" s="1"/>
  <c r="AH219" i="6"/>
  <c r="AH5" i="6" s="1"/>
  <c r="AF5" i="6"/>
  <c r="K103" i="7"/>
  <c r="N103" i="7"/>
  <c r="J103" i="7"/>
  <c r="V103" i="7" s="1"/>
  <c r="J195" i="7"/>
  <c r="V195" i="7" s="1"/>
  <c r="N195" i="7"/>
  <c r="K195" i="7"/>
  <c r="K129" i="7"/>
  <c r="J129" i="7"/>
  <c r="V129" i="7" s="1"/>
  <c r="N129" i="7"/>
  <c r="N101" i="7"/>
  <c r="K101" i="7"/>
  <c r="J101" i="7"/>
  <c r="V101" i="7" s="1"/>
  <c r="N183" i="7"/>
  <c r="J183" i="7"/>
  <c r="V183" i="7" s="1"/>
  <c r="K183" i="7"/>
  <c r="N194" i="7"/>
  <c r="J194" i="7"/>
  <c r="V194" i="7" s="1"/>
  <c r="K194" i="7"/>
  <c r="K108" i="7"/>
  <c r="J108" i="7"/>
  <c r="V108" i="7" s="1"/>
  <c r="N108" i="7"/>
  <c r="N191" i="7"/>
  <c r="J191" i="7"/>
  <c r="V191" i="7" s="1"/>
  <c r="K191" i="7"/>
  <c r="J185" i="7"/>
  <c r="V185" i="7" s="1"/>
  <c r="K185" i="7"/>
  <c r="N185" i="7"/>
  <c r="K158" i="7"/>
  <c r="J158" i="7"/>
  <c r="V158" i="7" s="1"/>
  <c r="N158" i="7"/>
  <c r="K116" i="7"/>
  <c r="N116" i="7"/>
  <c r="J116" i="7"/>
  <c r="V116" i="7" s="1"/>
  <c r="K193" i="7"/>
  <c r="N193" i="7"/>
  <c r="J193" i="7"/>
  <c r="V193" i="7" s="1"/>
  <c r="K177" i="7"/>
  <c r="N177" i="7"/>
  <c r="J177" i="7"/>
  <c r="V177" i="7" s="1"/>
  <c r="J211" i="7"/>
  <c r="V211" i="7" s="1"/>
  <c r="N211" i="7"/>
  <c r="K211" i="7"/>
  <c r="K153" i="7"/>
  <c r="J153" i="7"/>
  <c r="V153" i="7" s="1"/>
  <c r="N153" i="7"/>
  <c r="K114" i="7"/>
  <c r="J114" i="7"/>
  <c r="V114" i="7" s="1"/>
  <c r="N114" i="7"/>
  <c r="K212" i="7"/>
  <c r="J212" i="7"/>
  <c r="V212" i="7" s="1"/>
  <c r="N212" i="7"/>
  <c r="N118" i="7"/>
  <c r="J118" i="7"/>
  <c r="V118" i="7" s="1"/>
  <c r="K118" i="7"/>
  <c r="N29" i="7"/>
  <c r="J29" i="7"/>
  <c r="V29" i="7" s="1"/>
  <c r="K29" i="7"/>
  <c r="J175" i="7"/>
  <c r="V175" i="7" s="1"/>
  <c r="K175" i="7"/>
  <c r="N175" i="7"/>
  <c r="K130" i="7"/>
  <c r="J130" i="7"/>
  <c r="V130" i="7" s="1"/>
  <c r="N130" i="7"/>
  <c r="K205" i="7"/>
  <c r="J205" i="7"/>
  <c r="V205" i="7" s="1"/>
  <c r="N205" i="7"/>
  <c r="J69" i="7"/>
  <c r="V69" i="7" s="1"/>
  <c r="K69" i="7"/>
  <c r="N69" i="7"/>
  <c r="K73" i="7"/>
  <c r="N73" i="7"/>
  <c r="J73" i="7"/>
  <c r="V73" i="7" s="1"/>
  <c r="N120" i="7"/>
  <c r="J120" i="7"/>
  <c r="V120" i="7" s="1"/>
  <c r="K120" i="7"/>
  <c r="K160" i="7"/>
  <c r="J160" i="7"/>
  <c r="V160" i="7" s="1"/>
  <c r="N160" i="7"/>
  <c r="N74" i="7"/>
  <c r="J74" i="7"/>
  <c r="V74" i="7" s="1"/>
  <c r="K74" i="7"/>
  <c r="K102" i="7"/>
  <c r="J102" i="7"/>
  <c r="V102" i="7" s="1"/>
  <c r="N102" i="7"/>
  <c r="N182" i="7"/>
  <c r="K182" i="7"/>
  <c r="J182" i="7"/>
  <c r="V182" i="7" s="1"/>
  <c r="J100" i="7"/>
  <c r="V100" i="7" s="1"/>
  <c r="K100" i="7"/>
  <c r="N100" i="7"/>
  <c r="N95" i="7"/>
  <c r="K95" i="7"/>
  <c r="J95" i="7"/>
  <c r="V95" i="7" s="1"/>
  <c r="J80" i="7"/>
  <c r="V80" i="7" s="1"/>
  <c r="K80" i="7"/>
  <c r="N80" i="7"/>
  <c r="K150" i="7"/>
  <c r="J150" i="7"/>
  <c r="V150" i="7" s="1"/>
  <c r="N150" i="7"/>
  <c r="N122" i="7"/>
  <c r="K122" i="7"/>
  <c r="J122" i="7"/>
  <c r="V122" i="7" s="1"/>
  <c r="K131" i="7"/>
  <c r="J131" i="7"/>
  <c r="V131" i="7" s="1"/>
  <c r="N131" i="7"/>
  <c r="J72" i="7"/>
  <c r="V72" i="7" s="1"/>
  <c r="N72" i="7"/>
  <c r="K72" i="7"/>
  <c r="J81" i="7"/>
  <c r="V81" i="7" s="1"/>
  <c r="K81" i="7"/>
  <c r="N81" i="7"/>
  <c r="N209" i="7"/>
  <c r="J209" i="7"/>
  <c r="V209" i="7" s="1"/>
  <c r="K209" i="7"/>
  <c r="N42" i="7"/>
  <c r="J42" i="7"/>
  <c r="V42" i="7" s="1"/>
  <c r="K42" i="7"/>
  <c r="N91" i="7"/>
  <c r="J91" i="7"/>
  <c r="V91" i="7" s="1"/>
  <c r="K91" i="7"/>
  <c r="N93" i="7"/>
  <c r="K93" i="7"/>
  <c r="J93" i="7"/>
  <c r="V93" i="7" s="1"/>
  <c r="N92" i="7"/>
  <c r="J92" i="7"/>
  <c r="V92" i="7" s="1"/>
  <c r="K92" i="7"/>
  <c r="N55" i="7"/>
  <c r="K55" i="7"/>
  <c r="J55" i="7"/>
  <c r="V55" i="7" s="1"/>
  <c r="K134" i="7"/>
  <c r="J134" i="7"/>
  <c r="V134" i="7" s="1"/>
  <c r="N134" i="7"/>
  <c r="K180" i="7"/>
  <c r="N180" i="7"/>
  <c r="J180" i="7"/>
  <c r="V180" i="7" s="1"/>
  <c r="J215" i="7"/>
  <c r="V215" i="7" s="1"/>
  <c r="K215" i="7"/>
  <c r="N215" i="7"/>
  <c r="J132" i="7"/>
  <c r="V132" i="7" s="1"/>
  <c r="K132" i="7"/>
  <c r="N132" i="7"/>
  <c r="N164" i="7"/>
  <c r="J164" i="7"/>
  <c r="V164" i="7" s="1"/>
  <c r="K164" i="7"/>
  <c r="N76" i="7"/>
  <c r="J76" i="7"/>
  <c r="V76" i="7" s="1"/>
  <c r="K76" i="7"/>
  <c r="N162" i="7"/>
  <c r="J162" i="7"/>
  <c r="V162" i="7" s="1"/>
  <c r="K162" i="7"/>
  <c r="N66" i="7"/>
  <c r="J66" i="7"/>
  <c r="V66" i="7" s="1"/>
  <c r="K66" i="7"/>
  <c r="J48" i="7"/>
  <c r="V48" i="7" s="1"/>
  <c r="N48" i="7"/>
  <c r="K48" i="7"/>
  <c r="K90" i="7"/>
  <c r="J90" i="7"/>
  <c r="V90" i="7" s="1"/>
  <c r="N90" i="7"/>
  <c r="N159" i="7"/>
  <c r="J159" i="7"/>
  <c r="V159" i="7" s="1"/>
  <c r="K159" i="7"/>
  <c r="K165" i="7"/>
  <c r="N165" i="7"/>
  <c r="J165" i="7"/>
  <c r="V165" i="7" s="1"/>
  <c r="N58" i="7"/>
  <c r="J58" i="7"/>
  <c r="V58" i="7" s="1"/>
  <c r="K58" i="7"/>
  <c r="J167" i="7"/>
  <c r="V167" i="7" s="1"/>
  <c r="K167" i="7"/>
  <c r="N167" i="7"/>
  <c r="J176" i="7"/>
  <c r="V176" i="7" s="1"/>
  <c r="K176" i="7"/>
  <c r="N176" i="7"/>
  <c r="J31" i="7"/>
  <c r="V31" i="7" s="1"/>
  <c r="K31" i="7"/>
  <c r="N31" i="7"/>
  <c r="N89" i="7"/>
  <c r="K89" i="7"/>
  <c r="J89" i="7"/>
  <c r="V89" i="7" s="1"/>
  <c r="N33" i="7"/>
  <c r="K33" i="7"/>
  <c r="J33" i="7"/>
  <c r="V33" i="7" s="1"/>
  <c r="N79" i="7"/>
  <c r="K79" i="7"/>
  <c r="J79" i="7"/>
  <c r="V79" i="7" s="1"/>
  <c r="K36" i="7"/>
  <c r="N36" i="7"/>
  <c r="J36" i="7"/>
  <c r="V36" i="7" s="1"/>
  <c r="K49" i="7"/>
  <c r="N49" i="7"/>
  <c r="J49" i="7"/>
  <c r="V49" i="7" s="1"/>
  <c r="N133" i="7"/>
  <c r="K133" i="7"/>
  <c r="J133" i="7"/>
  <c r="V133" i="7" s="1"/>
  <c r="N107" i="7"/>
  <c r="K107" i="7"/>
  <c r="J107" i="7"/>
  <c r="V107" i="7" s="1"/>
  <c r="K40" i="7"/>
  <c r="N40" i="7"/>
  <c r="J40" i="7"/>
  <c r="V40" i="7" s="1"/>
  <c r="J94" i="7"/>
  <c r="V94" i="7" s="1"/>
  <c r="K94" i="7"/>
  <c r="N94" i="7"/>
  <c r="N17" i="7"/>
  <c r="K17" i="7"/>
  <c r="J17" i="7"/>
  <c r="V17" i="7" s="1"/>
  <c r="N203" i="7"/>
  <c r="K203" i="7"/>
  <c r="J203" i="7"/>
  <c r="V203" i="7" s="1"/>
  <c r="K156" i="7"/>
  <c r="N156" i="7"/>
  <c r="J156" i="7"/>
  <c r="V156" i="7" s="1"/>
  <c r="K188" i="7"/>
  <c r="N188" i="7"/>
  <c r="J188" i="7"/>
  <c r="V188" i="7" s="1"/>
  <c r="N83" i="7"/>
  <c r="J83" i="7"/>
  <c r="V83" i="7" s="1"/>
  <c r="K83" i="7"/>
  <c r="N65" i="7"/>
  <c r="J65" i="7"/>
  <c r="V65" i="7" s="1"/>
  <c r="K65" i="7"/>
  <c r="J41" i="7"/>
  <c r="V41" i="7" s="1"/>
  <c r="K41" i="7"/>
  <c r="N41" i="7"/>
  <c r="K170" i="7"/>
  <c r="J170" i="7"/>
  <c r="V170" i="7" s="1"/>
  <c r="N170" i="7"/>
  <c r="N104" i="7"/>
  <c r="J104" i="7"/>
  <c r="V104" i="7" s="1"/>
  <c r="K104" i="7"/>
  <c r="N189" i="7"/>
  <c r="K189" i="7"/>
  <c r="J189" i="7"/>
  <c r="V189" i="7" s="1"/>
  <c r="J144" i="7"/>
  <c r="V144" i="7" s="1"/>
  <c r="N144" i="7"/>
  <c r="K144" i="7"/>
  <c r="N70" i="7"/>
  <c r="J70" i="7"/>
  <c r="V70" i="7" s="1"/>
  <c r="K70" i="7"/>
  <c r="N54" i="7"/>
  <c r="J54" i="7"/>
  <c r="V54" i="7" s="1"/>
  <c r="K54" i="7"/>
  <c r="J216" i="7"/>
  <c r="V216" i="7" s="1"/>
  <c r="N216" i="7"/>
  <c r="K216" i="7"/>
  <c r="K201" i="7"/>
  <c r="N201" i="7"/>
  <c r="J201" i="7"/>
  <c r="V201" i="7" s="1"/>
  <c r="K43" i="7"/>
  <c r="N43" i="7"/>
  <c r="J43" i="7"/>
  <c r="V43" i="7" s="1"/>
  <c r="K113" i="7"/>
  <c r="N113" i="7"/>
  <c r="J113" i="7"/>
  <c r="V113" i="7" s="1"/>
  <c r="K126" i="7"/>
  <c r="N126" i="7"/>
  <c r="J126" i="7"/>
  <c r="V126" i="7" s="1"/>
  <c r="J47" i="7"/>
  <c r="V47" i="7" s="1"/>
  <c r="N47" i="7"/>
  <c r="K47" i="7"/>
  <c r="J96" i="7"/>
  <c r="V96" i="7" s="1"/>
  <c r="K96" i="7"/>
  <c r="N96" i="7"/>
  <c r="K172" i="7"/>
  <c r="J172" i="7"/>
  <c r="V172" i="7" s="1"/>
  <c r="N172" i="7"/>
  <c r="N67" i="7"/>
  <c r="J67" i="7"/>
  <c r="V67" i="7" s="1"/>
  <c r="K67" i="7"/>
  <c r="N111" i="7"/>
  <c r="K111" i="7"/>
  <c r="J111" i="7"/>
  <c r="V111" i="7" s="1"/>
  <c r="J45" i="7"/>
  <c r="V45" i="7" s="1"/>
  <c r="N45" i="7"/>
  <c r="K45" i="7"/>
  <c r="N155" i="7"/>
  <c r="K155" i="7"/>
  <c r="J155" i="7"/>
  <c r="V155" i="7" s="1"/>
  <c r="J213" i="7"/>
  <c r="V213" i="7" s="1"/>
  <c r="K213" i="7"/>
  <c r="N213" i="7"/>
  <c r="K128" i="7"/>
  <c r="J128" i="7"/>
  <c r="V128" i="7" s="1"/>
  <c r="N128" i="7"/>
  <c r="J124" i="7"/>
  <c r="V124" i="7" s="1"/>
  <c r="N124" i="7"/>
  <c r="K124" i="7"/>
  <c r="K37" i="7"/>
  <c r="J37" i="7"/>
  <c r="V37" i="7" s="1"/>
  <c r="N37" i="7"/>
  <c r="N127" i="7"/>
  <c r="K127" i="7"/>
  <c r="J127" i="7"/>
  <c r="V127" i="7" s="1"/>
  <c r="N217" i="7"/>
  <c r="K217" i="7"/>
  <c r="J217" i="7"/>
  <c r="V217" i="7" s="1"/>
  <c r="N173" i="7"/>
  <c r="K173" i="7"/>
  <c r="J173" i="7"/>
  <c r="V173" i="7" s="1"/>
  <c r="N200" i="7"/>
  <c r="J200" i="7"/>
  <c r="V200" i="7" s="1"/>
  <c r="K200" i="7"/>
  <c r="N25" i="7"/>
  <c r="J25" i="7"/>
  <c r="V25" i="7" s="1"/>
  <c r="K25" i="7"/>
  <c r="J109" i="7"/>
  <c r="V109" i="7" s="1"/>
  <c r="N109" i="7"/>
  <c r="K109" i="7"/>
  <c r="N56" i="7"/>
  <c r="K56" i="7"/>
  <c r="J56" i="7"/>
  <c r="V56" i="7" s="1"/>
  <c r="N88" i="7"/>
  <c r="J88" i="7"/>
  <c r="V88" i="7" s="1"/>
  <c r="K88" i="7"/>
  <c r="N87" i="7"/>
  <c r="K87" i="7"/>
  <c r="J87" i="7"/>
  <c r="V87" i="7" s="1"/>
  <c r="K50" i="7"/>
  <c r="J50" i="7"/>
  <c r="V50" i="7" s="1"/>
  <c r="N50" i="7"/>
  <c r="J68" i="7"/>
  <c r="V68" i="7" s="1"/>
  <c r="N68" i="7"/>
  <c r="K68" i="7"/>
  <c r="N85" i="7"/>
  <c r="J85" i="7"/>
  <c r="V85" i="7" s="1"/>
  <c r="K85" i="7"/>
  <c r="N60" i="7"/>
  <c r="J60" i="7"/>
  <c r="V60" i="7" s="1"/>
  <c r="K60" i="7"/>
  <c r="J137" i="7"/>
  <c r="V137" i="7" s="1"/>
  <c r="K137" i="7"/>
  <c r="N137" i="7"/>
  <c r="N149" i="7"/>
  <c r="J149" i="7"/>
  <c r="V149" i="7" s="1"/>
  <c r="K149" i="7"/>
  <c r="K39" i="7"/>
  <c r="N39" i="7"/>
  <c r="J39" i="7"/>
  <c r="V39" i="7" s="1"/>
  <c r="N202" i="7"/>
  <c r="J202" i="7"/>
  <c r="V202" i="7" s="1"/>
  <c r="K202" i="7"/>
  <c r="N110" i="7"/>
  <c r="K110" i="7"/>
  <c r="J110" i="7"/>
  <c r="V110" i="7" s="1"/>
  <c r="N181" i="7"/>
  <c r="K181" i="7"/>
  <c r="J181" i="7"/>
  <c r="V181" i="7" s="1"/>
  <c r="J178" i="7"/>
  <c r="V178" i="7" s="1"/>
  <c r="K178" i="7"/>
  <c r="N178" i="7"/>
  <c r="K84" i="7"/>
  <c r="J84" i="7"/>
  <c r="V84" i="7" s="1"/>
  <c r="N84" i="7"/>
  <c r="K208" i="7"/>
  <c r="J208" i="7"/>
  <c r="V208" i="7" s="1"/>
  <c r="N208" i="7"/>
  <c r="J82" i="7"/>
  <c r="V82" i="7" s="1"/>
  <c r="N82" i="7"/>
  <c r="K82" i="7"/>
  <c r="J123" i="7"/>
  <c r="V123" i="7" s="1"/>
  <c r="N123" i="7"/>
  <c r="K123" i="7"/>
  <c r="N121" i="7"/>
  <c r="J121" i="7"/>
  <c r="V121" i="7" s="1"/>
  <c r="K121" i="7"/>
  <c r="N163" i="7"/>
  <c r="K163" i="7"/>
  <c r="J163" i="7"/>
  <c r="V163" i="7" s="1"/>
  <c r="J34" i="7"/>
  <c r="V34" i="7" s="1"/>
  <c r="N34" i="7"/>
  <c r="K34" i="7"/>
  <c r="N152" i="7"/>
  <c r="K152" i="7"/>
  <c r="J152" i="7"/>
  <c r="V152" i="7" s="1"/>
  <c r="K154" i="7"/>
  <c r="J154" i="7"/>
  <c r="V154" i="7" s="1"/>
  <c r="N154" i="7"/>
  <c r="K44" i="7"/>
  <c r="J44" i="7"/>
  <c r="V44" i="7" s="1"/>
  <c r="N44" i="7"/>
  <c r="N57" i="7"/>
  <c r="J57" i="7"/>
  <c r="V57" i="7" s="1"/>
  <c r="K57" i="7"/>
  <c r="K143" i="7"/>
  <c r="J143" i="7"/>
  <c r="V143" i="7" s="1"/>
  <c r="N143" i="7"/>
  <c r="S204" i="7" l="1"/>
  <c r="W204" i="7" s="1"/>
  <c r="R166" i="7"/>
  <c r="S63" i="7"/>
  <c r="U63" i="7" s="1"/>
  <c r="S145" i="7"/>
  <c r="W145" i="7" s="1"/>
  <c r="S186" i="7"/>
  <c r="W186" i="7" s="1"/>
  <c r="S22" i="7"/>
  <c r="U22" i="7" s="1"/>
  <c r="S187" i="7"/>
  <c r="W187" i="7" s="1"/>
  <c r="S46" i="7"/>
  <c r="S161" i="7"/>
  <c r="W161" i="7" s="1"/>
  <c r="S64" i="7"/>
  <c r="U64" i="7" s="1"/>
  <c r="S135" i="7"/>
  <c r="U135" i="7" s="1"/>
  <c r="S115" i="7"/>
  <c r="W115" i="7" s="1"/>
  <c r="S184" i="7"/>
  <c r="W184" i="7" s="1"/>
  <c r="S151" i="7"/>
  <c r="W151" i="7" s="1"/>
  <c r="S86" i="7"/>
  <c r="W86" i="7" s="1"/>
  <c r="S192" i="7"/>
  <c r="U192" i="7" s="1"/>
  <c r="O143" i="7"/>
  <c r="R143" i="7" s="1"/>
  <c r="O57" i="7"/>
  <c r="R57" i="7" s="1"/>
  <c r="O208" i="7"/>
  <c r="R208" i="7" s="1"/>
  <c r="O181" i="7"/>
  <c r="S181" i="7" s="1"/>
  <c r="O85" i="7"/>
  <c r="R85" i="7" s="1"/>
  <c r="O50" i="7"/>
  <c r="R50" i="7" s="1"/>
  <c r="O88" i="7"/>
  <c r="R88" i="7" s="1"/>
  <c r="O56" i="7"/>
  <c r="R56" i="7" s="1"/>
  <c r="O200" i="7"/>
  <c r="R200" i="7" s="1"/>
  <c r="O173" i="7"/>
  <c r="R173" i="7" s="1"/>
  <c r="O128" i="7"/>
  <c r="R128" i="7" s="1"/>
  <c r="O96" i="7"/>
  <c r="R96" i="7" s="1"/>
  <c r="O70" i="7"/>
  <c r="O41" i="7"/>
  <c r="R41" i="7" s="1"/>
  <c r="O31" i="7"/>
  <c r="R31" i="7" s="1"/>
  <c r="O58" i="7"/>
  <c r="O48" i="7"/>
  <c r="R48" i="7" s="1"/>
  <c r="O164" i="7"/>
  <c r="S164" i="7" s="1"/>
  <c r="O132" i="7"/>
  <c r="R132" i="7" s="1"/>
  <c r="O55" i="7"/>
  <c r="R55" i="7" s="1"/>
  <c r="O91" i="7"/>
  <c r="O81" i="7"/>
  <c r="R81" i="7" s="1"/>
  <c r="O182" i="7"/>
  <c r="R182" i="7" s="1"/>
  <c r="O102" i="7"/>
  <c r="O73" i="7"/>
  <c r="O118" i="7"/>
  <c r="R118" i="7" s="1"/>
  <c r="O114" i="7"/>
  <c r="S114" i="7" s="1"/>
  <c r="O211" i="7"/>
  <c r="R211" i="7" s="1"/>
  <c r="O193" i="7"/>
  <c r="S193" i="7" s="1"/>
  <c r="O185" i="7"/>
  <c r="R185" i="7" s="1"/>
  <c r="O194" i="7"/>
  <c r="R194" i="7" s="1"/>
  <c r="O195" i="7"/>
  <c r="R195" i="7" s="1"/>
  <c r="O198" i="7"/>
  <c r="S198" i="7" s="1"/>
  <c r="O32" i="7"/>
  <c r="R32" i="7" s="1"/>
  <c r="O26" i="7"/>
  <c r="R26" i="7" s="1"/>
  <c r="O190" i="7"/>
  <c r="R190" i="7" s="1"/>
  <c r="O146" i="7"/>
  <c r="R146" i="7" s="1"/>
  <c r="O44" i="7"/>
  <c r="R44" i="7" s="1"/>
  <c r="O123" i="7"/>
  <c r="R123" i="7" s="1"/>
  <c r="O152" i="7"/>
  <c r="R152" i="7" s="1"/>
  <c r="O121" i="7"/>
  <c r="R121" i="7" s="1"/>
  <c r="O178" i="7"/>
  <c r="R178" i="7" s="1"/>
  <c r="O202" i="7"/>
  <c r="R202" i="7" s="1"/>
  <c r="O60" i="7"/>
  <c r="R60" i="7" s="1"/>
  <c r="O25" i="7"/>
  <c r="R25" i="7" s="1"/>
  <c r="O155" i="7"/>
  <c r="R155" i="7" s="1"/>
  <c r="O67" i="7"/>
  <c r="R67" i="7" s="1"/>
  <c r="O201" i="7"/>
  <c r="O54" i="7"/>
  <c r="R54" i="7" s="1"/>
  <c r="O104" i="7"/>
  <c r="R104" i="7" s="1"/>
  <c r="O83" i="7"/>
  <c r="R83" i="7" s="1"/>
  <c r="O156" i="7"/>
  <c r="S156" i="7" s="1"/>
  <c r="O94" i="7"/>
  <c r="R94" i="7" s="1"/>
  <c r="O40" i="7"/>
  <c r="S40" i="7" s="1"/>
  <c r="O36" i="7"/>
  <c r="O89" i="7"/>
  <c r="R89" i="7" s="1"/>
  <c r="O165" i="7"/>
  <c r="S165" i="7" s="1"/>
  <c r="O76" i="7"/>
  <c r="R76" i="7" s="1"/>
  <c r="O122" i="7"/>
  <c r="R122" i="7" s="1"/>
  <c r="O150" i="7"/>
  <c r="O100" i="7"/>
  <c r="R100" i="7" s="1"/>
  <c r="O74" i="7"/>
  <c r="O130" i="7"/>
  <c r="O29" i="7"/>
  <c r="S29" i="7" s="1"/>
  <c r="O212" i="7"/>
  <c r="O177" i="7"/>
  <c r="R177" i="7" s="1"/>
  <c r="O103" i="7"/>
  <c r="R103" i="7" s="1"/>
  <c r="O51" i="7"/>
  <c r="S51" i="7" s="1"/>
  <c r="O138" i="7"/>
  <c r="R138" i="7" s="1"/>
  <c r="O174" i="7"/>
  <c r="R174" i="7" s="1"/>
  <c r="O39" i="7"/>
  <c r="R39" i="7" s="1"/>
  <c r="O87" i="7"/>
  <c r="R87" i="7" s="1"/>
  <c r="O109" i="7"/>
  <c r="R109" i="7" s="1"/>
  <c r="O127" i="7"/>
  <c r="R127" i="7" s="1"/>
  <c r="O37" i="7"/>
  <c r="R37" i="7" s="1"/>
  <c r="O213" i="7"/>
  <c r="O172" i="7"/>
  <c r="R172" i="7" s="1"/>
  <c r="O47" i="7"/>
  <c r="R47" i="7" s="1"/>
  <c r="O43" i="7"/>
  <c r="S43" i="7" s="1"/>
  <c r="O216" i="7"/>
  <c r="S216" i="7" s="1"/>
  <c r="O170" i="7"/>
  <c r="S170" i="7" s="1"/>
  <c r="O65" i="7"/>
  <c r="S65" i="7" s="1"/>
  <c r="O188" i="7"/>
  <c r="O17" i="7"/>
  <c r="R17" i="7" s="1"/>
  <c r="O133" i="7"/>
  <c r="R133" i="7" s="1"/>
  <c r="O49" i="7"/>
  <c r="O33" i="7"/>
  <c r="R33" i="7" s="1"/>
  <c r="O167" i="7"/>
  <c r="R167" i="7" s="1"/>
  <c r="O159" i="7"/>
  <c r="S159" i="7" s="1"/>
  <c r="O162" i="7"/>
  <c r="S162" i="7" s="1"/>
  <c r="O134" i="7"/>
  <c r="S134" i="7" s="1"/>
  <c r="O92" i="7"/>
  <c r="S92" i="7" s="1"/>
  <c r="O93" i="7"/>
  <c r="R93" i="7" s="1"/>
  <c r="O209" i="7"/>
  <c r="O72" i="7"/>
  <c r="R72" i="7" s="1"/>
  <c r="O95" i="7"/>
  <c r="R95" i="7" s="1"/>
  <c r="O160" i="7"/>
  <c r="R160" i="7" s="1"/>
  <c r="O69" i="7"/>
  <c r="R69" i="7" s="1"/>
  <c r="O205" i="7"/>
  <c r="R205" i="7" s="1"/>
  <c r="O158" i="7"/>
  <c r="O191" i="7"/>
  <c r="R191" i="7" s="1"/>
  <c r="O199" i="7"/>
  <c r="O61" i="7"/>
  <c r="R61" i="7" s="1"/>
  <c r="O142" i="7"/>
  <c r="R142" i="7" s="1"/>
  <c r="O106" i="7"/>
  <c r="O197" i="7"/>
  <c r="R197" i="7" s="1"/>
  <c r="O112" i="7"/>
  <c r="R112" i="7" s="1"/>
  <c r="O148" i="7"/>
  <c r="R148" i="7" s="1"/>
  <c r="O214" i="7"/>
  <c r="S214" i="7" s="1"/>
  <c r="O154" i="7"/>
  <c r="R154" i="7" s="1"/>
  <c r="O34" i="7"/>
  <c r="R34" i="7" s="1"/>
  <c r="O163" i="7"/>
  <c r="R163" i="7" s="1"/>
  <c r="O82" i="7"/>
  <c r="R82" i="7" s="1"/>
  <c r="O84" i="7"/>
  <c r="R84" i="7" s="1"/>
  <c r="O110" i="7"/>
  <c r="R110" i="7" s="1"/>
  <c r="O149" i="7"/>
  <c r="R149" i="7" s="1"/>
  <c r="O137" i="7"/>
  <c r="R137" i="7" s="1"/>
  <c r="O68" i="7"/>
  <c r="R68" i="7" s="1"/>
  <c r="O217" i="7"/>
  <c r="R217" i="7" s="1"/>
  <c r="O124" i="7"/>
  <c r="R124" i="7" s="1"/>
  <c r="O45" i="7"/>
  <c r="R45" i="7" s="1"/>
  <c r="O111" i="7"/>
  <c r="R111" i="7" s="1"/>
  <c r="O126" i="7"/>
  <c r="R126" i="7" s="1"/>
  <c r="O113" i="7"/>
  <c r="R113" i="7" s="1"/>
  <c r="O144" i="7"/>
  <c r="R144" i="7" s="1"/>
  <c r="O189" i="7"/>
  <c r="R189" i="7" s="1"/>
  <c r="O203" i="7"/>
  <c r="R203" i="7" s="1"/>
  <c r="O107" i="7"/>
  <c r="R107" i="7" s="1"/>
  <c r="O79" i="7"/>
  <c r="R79" i="7" s="1"/>
  <c r="O176" i="7"/>
  <c r="R176" i="7" s="1"/>
  <c r="O90" i="7"/>
  <c r="S90" i="7" s="1"/>
  <c r="O66" i="7"/>
  <c r="R66" i="7" s="1"/>
  <c r="O215" i="7"/>
  <c r="R215" i="7" s="1"/>
  <c r="O180" i="7"/>
  <c r="S180" i="7" s="1"/>
  <c r="O42" i="7"/>
  <c r="R42" i="7" s="1"/>
  <c r="O131" i="7"/>
  <c r="S131" i="7" s="1"/>
  <c r="O80" i="7"/>
  <c r="R80" i="7" s="1"/>
  <c r="O120" i="7"/>
  <c r="S120" i="7" s="1"/>
  <c r="O175" i="7"/>
  <c r="R175" i="7" s="1"/>
  <c r="O153" i="7"/>
  <c r="S153" i="7" s="1"/>
  <c r="O116" i="7"/>
  <c r="R116" i="7" s="1"/>
  <c r="O108" i="7"/>
  <c r="R108" i="7" s="1"/>
  <c r="O183" i="7"/>
  <c r="O101" i="7"/>
  <c r="R101" i="7" s="1"/>
  <c r="O129" i="7"/>
  <c r="R129" i="7" s="1"/>
  <c r="O71" i="7"/>
  <c r="R71" i="7" s="1"/>
  <c r="O147" i="7"/>
  <c r="R147" i="7" s="1"/>
  <c r="O196" i="7"/>
  <c r="S196" i="7" s="1"/>
  <c r="O157" i="7"/>
  <c r="R157" i="7" s="1"/>
  <c r="W166" i="7"/>
  <c r="U166" i="7"/>
  <c r="W22" i="7" l="1"/>
  <c r="Y22" i="7" s="1"/>
  <c r="AB22" i="7" s="1"/>
  <c r="AE22" i="7" s="1"/>
  <c r="U204" i="7"/>
  <c r="R130" i="7"/>
  <c r="S81" i="7"/>
  <c r="W81" i="7" s="1"/>
  <c r="S158" i="7"/>
  <c r="U184" i="7"/>
  <c r="U187" i="7"/>
  <c r="W135" i="7"/>
  <c r="S167" i="7"/>
  <c r="U167" i="7" s="1"/>
  <c r="S67" i="7"/>
  <c r="U67" i="7" s="1"/>
  <c r="W46" i="7"/>
  <c r="Y46" i="7" s="1"/>
  <c r="AB46" i="7" s="1"/>
  <c r="AE46" i="7" s="1"/>
  <c r="S142" i="7"/>
  <c r="W142" i="7" s="1"/>
  <c r="U145" i="7"/>
  <c r="S91" i="7"/>
  <c r="W91" i="7" s="1"/>
  <c r="U115" i="7"/>
  <c r="U186" i="7"/>
  <c r="S143" i="7"/>
  <c r="W143" i="7" s="1"/>
  <c r="R73" i="7"/>
  <c r="S200" i="7"/>
  <c r="W64" i="7"/>
  <c r="R188" i="7"/>
  <c r="R198" i="7"/>
  <c r="R40" i="7"/>
  <c r="W63" i="7"/>
  <c r="Y63" i="7" s="1"/>
  <c r="AB63" i="7" s="1"/>
  <c r="AE63" i="7" s="1"/>
  <c r="S48" i="7"/>
  <c r="S174" i="7"/>
  <c r="U174" i="7" s="1"/>
  <c r="S177" i="7"/>
  <c r="W177" i="7" s="1"/>
  <c r="S111" i="7"/>
  <c r="S74" i="7"/>
  <c r="W74" i="7" s="1"/>
  <c r="U161" i="7"/>
  <c r="U46" i="7"/>
  <c r="S130" i="7"/>
  <c r="U130" i="7" s="1"/>
  <c r="S173" i="7"/>
  <c r="U173" i="7" s="1"/>
  <c r="S123" i="7"/>
  <c r="W123" i="7" s="1"/>
  <c r="S112" i="7"/>
  <c r="W112" i="7" s="1"/>
  <c r="S85" i="7"/>
  <c r="W85" i="7" s="1"/>
  <c r="S73" i="7"/>
  <c r="W73" i="7" s="1"/>
  <c r="S71" i="7"/>
  <c r="S188" i="7"/>
  <c r="W188" i="7" s="1"/>
  <c r="S176" i="7"/>
  <c r="W176" i="7" s="1"/>
  <c r="S150" i="7"/>
  <c r="W150" i="7" s="1"/>
  <c r="R201" i="7"/>
  <c r="S208" i="7"/>
  <c r="U208" i="7" s="1"/>
  <c r="S182" i="7"/>
  <c r="R29" i="7"/>
  <c r="S132" i="7"/>
  <c r="S128" i="7"/>
  <c r="U128" i="7" s="1"/>
  <c r="S172" i="7"/>
  <c r="W172" i="7" s="1"/>
  <c r="U151" i="7"/>
  <c r="S152" i="7"/>
  <c r="W192" i="7"/>
  <c r="R114" i="7"/>
  <c r="S89" i="7"/>
  <c r="W89" i="7" s="1"/>
  <c r="S109" i="7"/>
  <c r="W109" i="7" s="1"/>
  <c r="S31" i="7"/>
  <c r="U31" i="7" s="1"/>
  <c r="S60" i="7"/>
  <c r="R51" i="7"/>
  <c r="S194" i="7"/>
  <c r="U194" i="7" s="1"/>
  <c r="R150" i="7"/>
  <c r="S191" i="7"/>
  <c r="S26" i="7"/>
  <c r="S88" i="7"/>
  <c r="S124" i="7"/>
  <c r="S49" i="7"/>
  <c r="U49" i="7" s="1"/>
  <c r="R183" i="7"/>
  <c r="S58" i="7"/>
  <c r="W58" i="7" s="1"/>
  <c r="R212" i="7"/>
  <c r="R181" i="7"/>
  <c r="S138" i="7"/>
  <c r="W138" i="7" s="1"/>
  <c r="S215" i="7"/>
  <c r="W215" i="7" s="1"/>
  <c r="S102" i="7"/>
  <c r="W102" i="7" s="1"/>
  <c r="U86" i="7"/>
  <c r="S45" i="7"/>
  <c r="R214" i="7"/>
  <c r="S129" i="7"/>
  <c r="U129" i="7" s="1"/>
  <c r="S199" i="7"/>
  <c r="W199" i="7" s="1"/>
  <c r="S197" i="7"/>
  <c r="W197" i="7" s="1"/>
  <c r="S121" i="7"/>
  <c r="U121" i="7" s="1"/>
  <c r="S127" i="7"/>
  <c r="R70" i="7"/>
  <c r="S68" i="7"/>
  <c r="S108" i="7"/>
  <c r="R193" i="7"/>
  <c r="S189" i="7"/>
  <c r="W189" i="7" s="1"/>
  <c r="S205" i="7"/>
  <c r="U205" i="7" s="1"/>
  <c r="R43" i="7"/>
  <c r="S37" i="7"/>
  <c r="U37" i="7" s="1"/>
  <c r="S39" i="7"/>
  <c r="S76" i="7"/>
  <c r="W76" i="7" s="1"/>
  <c r="S155" i="7"/>
  <c r="U155" i="7" s="1"/>
  <c r="S178" i="7"/>
  <c r="W178" i="7" s="1"/>
  <c r="S146" i="7"/>
  <c r="R180" i="7"/>
  <c r="S84" i="7"/>
  <c r="U84" i="7" s="1"/>
  <c r="S154" i="7"/>
  <c r="U154" i="7" s="1"/>
  <c r="S70" i="7"/>
  <c r="U70" i="7" s="1"/>
  <c r="R91" i="7"/>
  <c r="S61" i="7"/>
  <c r="W61" i="7" s="1"/>
  <c r="R120" i="7"/>
  <c r="R74" i="7"/>
  <c r="R134" i="7"/>
  <c r="S33" i="7"/>
  <c r="W33" i="7" s="1"/>
  <c r="S44" i="7"/>
  <c r="S72" i="7"/>
  <c r="S104" i="7"/>
  <c r="W104" i="7" s="1"/>
  <c r="S190" i="7"/>
  <c r="S55" i="7"/>
  <c r="U55" i="7" s="1"/>
  <c r="R162" i="7"/>
  <c r="R49" i="7"/>
  <c r="S195" i="7"/>
  <c r="W195" i="7" s="1"/>
  <c r="S212" i="7"/>
  <c r="W212" i="7" s="1"/>
  <c r="S54" i="7"/>
  <c r="W54" i="7" s="1"/>
  <c r="S96" i="7"/>
  <c r="R102" i="7"/>
  <c r="S100" i="7"/>
  <c r="R209" i="7"/>
  <c r="S211" i="7"/>
  <c r="S137" i="7"/>
  <c r="W137" i="7" s="1"/>
  <c r="S69" i="7"/>
  <c r="U69" i="7" s="1"/>
  <c r="R165" i="7"/>
  <c r="S209" i="7"/>
  <c r="W209" i="7" s="1"/>
  <c r="S56" i="7"/>
  <c r="W56" i="7" s="1"/>
  <c r="S157" i="7"/>
  <c r="W157" i="7" s="1"/>
  <c r="R153" i="7"/>
  <c r="S80" i="7"/>
  <c r="U80" i="7" s="1"/>
  <c r="R131" i="7"/>
  <c r="R58" i="7"/>
  <c r="R65" i="7"/>
  <c r="S25" i="7"/>
  <c r="U25" i="7" s="1"/>
  <c r="S82" i="7"/>
  <c r="U82" i="7" s="1"/>
  <c r="R199" i="7"/>
  <c r="S116" i="7"/>
  <c r="W116" i="7" s="1"/>
  <c r="S144" i="7"/>
  <c r="W144" i="7" s="1"/>
  <c r="S79" i="7"/>
  <c r="W79" i="7" s="1"/>
  <c r="S94" i="7"/>
  <c r="U94" i="7" s="1"/>
  <c r="S47" i="7"/>
  <c r="W47" i="7" s="1"/>
  <c r="S163" i="7"/>
  <c r="W163" i="7" s="1"/>
  <c r="S107" i="7"/>
  <c r="U107" i="7" s="1"/>
  <c r="R156" i="7"/>
  <c r="S160" i="7"/>
  <c r="U160" i="7" s="1"/>
  <c r="S201" i="7"/>
  <c r="R196" i="7"/>
  <c r="R159" i="7"/>
  <c r="R170" i="7"/>
  <c r="S149" i="7"/>
  <c r="S113" i="7"/>
  <c r="U113" i="7" s="1"/>
  <c r="S66" i="7"/>
  <c r="W66" i="7" s="1"/>
  <c r="S106" i="7"/>
  <c r="W106" i="7" s="1"/>
  <c r="S93" i="7"/>
  <c r="S101" i="7"/>
  <c r="W101" i="7" s="1"/>
  <c r="S133" i="7"/>
  <c r="W133" i="7" s="1"/>
  <c r="R106" i="7"/>
  <c r="S122" i="7"/>
  <c r="U122" i="7" s="1"/>
  <c r="R92" i="7"/>
  <c r="S50" i="7"/>
  <c r="U50" i="7" s="1"/>
  <c r="S87" i="7"/>
  <c r="W87" i="7" s="1"/>
  <c r="S118" i="7"/>
  <c r="W118" i="7" s="1"/>
  <c r="S41" i="7"/>
  <c r="S202" i="7"/>
  <c r="S34" i="7"/>
  <c r="S147" i="7"/>
  <c r="S83" i="7"/>
  <c r="W83" i="7" s="1"/>
  <c r="R213" i="7"/>
  <c r="S110" i="7"/>
  <c r="W110" i="7" s="1"/>
  <c r="S175" i="7"/>
  <c r="U175" i="7" s="1"/>
  <c r="R164" i="7"/>
  <c r="S57" i="7"/>
  <c r="W57" i="7" s="1"/>
  <c r="S103" i="7"/>
  <c r="W103" i="7" s="1"/>
  <c r="S42" i="7"/>
  <c r="S217" i="7"/>
  <c r="W217" i="7" s="1"/>
  <c r="R158" i="7"/>
  <c r="S95" i="7"/>
  <c r="R90" i="7"/>
  <c r="R36" i="7"/>
  <c r="S36" i="7"/>
  <c r="S213" i="7"/>
  <c r="W213" i="7" s="1"/>
  <c r="R216" i="7"/>
  <c r="S32" i="7"/>
  <c r="S183" i="7"/>
  <c r="U183" i="7" s="1"/>
  <c r="S148" i="7"/>
  <c r="S203" i="7"/>
  <c r="S17" i="7"/>
  <c r="U17" i="7" s="1"/>
  <c r="S185" i="7"/>
  <c r="U185" i="7" s="1"/>
  <c r="S126" i="7"/>
  <c r="W153" i="7"/>
  <c r="U153" i="7"/>
  <c r="W92" i="7"/>
  <c r="U92" i="7"/>
  <c r="W164" i="7"/>
  <c r="U164" i="7"/>
  <c r="W216" i="7"/>
  <c r="U216" i="7"/>
  <c r="Y186" i="7"/>
  <c r="AB186" i="7" s="1"/>
  <c r="AE186" i="7" s="1"/>
  <c r="W181" i="7"/>
  <c r="U181" i="7"/>
  <c r="W214" i="7"/>
  <c r="U214" i="7"/>
  <c r="W198" i="7"/>
  <c r="U198" i="7"/>
  <c r="W193" i="7"/>
  <c r="U193" i="7"/>
  <c r="W29" i="7"/>
  <c r="U29" i="7"/>
  <c r="W162" i="7"/>
  <c r="U162" i="7"/>
  <c r="W90" i="7"/>
  <c r="U90" i="7"/>
  <c r="Y161" i="7"/>
  <c r="AB161" i="7" s="1"/>
  <c r="AE161" i="7" s="1"/>
  <c r="Y115" i="7"/>
  <c r="AB115" i="7" s="1"/>
  <c r="AE115" i="7" s="1"/>
  <c r="Y187" i="7"/>
  <c r="AB187" i="7" s="1"/>
  <c r="AE187" i="7" s="1"/>
  <c r="W120" i="7"/>
  <c r="U120" i="7"/>
  <c r="W180" i="7"/>
  <c r="U180" i="7"/>
  <c r="W165" i="7"/>
  <c r="U165" i="7"/>
  <c r="W156" i="7"/>
  <c r="U156" i="7"/>
  <c r="Y86" i="7"/>
  <c r="AB86" i="7" s="1"/>
  <c r="AE86" i="7" s="1"/>
  <c r="Y166" i="7"/>
  <c r="AB166" i="7" s="1"/>
  <c r="AE166" i="7" s="1"/>
  <c r="W43" i="7"/>
  <c r="U43" i="7"/>
  <c r="W159" i="7"/>
  <c r="U159" i="7"/>
  <c r="Y145" i="7"/>
  <c r="AB145" i="7" s="1"/>
  <c r="AE145" i="7" s="1"/>
  <c r="W131" i="7"/>
  <c r="U131" i="7"/>
  <c r="W134" i="7"/>
  <c r="U134" i="7"/>
  <c r="W170" i="7"/>
  <c r="U170" i="7"/>
  <c r="Y151" i="7"/>
  <c r="AB151" i="7" s="1"/>
  <c r="AE151" i="7" s="1"/>
  <c r="Y184" i="7"/>
  <c r="AB184" i="7" s="1"/>
  <c r="AE184" i="7" s="1"/>
  <c r="W196" i="7"/>
  <c r="U196" i="7"/>
  <c r="W51" i="7"/>
  <c r="U51" i="7"/>
  <c r="W114" i="7"/>
  <c r="U114" i="7"/>
  <c r="Y204" i="7"/>
  <c r="AB204" i="7" s="1"/>
  <c r="AE204" i="7" s="1"/>
  <c r="W40" i="7"/>
  <c r="U40" i="7"/>
  <c r="W65" i="7"/>
  <c r="U65" i="7"/>
  <c r="W167" i="7" l="1"/>
  <c r="Y167" i="7" s="1"/>
  <c r="AB167" i="7" s="1"/>
  <c r="AE167" i="7" s="1"/>
  <c r="U81" i="7"/>
  <c r="U142" i="7"/>
  <c r="W67" i="7"/>
  <c r="W158" i="7"/>
  <c r="Y158" i="7" s="1"/>
  <c r="AB158" i="7" s="1"/>
  <c r="AE158" i="7" s="1"/>
  <c r="W200" i="7"/>
  <c r="Y200" i="7" s="1"/>
  <c r="AB200" i="7" s="1"/>
  <c r="AE200" i="7" s="1"/>
  <c r="W48" i="7"/>
  <c r="Y48" i="7" s="1"/>
  <c r="AB48" i="7" s="1"/>
  <c r="AE48" i="7" s="1"/>
  <c r="Y135" i="7"/>
  <c r="AB135" i="7" s="1"/>
  <c r="U158" i="7"/>
  <c r="U111" i="7"/>
  <c r="W111" i="7"/>
  <c r="U48" i="7"/>
  <c r="U71" i="7"/>
  <c r="U200" i="7"/>
  <c r="U91" i="7"/>
  <c r="Y64" i="7"/>
  <c r="AB64" i="7" s="1"/>
  <c r="W173" i="7"/>
  <c r="U85" i="7"/>
  <c r="U143" i="7"/>
  <c r="W174" i="7"/>
  <c r="U74" i="7"/>
  <c r="W130" i="7"/>
  <c r="U89" i="7"/>
  <c r="U177" i="7"/>
  <c r="Y192" i="7"/>
  <c r="AB192" i="7" s="1"/>
  <c r="W100" i="7"/>
  <c r="W55" i="7"/>
  <c r="Y55" i="7" s="1"/>
  <c r="AB55" i="7" s="1"/>
  <c r="AE55" i="7" s="1"/>
  <c r="W201" i="7"/>
  <c r="Y201" i="7" s="1"/>
  <c r="AB201" i="7" s="1"/>
  <c r="AE201" i="7" s="1"/>
  <c r="U116" i="7"/>
  <c r="W71" i="7"/>
  <c r="Y71" i="7" s="1"/>
  <c r="AB71" i="7" s="1"/>
  <c r="AE71" i="7" s="1"/>
  <c r="U172" i="7"/>
  <c r="U44" i="7"/>
  <c r="U215" i="7"/>
  <c r="U123" i="7"/>
  <c r="U182" i="7"/>
  <c r="W182" i="7"/>
  <c r="Y182" i="7" s="1"/>
  <c r="AB182" i="7" s="1"/>
  <c r="AE182" i="7" s="1"/>
  <c r="U150" i="7"/>
  <c r="W191" i="7"/>
  <c r="U124" i="7"/>
  <c r="W72" i="7"/>
  <c r="Y72" i="7" s="1"/>
  <c r="AB72" i="7" s="1"/>
  <c r="AE72" i="7" s="1"/>
  <c r="U191" i="7"/>
  <c r="U188" i="7"/>
  <c r="W124" i="7"/>
  <c r="U73" i="7"/>
  <c r="U176" i="7"/>
  <c r="U58" i="7"/>
  <c r="U101" i="7"/>
  <c r="U112" i="7"/>
  <c r="U36" i="7"/>
  <c r="W128" i="7"/>
  <c r="W88" i="7"/>
  <c r="Y88" i="7" s="1"/>
  <c r="AB88" i="7" s="1"/>
  <c r="AE88" i="7" s="1"/>
  <c r="W39" i="7"/>
  <c r="W121" i="7"/>
  <c r="U199" i="7"/>
  <c r="U146" i="7"/>
  <c r="U76" i="7"/>
  <c r="W50" i="7"/>
  <c r="W68" i="7"/>
  <c r="U60" i="7"/>
  <c r="W211" i="7"/>
  <c r="U47" i="7"/>
  <c r="W41" i="7"/>
  <c r="Y41" i="7" s="1"/>
  <c r="AB41" i="7" s="1"/>
  <c r="AE41" i="7" s="1"/>
  <c r="W155" i="7"/>
  <c r="W26" i="7"/>
  <c r="Y26" i="7" s="1"/>
  <c r="AB26" i="7" s="1"/>
  <c r="AE26" i="7" s="1"/>
  <c r="W113" i="7"/>
  <c r="Y113" i="7" s="1"/>
  <c r="AB113" i="7" s="1"/>
  <c r="AE113" i="7" s="1"/>
  <c r="W31" i="7"/>
  <c r="W190" i="7"/>
  <c r="Y190" i="7" s="1"/>
  <c r="AB190" i="7" s="1"/>
  <c r="AE190" i="7" s="1"/>
  <c r="W108" i="7"/>
  <c r="Y108" i="7" s="1"/>
  <c r="AB108" i="7" s="1"/>
  <c r="AE108" i="7" s="1"/>
  <c r="W122" i="7"/>
  <c r="W132" i="7"/>
  <c r="Y132" i="7" s="1"/>
  <c r="AB132" i="7" s="1"/>
  <c r="AE132" i="7" s="1"/>
  <c r="W84" i="7"/>
  <c r="Y84" i="7" s="1"/>
  <c r="AB84" i="7" s="1"/>
  <c r="AE84" i="7" s="1"/>
  <c r="W208" i="7"/>
  <c r="W96" i="7"/>
  <c r="Y96" i="7" s="1"/>
  <c r="AB96" i="7" s="1"/>
  <c r="AE96" i="7" s="1"/>
  <c r="W205" i="7"/>
  <c r="Y205" i="7" s="1"/>
  <c r="AB205" i="7" s="1"/>
  <c r="AE205" i="7" s="1"/>
  <c r="W95" i="7"/>
  <c r="U57" i="7"/>
  <c r="U83" i="7"/>
  <c r="U132" i="7"/>
  <c r="W203" i="7"/>
  <c r="U109" i="7"/>
  <c r="U152" i="7"/>
  <c r="W152" i="7"/>
  <c r="U26" i="7"/>
  <c r="U137" i="7"/>
  <c r="W194" i="7"/>
  <c r="Y194" i="7" s="1"/>
  <c r="AB194" i="7" s="1"/>
  <c r="AE194" i="7" s="1"/>
  <c r="W34" i="7"/>
  <c r="Y34" i="7" s="1"/>
  <c r="AB34" i="7" s="1"/>
  <c r="AE34" i="7" s="1"/>
  <c r="W37" i="7"/>
  <c r="U100" i="7"/>
  <c r="W80" i="7"/>
  <c r="U106" i="7"/>
  <c r="W154" i="7"/>
  <c r="W69" i="7"/>
  <c r="U211" i="7"/>
  <c r="U103" i="7"/>
  <c r="U201" i="7"/>
  <c r="U88" i="7"/>
  <c r="W147" i="7"/>
  <c r="Y147" i="7" s="1"/>
  <c r="AB147" i="7" s="1"/>
  <c r="AE147" i="7" s="1"/>
  <c r="U68" i="7"/>
  <c r="W25" i="7"/>
  <c r="W45" i="7"/>
  <c r="U41" i="7"/>
  <c r="U203" i="7"/>
  <c r="W32" i="7"/>
  <c r="U39" i="7"/>
  <c r="W36" i="7"/>
  <c r="W146" i="7"/>
  <c r="U147" i="7"/>
  <c r="U45" i="7"/>
  <c r="W44" i="7"/>
  <c r="W60" i="7"/>
  <c r="U195" i="7"/>
  <c r="W129" i="7"/>
  <c r="U93" i="7"/>
  <c r="U190" i="7"/>
  <c r="U95" i="7"/>
  <c r="W49" i="7"/>
  <c r="Y49" i="7" s="1"/>
  <c r="AB49" i="7" s="1"/>
  <c r="AE49" i="7" s="1"/>
  <c r="U108" i="7"/>
  <c r="U96" i="7"/>
  <c r="W160" i="7"/>
  <c r="U138" i="7"/>
  <c r="W94" i="7"/>
  <c r="Y94" i="7" s="1"/>
  <c r="AB94" i="7" s="1"/>
  <c r="AE94" i="7" s="1"/>
  <c r="W183" i="7"/>
  <c r="Y183" i="7" s="1"/>
  <c r="AB183" i="7" s="1"/>
  <c r="AE183" i="7" s="1"/>
  <c r="U178" i="7"/>
  <c r="U33" i="7"/>
  <c r="U217" i="7"/>
  <c r="W93" i="7"/>
  <c r="W175" i="7"/>
  <c r="Y175" i="7" s="1"/>
  <c r="AB175" i="7" s="1"/>
  <c r="AE175" i="7" s="1"/>
  <c r="W70" i="7"/>
  <c r="W185" i="7"/>
  <c r="W107" i="7"/>
  <c r="Y107" i="7" s="1"/>
  <c r="AB107" i="7" s="1"/>
  <c r="AE107" i="7" s="1"/>
  <c r="U197" i="7"/>
  <c r="U56" i="7"/>
  <c r="W126" i="7"/>
  <c r="U79" i="7"/>
  <c r="U149" i="7"/>
  <c r="U144" i="7"/>
  <c r="U189" i="7"/>
  <c r="U126" i="7"/>
  <c r="U104" i="7"/>
  <c r="W149" i="7"/>
  <c r="Y149" i="7" s="1"/>
  <c r="AB149" i="7" s="1"/>
  <c r="AE149" i="7" s="1"/>
  <c r="U54" i="7"/>
  <c r="U34" i="7"/>
  <c r="U32" i="7"/>
  <c r="U118" i="7"/>
  <c r="U102" i="7"/>
  <c r="W127" i="7"/>
  <c r="U127" i="7"/>
  <c r="U61" i="7"/>
  <c r="W82" i="7"/>
  <c r="U72" i="7"/>
  <c r="U148" i="7"/>
  <c r="U209" i="7"/>
  <c r="U212" i="7"/>
  <c r="U157" i="7"/>
  <c r="U133" i="7"/>
  <c r="U163" i="7"/>
  <c r="W148" i="7"/>
  <c r="Y148" i="7" s="1"/>
  <c r="AB148" i="7" s="1"/>
  <c r="AE148" i="7" s="1"/>
  <c r="U66" i="7"/>
  <c r="W42" i="7"/>
  <c r="Y42" i="7" s="1"/>
  <c r="AB42" i="7" s="1"/>
  <c r="AE42" i="7" s="1"/>
  <c r="U42" i="7"/>
  <c r="W202" i="7"/>
  <c r="Y202" i="7" s="1"/>
  <c r="AB202" i="7" s="1"/>
  <c r="AE202" i="7" s="1"/>
  <c r="W17" i="7"/>
  <c r="Y17" i="7" s="1"/>
  <c r="AB17" i="7" s="1"/>
  <c r="AE17" i="7" s="1"/>
  <c r="U110" i="7"/>
  <c r="U202" i="7"/>
  <c r="U87" i="7"/>
  <c r="U213" i="7"/>
  <c r="Y40" i="7"/>
  <c r="AB40" i="7" s="1"/>
  <c r="AE40" i="7" s="1"/>
  <c r="AC22" i="7"/>
  <c r="Y123" i="7"/>
  <c r="AB123" i="7" s="1"/>
  <c r="AE123" i="7" s="1"/>
  <c r="Y85" i="7"/>
  <c r="AB85" i="7" s="1"/>
  <c r="AE85" i="7" s="1"/>
  <c r="AC151" i="7"/>
  <c r="Y170" i="7"/>
  <c r="AB170" i="7" s="1"/>
  <c r="AE170" i="7" s="1"/>
  <c r="Y131" i="7"/>
  <c r="AB131" i="7" s="1"/>
  <c r="AE131" i="7" s="1"/>
  <c r="Y133" i="7"/>
  <c r="AB133" i="7" s="1"/>
  <c r="AE133" i="7" s="1"/>
  <c r="Y103" i="7"/>
  <c r="AB103" i="7" s="1"/>
  <c r="AE103" i="7" s="1"/>
  <c r="AC115" i="7"/>
  <c r="Y47" i="7"/>
  <c r="AB47" i="7" s="1"/>
  <c r="AE47" i="7" s="1"/>
  <c r="Y162" i="7"/>
  <c r="AB162" i="7" s="1"/>
  <c r="AE162" i="7" s="1"/>
  <c r="Y73" i="7"/>
  <c r="AB73" i="7" s="1"/>
  <c r="AE73" i="7" s="1"/>
  <c r="Y79" i="7"/>
  <c r="AB79" i="7" s="1"/>
  <c r="AE79" i="7" s="1"/>
  <c r="Y110" i="7"/>
  <c r="AB110" i="7" s="1"/>
  <c r="AE110" i="7" s="1"/>
  <c r="Y150" i="7"/>
  <c r="AB150" i="7" s="1"/>
  <c r="AE150" i="7" s="1"/>
  <c r="Y172" i="7"/>
  <c r="AB172" i="7" s="1"/>
  <c r="AE172" i="7" s="1"/>
  <c r="Y138" i="7"/>
  <c r="AB138" i="7" s="1"/>
  <c r="AE138" i="7" s="1"/>
  <c r="Y177" i="7"/>
  <c r="AB177" i="7" s="1"/>
  <c r="AE177" i="7" s="1"/>
  <c r="Y65" i="7"/>
  <c r="AB65" i="7" s="1"/>
  <c r="AE65" i="7" s="1"/>
  <c r="Y114" i="7"/>
  <c r="AB114" i="7" s="1"/>
  <c r="AE114" i="7" s="1"/>
  <c r="AC63" i="7"/>
  <c r="Y189" i="7"/>
  <c r="AB189" i="7" s="1"/>
  <c r="AE189" i="7" s="1"/>
  <c r="Y142" i="7"/>
  <c r="AB142" i="7" s="1"/>
  <c r="AE142" i="7" s="1"/>
  <c r="Y134" i="7"/>
  <c r="AB134" i="7" s="1"/>
  <c r="AE134" i="7" s="1"/>
  <c r="AC145" i="7"/>
  <c r="Y58" i="7"/>
  <c r="AB58" i="7" s="1"/>
  <c r="AE58" i="7" s="1"/>
  <c r="Y178" i="7"/>
  <c r="AB178" i="7" s="1"/>
  <c r="AE178" i="7" s="1"/>
  <c r="Y87" i="7"/>
  <c r="AB87" i="7" s="1"/>
  <c r="AE87" i="7" s="1"/>
  <c r="Y33" i="7"/>
  <c r="AB33" i="7" s="1"/>
  <c r="AE33" i="7" s="1"/>
  <c r="Y112" i="7"/>
  <c r="AB112" i="7" s="1"/>
  <c r="AE112" i="7" s="1"/>
  <c r="Y213" i="7"/>
  <c r="AB213" i="7" s="1"/>
  <c r="AE213" i="7" s="1"/>
  <c r="Y156" i="7"/>
  <c r="AB156" i="7" s="1"/>
  <c r="AE156" i="7" s="1"/>
  <c r="Y180" i="7"/>
  <c r="AB180" i="7" s="1"/>
  <c r="AE180" i="7" s="1"/>
  <c r="Y91" i="7"/>
  <c r="AB91" i="7" s="1"/>
  <c r="AE91" i="7" s="1"/>
  <c r="Y106" i="7"/>
  <c r="AB106" i="7" s="1"/>
  <c r="AE106" i="7" s="1"/>
  <c r="Y217" i="7"/>
  <c r="AB217" i="7" s="1"/>
  <c r="Y76" i="7"/>
  <c r="AB76" i="7" s="1"/>
  <c r="AE76" i="7" s="1"/>
  <c r="Y198" i="7"/>
  <c r="AB198" i="7" s="1"/>
  <c r="AE198" i="7" s="1"/>
  <c r="Y181" i="7"/>
  <c r="AB181" i="7" s="1"/>
  <c r="AE181" i="7" s="1"/>
  <c r="Y164" i="7"/>
  <c r="AB164" i="7" s="1"/>
  <c r="AE164" i="7" s="1"/>
  <c r="Y92" i="7"/>
  <c r="AB92" i="7" s="1"/>
  <c r="AE92" i="7" s="1"/>
  <c r="Y215" i="7"/>
  <c r="AB215" i="7" s="1"/>
  <c r="AE215" i="7" s="1"/>
  <c r="Y56" i="7"/>
  <c r="AB56" i="7" s="1"/>
  <c r="AE56" i="7" s="1"/>
  <c r="AC204" i="7"/>
  <c r="Y74" i="7"/>
  <c r="AB74" i="7" s="1"/>
  <c r="AE74" i="7" s="1"/>
  <c r="Y81" i="7"/>
  <c r="AB81" i="7" s="1"/>
  <c r="AE81" i="7" s="1"/>
  <c r="Y188" i="7"/>
  <c r="AB188" i="7" s="1"/>
  <c r="AE188" i="7" s="1"/>
  <c r="AC46" i="7"/>
  <c r="Y143" i="7"/>
  <c r="AB143" i="7" s="1"/>
  <c r="AE143" i="7" s="1"/>
  <c r="Y144" i="7"/>
  <c r="AB144" i="7" s="1"/>
  <c r="AE144" i="7" s="1"/>
  <c r="Y195" i="7"/>
  <c r="AB195" i="7" s="1"/>
  <c r="AE195" i="7" s="1"/>
  <c r="AC86" i="7"/>
  <c r="Y165" i="7"/>
  <c r="AB165" i="7" s="1"/>
  <c r="AE165" i="7" s="1"/>
  <c r="Y199" i="7"/>
  <c r="AB199" i="7" s="1"/>
  <c r="AE199" i="7" s="1"/>
  <c r="Y89" i="7"/>
  <c r="AB89" i="7" s="1"/>
  <c r="AE89" i="7" s="1"/>
  <c r="Y163" i="7"/>
  <c r="AB163" i="7" s="1"/>
  <c r="AE163" i="7" s="1"/>
  <c r="Y137" i="7"/>
  <c r="AB137" i="7" s="1"/>
  <c r="AE137" i="7" s="1"/>
  <c r="Y90" i="7"/>
  <c r="AB90" i="7" s="1"/>
  <c r="AE90" i="7" s="1"/>
  <c r="Y102" i="7"/>
  <c r="AB102" i="7" s="1"/>
  <c r="AE102" i="7" s="1"/>
  <c r="Y193" i="7"/>
  <c r="AB193" i="7" s="1"/>
  <c r="AE193" i="7" s="1"/>
  <c r="AC186" i="7"/>
  <c r="Y157" i="7"/>
  <c r="AB157" i="7" s="1"/>
  <c r="AE157" i="7" s="1"/>
  <c r="Y216" i="7"/>
  <c r="AB216" i="7" s="1"/>
  <c r="AE216" i="7" s="1"/>
  <c r="Y176" i="7"/>
  <c r="AB176" i="7" s="1"/>
  <c r="AE176" i="7" s="1"/>
  <c r="Y153" i="7"/>
  <c r="AB153" i="7" s="1"/>
  <c r="AE153" i="7" s="1"/>
  <c r="Y209" i="7"/>
  <c r="AB209" i="7" s="1"/>
  <c r="AE209" i="7" s="1"/>
  <c r="Y109" i="7"/>
  <c r="AB109" i="7" s="1"/>
  <c r="AE109" i="7" s="1"/>
  <c r="Y51" i="7"/>
  <c r="AB51" i="7" s="1"/>
  <c r="AE51" i="7" s="1"/>
  <c r="Y196" i="7"/>
  <c r="AB196" i="7" s="1"/>
  <c r="AE196" i="7" s="1"/>
  <c r="AC184" i="7"/>
  <c r="Y116" i="7"/>
  <c r="AB116" i="7" s="1"/>
  <c r="AE116" i="7" s="1"/>
  <c r="Y159" i="7"/>
  <c r="AB159" i="7" s="1"/>
  <c r="AE159" i="7" s="1"/>
  <c r="Y43" i="7"/>
  <c r="AB43" i="7" s="1"/>
  <c r="AE43" i="7" s="1"/>
  <c r="AC166" i="7"/>
  <c r="Y120" i="7"/>
  <c r="AB120" i="7" s="1"/>
  <c r="AE120" i="7" s="1"/>
  <c r="AC187" i="7"/>
  <c r="Y54" i="7"/>
  <c r="AB54" i="7" s="1"/>
  <c r="AE54" i="7" s="1"/>
  <c r="Y212" i="7"/>
  <c r="AB212" i="7" s="1"/>
  <c r="AE212" i="7" s="1"/>
  <c r="Y57" i="7"/>
  <c r="AB57" i="7" s="1"/>
  <c r="AE57" i="7" s="1"/>
  <c r="Y61" i="7"/>
  <c r="AB61" i="7" s="1"/>
  <c r="AE61" i="7" s="1"/>
  <c r="AC161" i="7"/>
  <c r="Y29" i="7"/>
  <c r="AB29" i="7" s="1"/>
  <c r="AE29" i="7" s="1"/>
  <c r="Y214" i="7"/>
  <c r="AB214" i="7" s="1"/>
  <c r="AE214" i="7" s="1"/>
  <c r="Y104" i="7"/>
  <c r="AB104" i="7" s="1"/>
  <c r="AE104" i="7" s="1"/>
  <c r="Y83" i="7"/>
  <c r="AB83" i="7" s="1"/>
  <c r="AE83" i="7" s="1"/>
  <c r="Y101" i="7"/>
  <c r="AB101" i="7" s="1"/>
  <c r="AE101" i="7" s="1"/>
  <c r="Y197" i="7"/>
  <c r="AB197" i="7" s="1"/>
  <c r="AE197" i="7" s="1"/>
  <c r="Y66" i="7"/>
  <c r="AB66" i="7" s="1"/>
  <c r="AE66" i="7" s="1"/>
  <c r="Y118" i="7"/>
  <c r="AB118" i="7" s="1"/>
  <c r="AE118" i="7" s="1"/>
  <c r="AC135" i="7" l="1"/>
  <c r="AE135" i="7"/>
  <c r="AL135" i="7" s="1"/>
  <c r="AE64" i="7"/>
  <c r="AC192" i="7"/>
  <c r="AE192" i="7"/>
  <c r="AG192" i="7" s="1"/>
  <c r="Y68" i="7"/>
  <c r="AB68" i="7" s="1"/>
  <c r="Y67" i="7"/>
  <c r="AB67" i="7" s="1"/>
  <c r="Y174" i="7"/>
  <c r="AB174" i="7" s="1"/>
  <c r="Y173" i="7"/>
  <c r="AB173" i="7" s="1"/>
  <c r="Y128" i="7"/>
  <c r="AB128" i="7" s="1"/>
  <c r="Y111" i="7"/>
  <c r="AB111" i="7" s="1"/>
  <c r="Y191" i="7"/>
  <c r="AB191" i="7" s="1"/>
  <c r="AC64" i="7"/>
  <c r="Y130" i="7"/>
  <c r="AB130" i="7" s="1"/>
  <c r="Y155" i="7"/>
  <c r="AB155" i="7" s="1"/>
  <c r="Y100" i="7"/>
  <c r="AB100" i="7" s="1"/>
  <c r="Y124" i="7"/>
  <c r="AB124" i="7" s="1"/>
  <c r="Y31" i="7"/>
  <c r="AB31" i="7" s="1"/>
  <c r="Y39" i="7"/>
  <c r="AB39" i="7" s="1"/>
  <c r="Y211" i="7"/>
  <c r="AB211" i="7" s="1"/>
  <c r="Y121" i="7"/>
  <c r="AB121" i="7" s="1"/>
  <c r="Y146" i="7"/>
  <c r="AB146" i="7" s="1"/>
  <c r="Y60" i="7"/>
  <c r="AB60" i="7" s="1"/>
  <c r="Y50" i="7"/>
  <c r="AB50" i="7" s="1"/>
  <c r="Y44" i="7"/>
  <c r="AB44" i="7" s="1"/>
  <c r="Y122" i="7"/>
  <c r="AB122" i="7" s="1"/>
  <c r="Y203" i="7"/>
  <c r="AB203" i="7" s="1"/>
  <c r="Y37" i="7"/>
  <c r="AB37" i="7" s="1"/>
  <c r="Y129" i="7"/>
  <c r="AB129" i="7" s="1"/>
  <c r="Y69" i="7"/>
  <c r="AB69" i="7" s="1"/>
  <c r="Y70" i="7"/>
  <c r="AB70" i="7" s="1"/>
  <c r="Y95" i="7"/>
  <c r="AB95" i="7" s="1"/>
  <c r="Y154" i="7"/>
  <c r="AB154" i="7" s="1"/>
  <c r="Y36" i="7"/>
  <c r="AB36" i="7" s="1"/>
  <c r="Y152" i="7"/>
  <c r="AB152" i="7" s="1"/>
  <c r="Y160" i="7"/>
  <c r="AB160" i="7" s="1"/>
  <c r="Y208" i="7"/>
  <c r="AB208" i="7" s="1"/>
  <c r="Y45" i="7"/>
  <c r="AB45" i="7" s="1"/>
  <c r="Y32" i="7"/>
  <c r="AB32" i="7" s="1"/>
  <c r="Y25" i="7"/>
  <c r="AB25" i="7" s="1"/>
  <c r="Y93" i="7"/>
  <c r="AB93" i="7" s="1"/>
  <c r="Y185" i="7"/>
  <c r="AB185" i="7" s="1"/>
  <c r="Y80" i="7"/>
  <c r="AB80" i="7" s="1"/>
  <c r="Y82" i="7"/>
  <c r="AB82" i="7" s="1"/>
  <c r="Y127" i="7"/>
  <c r="AB127" i="7" s="1"/>
  <c r="Y126" i="7"/>
  <c r="AB126" i="7" s="1"/>
  <c r="AL186" i="7"/>
  <c r="AG186" i="7"/>
  <c r="AC102" i="7"/>
  <c r="AC199" i="7"/>
  <c r="AC143" i="7"/>
  <c r="AC74" i="7"/>
  <c r="AC181" i="7"/>
  <c r="AC76" i="7"/>
  <c r="AC106" i="7"/>
  <c r="AC178" i="7"/>
  <c r="AC113" i="7"/>
  <c r="AC189" i="7"/>
  <c r="AC177" i="7"/>
  <c r="AC150" i="7"/>
  <c r="AC79" i="7"/>
  <c r="AC123" i="7"/>
  <c r="AG187" i="7"/>
  <c r="AL187" i="7"/>
  <c r="AG86" i="7"/>
  <c r="AL86" i="7"/>
  <c r="AG22" i="7"/>
  <c r="AL22" i="7"/>
  <c r="AC107" i="7"/>
  <c r="AC214" i="7"/>
  <c r="AC175" i="7"/>
  <c r="AC57" i="7"/>
  <c r="AC42" i="7"/>
  <c r="AC205" i="7"/>
  <c r="AC43" i="7"/>
  <c r="AC183" i="7"/>
  <c r="AC167" i="7"/>
  <c r="AC209" i="7"/>
  <c r="AC176" i="7"/>
  <c r="AC194" i="7"/>
  <c r="AC90" i="7"/>
  <c r="AC89" i="7"/>
  <c r="AC144" i="7"/>
  <c r="AC81" i="7"/>
  <c r="AC215" i="7"/>
  <c r="AC88" i="7"/>
  <c r="AC108" i="7"/>
  <c r="AC180" i="7"/>
  <c r="AC33" i="7"/>
  <c r="AC58" i="7"/>
  <c r="AC114" i="7"/>
  <c r="AL161" i="7"/>
  <c r="AG161" i="7"/>
  <c r="AC66" i="7"/>
  <c r="AC149" i="7"/>
  <c r="AC83" i="7"/>
  <c r="AC29" i="7"/>
  <c r="AC201" i="7"/>
  <c r="AC61" i="7"/>
  <c r="AC212" i="7"/>
  <c r="AC54" i="7"/>
  <c r="AC120" i="7"/>
  <c r="AC159" i="7"/>
  <c r="AC116" i="7"/>
  <c r="AC196" i="7"/>
  <c r="AC109" i="7"/>
  <c r="AC48" i="7"/>
  <c r="AC153" i="7"/>
  <c r="AC216" i="7"/>
  <c r="AC41" i="7"/>
  <c r="AC34" i="7"/>
  <c r="AC147" i="7"/>
  <c r="AC72" i="7"/>
  <c r="AC193" i="7"/>
  <c r="AC163" i="7"/>
  <c r="AC200" i="7"/>
  <c r="AC165" i="7"/>
  <c r="AC71" i="7"/>
  <c r="AC195" i="7"/>
  <c r="AG46" i="7"/>
  <c r="AL46" i="7"/>
  <c r="AC188" i="7"/>
  <c r="AC148" i="7"/>
  <c r="AC92" i="7"/>
  <c r="AC17" i="7"/>
  <c r="AC198" i="7"/>
  <c r="AC49" i="7"/>
  <c r="AC91" i="7"/>
  <c r="AC156" i="7"/>
  <c r="AC112" i="7"/>
  <c r="AC87" i="7"/>
  <c r="AC182" i="7"/>
  <c r="AG145" i="7"/>
  <c r="AL145" i="7"/>
  <c r="AC134" i="7"/>
  <c r="AC142" i="7"/>
  <c r="AC65" i="7"/>
  <c r="AC138" i="7"/>
  <c r="AC132" i="7"/>
  <c r="AC172" i="7"/>
  <c r="AC110" i="7"/>
  <c r="AC73" i="7"/>
  <c r="AC162" i="7"/>
  <c r="AC47" i="7"/>
  <c r="AC55" i="7"/>
  <c r="AC103" i="7"/>
  <c r="AC26" i="7"/>
  <c r="AC190" i="7"/>
  <c r="AC133" i="7"/>
  <c r="AC131" i="7"/>
  <c r="AC85" i="7"/>
  <c r="AC158" i="7"/>
  <c r="AC40" i="7"/>
  <c r="AC118" i="7"/>
  <c r="AC197" i="7"/>
  <c r="AC101" i="7"/>
  <c r="AC104" i="7"/>
  <c r="AG184" i="7"/>
  <c r="AL184" i="7"/>
  <c r="AC51" i="7"/>
  <c r="AC157" i="7"/>
  <c r="AC84" i="7"/>
  <c r="AC137" i="7"/>
  <c r="AC56" i="7"/>
  <c r="AC164" i="7"/>
  <c r="AC202" i="7"/>
  <c r="AC96" i="7"/>
  <c r="AC217" i="7"/>
  <c r="AE217" i="7" s="1"/>
  <c r="AC213" i="7"/>
  <c r="AL115" i="7"/>
  <c r="AG115" i="7"/>
  <c r="AC170" i="7"/>
  <c r="AC94" i="7"/>
  <c r="AG166" i="7"/>
  <c r="AL166" i="7"/>
  <c r="AL204" i="7"/>
  <c r="AG204" i="7"/>
  <c r="AL63" i="7"/>
  <c r="AG63" i="7"/>
  <c r="AG151" i="7"/>
  <c r="AL151" i="7"/>
  <c r="AG135" i="7" l="1"/>
  <c r="AL192" i="7"/>
  <c r="AH192" i="7"/>
  <c r="AE126" i="7"/>
  <c r="AC185" i="7"/>
  <c r="AE185" i="7"/>
  <c r="AL185" i="7" s="1"/>
  <c r="AE154" i="7"/>
  <c r="AE69" i="7"/>
  <c r="AC122" i="7"/>
  <c r="AE122" i="7"/>
  <c r="AG122" i="7" s="1"/>
  <c r="AE50" i="7"/>
  <c r="AE211" i="7"/>
  <c r="AE124" i="7"/>
  <c r="AC174" i="7"/>
  <c r="AE174" i="7"/>
  <c r="AG174" i="7" s="1"/>
  <c r="AC67" i="7"/>
  <c r="AE67" i="7"/>
  <c r="AG67" i="7" s="1"/>
  <c r="AE95" i="7"/>
  <c r="AE129" i="7"/>
  <c r="AE82" i="7"/>
  <c r="AC25" i="7"/>
  <c r="AE25" i="7"/>
  <c r="AE45" i="7"/>
  <c r="AC208" i="7"/>
  <c r="AE208" i="7"/>
  <c r="AG208" i="7" s="1"/>
  <c r="AE152" i="7"/>
  <c r="AE70" i="7"/>
  <c r="AE37" i="7"/>
  <c r="AC44" i="7"/>
  <c r="AE44" i="7"/>
  <c r="AE146" i="7"/>
  <c r="AE31" i="7"/>
  <c r="AC155" i="7"/>
  <c r="AE155" i="7"/>
  <c r="AG155" i="7" s="1"/>
  <c r="AE128" i="7"/>
  <c r="AE127" i="7"/>
  <c r="AE93" i="7"/>
  <c r="AC60" i="7"/>
  <c r="AE60" i="7"/>
  <c r="AL60" i="7" s="1"/>
  <c r="AC39" i="7"/>
  <c r="AE39" i="7"/>
  <c r="AL39" i="7" s="1"/>
  <c r="AE100" i="7"/>
  <c r="AE111" i="7"/>
  <c r="AC80" i="7"/>
  <c r="AE80" i="7"/>
  <c r="AG80" i="7" s="1"/>
  <c r="AC32" i="7"/>
  <c r="AE32" i="7"/>
  <c r="AG32" i="7" s="1"/>
  <c r="AC160" i="7"/>
  <c r="AE160" i="7"/>
  <c r="AL160" i="7" s="1"/>
  <c r="AE36" i="7"/>
  <c r="AE203" i="7"/>
  <c r="AC121" i="7"/>
  <c r="AE121" i="7"/>
  <c r="AL121" i="7" s="1"/>
  <c r="AC130" i="7"/>
  <c r="AE130" i="7"/>
  <c r="AE191" i="7"/>
  <c r="AC173" i="7"/>
  <c r="AE173" i="7"/>
  <c r="AL173" i="7" s="1"/>
  <c r="AE68" i="7"/>
  <c r="AL64" i="7"/>
  <c r="AC68" i="7"/>
  <c r="AC100" i="7"/>
  <c r="AC129" i="7"/>
  <c r="AC95" i="7"/>
  <c r="AC111" i="7"/>
  <c r="AC128" i="7"/>
  <c r="AH64" i="7"/>
  <c r="AG64" i="7"/>
  <c r="AC191" i="7"/>
  <c r="AC50" i="7"/>
  <c r="AC124" i="7"/>
  <c r="AC211" i="7"/>
  <c r="AC31" i="7"/>
  <c r="AC37" i="7"/>
  <c r="AC70" i="7"/>
  <c r="AC146" i="7"/>
  <c r="AC45" i="7"/>
  <c r="AC152" i="7"/>
  <c r="AC69" i="7"/>
  <c r="AC154" i="7"/>
  <c r="AC203" i="7"/>
  <c r="AC36" i="7"/>
  <c r="AC82" i="7"/>
  <c r="AC127" i="7"/>
  <c r="AC93" i="7"/>
  <c r="AC126" i="7"/>
  <c r="AM151" i="7"/>
  <c r="AH151" i="7"/>
  <c r="AG170" i="7"/>
  <c r="AL170" i="7"/>
  <c r="AL202" i="7"/>
  <c r="AG202" i="7"/>
  <c r="AL197" i="7"/>
  <c r="AG197" i="7"/>
  <c r="AL40" i="7"/>
  <c r="AG40" i="7"/>
  <c r="AG26" i="7"/>
  <c r="AL26" i="7"/>
  <c r="AG110" i="7"/>
  <c r="AL110" i="7"/>
  <c r="AG132" i="7"/>
  <c r="AL132" i="7"/>
  <c r="AH145" i="7"/>
  <c r="AM145" i="7"/>
  <c r="AL92" i="7"/>
  <c r="AG92" i="7"/>
  <c r="AG71" i="7"/>
  <c r="AL71" i="7"/>
  <c r="AG66" i="7"/>
  <c r="AL66" i="7"/>
  <c r="AL33" i="7"/>
  <c r="AG33" i="7"/>
  <c r="AL108" i="7"/>
  <c r="AG108" i="7"/>
  <c r="AL215" i="7"/>
  <c r="AG215" i="7"/>
  <c r="AL144" i="7"/>
  <c r="AG144" i="7"/>
  <c r="AG90" i="7"/>
  <c r="AL90" i="7"/>
  <c r="AL57" i="7"/>
  <c r="AG57" i="7"/>
  <c r="AG79" i="7"/>
  <c r="AL79" i="7"/>
  <c r="AG177" i="7"/>
  <c r="AL177" i="7"/>
  <c r="AL113" i="7"/>
  <c r="AG113" i="7"/>
  <c r="AG143" i="7"/>
  <c r="AL143" i="7"/>
  <c r="AG102" i="7"/>
  <c r="AL102" i="7"/>
  <c r="J10" i="7"/>
  <c r="V10" i="7" s="1"/>
  <c r="N10" i="7"/>
  <c r="K10" i="7"/>
  <c r="AH63" i="7"/>
  <c r="AM63" i="7"/>
  <c r="AH204" i="7"/>
  <c r="AM204" i="7"/>
  <c r="AL94" i="7"/>
  <c r="AG94" i="7"/>
  <c r="AG217" i="7"/>
  <c r="AL217" i="7"/>
  <c r="AG56" i="7"/>
  <c r="AL56" i="7"/>
  <c r="AG101" i="7"/>
  <c r="AL101" i="7"/>
  <c r="AG131" i="7"/>
  <c r="AL131" i="7"/>
  <c r="AG190" i="7"/>
  <c r="AL190" i="7"/>
  <c r="AL103" i="7"/>
  <c r="AG103" i="7"/>
  <c r="AG138" i="7"/>
  <c r="AL138" i="7"/>
  <c r="AG142" i="7"/>
  <c r="AL142" i="7"/>
  <c r="AG87" i="7"/>
  <c r="AL87" i="7"/>
  <c r="AL156" i="7"/>
  <c r="AG156" i="7"/>
  <c r="AG200" i="7"/>
  <c r="AL200" i="7"/>
  <c r="AG34" i="7"/>
  <c r="AL34" i="7"/>
  <c r="AL216" i="7"/>
  <c r="AG216" i="7"/>
  <c r="AL48" i="7"/>
  <c r="AG48" i="7"/>
  <c r="AL176" i="7"/>
  <c r="AG176" i="7"/>
  <c r="AG183" i="7"/>
  <c r="AL183" i="7"/>
  <c r="AH86" i="7"/>
  <c r="AM86" i="7"/>
  <c r="AG181" i="7"/>
  <c r="AL181" i="7"/>
  <c r="AL74" i="7"/>
  <c r="AG74" i="7"/>
  <c r="AL199" i="7"/>
  <c r="AG199" i="7"/>
  <c r="AH186" i="7"/>
  <c r="AM186" i="7"/>
  <c r="AH166" i="7"/>
  <c r="AM166" i="7"/>
  <c r="AM135" i="7"/>
  <c r="AH135" i="7"/>
  <c r="AG213" i="7"/>
  <c r="AL213" i="7"/>
  <c r="AL96" i="7"/>
  <c r="AG96" i="7"/>
  <c r="AL157" i="7"/>
  <c r="AG157" i="7"/>
  <c r="AL51" i="7"/>
  <c r="AG51" i="7"/>
  <c r="AM184" i="7"/>
  <c r="AH184" i="7"/>
  <c r="AG118" i="7"/>
  <c r="AL118" i="7"/>
  <c r="AG158" i="7"/>
  <c r="AL158" i="7"/>
  <c r="AL47" i="7"/>
  <c r="AG47" i="7"/>
  <c r="AL73" i="7"/>
  <c r="AG73" i="7"/>
  <c r="AG172" i="7"/>
  <c r="AL172" i="7"/>
  <c r="AG182" i="7"/>
  <c r="AL182" i="7"/>
  <c r="AG91" i="7"/>
  <c r="AL91" i="7"/>
  <c r="AG49" i="7"/>
  <c r="AL49" i="7"/>
  <c r="AL17" i="7"/>
  <c r="AG17" i="7"/>
  <c r="AL148" i="7"/>
  <c r="AG148" i="7"/>
  <c r="AM192" i="7"/>
  <c r="AH46" i="7"/>
  <c r="AM46" i="7"/>
  <c r="AL195" i="7"/>
  <c r="AG195" i="7"/>
  <c r="AL165" i="7"/>
  <c r="AG165" i="7"/>
  <c r="AL72" i="7"/>
  <c r="AG72" i="7"/>
  <c r="AG196" i="7"/>
  <c r="AL196" i="7"/>
  <c r="AG116" i="7"/>
  <c r="AL116" i="7"/>
  <c r="AG54" i="7"/>
  <c r="AL54" i="7"/>
  <c r="AL201" i="7"/>
  <c r="AG201" i="7"/>
  <c r="AL149" i="7"/>
  <c r="AG149" i="7"/>
  <c r="AG58" i="7"/>
  <c r="AL58" i="7"/>
  <c r="AG81" i="7"/>
  <c r="AL81" i="7"/>
  <c r="AG43" i="7"/>
  <c r="AL43" i="7"/>
  <c r="AG42" i="7"/>
  <c r="AL42" i="7"/>
  <c r="AL175" i="7"/>
  <c r="AG175" i="7"/>
  <c r="AH22" i="7"/>
  <c r="AM22" i="7"/>
  <c r="AH187" i="7"/>
  <c r="AM187" i="7"/>
  <c r="AL123" i="7"/>
  <c r="AG123" i="7"/>
  <c r="AL150" i="7"/>
  <c r="AG150" i="7"/>
  <c r="AG189" i="7"/>
  <c r="AL189" i="7"/>
  <c r="AG106" i="7"/>
  <c r="AL106" i="7"/>
  <c r="N117" i="7"/>
  <c r="J117" i="7"/>
  <c r="V117" i="7" s="1"/>
  <c r="K117" i="7"/>
  <c r="N119" i="7"/>
  <c r="K119" i="7"/>
  <c r="J119" i="7"/>
  <c r="V119" i="7" s="1"/>
  <c r="J11" i="7"/>
  <c r="V11" i="7" s="1"/>
  <c r="N11" i="7"/>
  <c r="K11" i="7"/>
  <c r="AH115" i="7"/>
  <c r="AM115" i="7"/>
  <c r="AL164" i="7"/>
  <c r="AG164" i="7"/>
  <c r="AL137" i="7"/>
  <c r="AG137" i="7"/>
  <c r="AL84" i="7"/>
  <c r="AG84" i="7"/>
  <c r="AG104" i="7"/>
  <c r="AL104" i="7"/>
  <c r="AL85" i="7"/>
  <c r="AG85" i="7"/>
  <c r="AL133" i="7"/>
  <c r="AG133" i="7"/>
  <c r="AL55" i="7"/>
  <c r="AG55" i="7"/>
  <c r="AL162" i="7"/>
  <c r="AG162" i="7"/>
  <c r="AL65" i="7"/>
  <c r="AG65" i="7"/>
  <c r="AG134" i="7"/>
  <c r="AL134" i="7"/>
  <c r="AG112" i="7"/>
  <c r="AL112" i="7"/>
  <c r="AL198" i="7"/>
  <c r="AG198" i="7"/>
  <c r="AL188" i="7"/>
  <c r="AG188" i="7"/>
  <c r="AL163" i="7"/>
  <c r="AG163" i="7"/>
  <c r="AG193" i="7"/>
  <c r="AL193" i="7"/>
  <c r="AG147" i="7"/>
  <c r="AL147" i="7"/>
  <c r="AG41" i="7"/>
  <c r="AL41" i="7"/>
  <c r="AG153" i="7"/>
  <c r="AL153" i="7"/>
  <c r="AG109" i="7"/>
  <c r="AL109" i="7"/>
  <c r="AL159" i="7"/>
  <c r="AG159" i="7"/>
  <c r="AL120" i="7"/>
  <c r="AG120" i="7"/>
  <c r="AL212" i="7"/>
  <c r="AG212" i="7"/>
  <c r="AL61" i="7"/>
  <c r="AG61" i="7"/>
  <c r="AL29" i="7"/>
  <c r="AG29" i="7"/>
  <c r="AG83" i="7"/>
  <c r="AL83" i="7"/>
  <c r="AM161" i="7"/>
  <c r="AH161" i="7"/>
  <c r="AG114" i="7"/>
  <c r="AL114" i="7"/>
  <c r="AG180" i="7"/>
  <c r="AL180" i="7"/>
  <c r="AL88" i="7"/>
  <c r="AG88" i="7"/>
  <c r="AL89" i="7"/>
  <c r="AG89" i="7"/>
  <c r="AL194" i="7"/>
  <c r="AG194" i="7"/>
  <c r="AL209" i="7"/>
  <c r="AG209" i="7"/>
  <c r="AL167" i="7"/>
  <c r="AG167" i="7"/>
  <c r="AG205" i="7"/>
  <c r="AL205" i="7"/>
  <c r="AG214" i="7"/>
  <c r="AL214" i="7"/>
  <c r="AL107" i="7"/>
  <c r="AG107" i="7"/>
  <c r="AL178" i="7"/>
  <c r="AG178" i="7"/>
  <c r="AG76" i="7"/>
  <c r="AL76" i="7"/>
  <c r="AH60" i="7" l="1"/>
  <c r="AL130" i="7"/>
  <c r="AM160" i="7"/>
  <c r="AM174" i="7"/>
  <c r="AL32" i="7"/>
  <c r="AL208" i="7"/>
  <c r="AL122" i="7"/>
  <c r="AM122" i="7"/>
  <c r="AL174" i="7"/>
  <c r="AG160" i="7"/>
  <c r="AL155" i="7"/>
  <c r="AL80" i="7"/>
  <c r="AG130" i="7"/>
  <c r="AG173" i="7"/>
  <c r="AG60" i="7"/>
  <c r="AM173" i="7"/>
  <c r="AH155" i="7"/>
  <c r="AM80" i="7"/>
  <c r="AM185" i="7"/>
  <c r="AG44" i="7"/>
  <c r="AH32" i="7"/>
  <c r="AM121" i="7"/>
  <c r="AG25" i="7"/>
  <c r="AG121" i="7"/>
  <c r="AL25" i="7"/>
  <c r="AL67" i="7"/>
  <c r="AG185" i="7"/>
  <c r="AM67" i="7"/>
  <c r="AH208" i="7"/>
  <c r="AH39" i="7"/>
  <c r="AL44" i="7"/>
  <c r="AG39" i="7"/>
  <c r="AL95" i="7"/>
  <c r="AM95" i="7"/>
  <c r="AH68" i="7"/>
  <c r="AG95" i="7"/>
  <c r="AL68" i="7"/>
  <c r="AG68" i="7"/>
  <c r="AG128" i="7"/>
  <c r="AH111" i="7"/>
  <c r="AM129" i="7"/>
  <c r="AL129" i="7"/>
  <c r="AL128" i="7"/>
  <c r="AL100" i="7"/>
  <c r="AH100" i="7"/>
  <c r="AM128" i="7"/>
  <c r="AG100" i="7"/>
  <c r="AG129" i="7"/>
  <c r="AL111" i="7"/>
  <c r="AG191" i="7"/>
  <c r="AG111" i="7"/>
  <c r="AM64" i="7"/>
  <c r="AM191" i="7"/>
  <c r="AM82" i="7"/>
  <c r="AL191" i="7"/>
  <c r="AG154" i="7"/>
  <c r="AL124" i="7"/>
  <c r="AG152" i="7"/>
  <c r="AL70" i="7"/>
  <c r="AL50" i="7"/>
  <c r="AM50" i="7"/>
  <c r="AG50" i="7"/>
  <c r="AL69" i="7"/>
  <c r="AG69" i="7"/>
  <c r="AL82" i="7"/>
  <c r="AG82" i="7"/>
  <c r="AH69" i="7"/>
  <c r="AH124" i="7"/>
  <c r="AL37" i="7"/>
  <c r="AG124" i="7"/>
  <c r="AG31" i="7"/>
  <c r="AL152" i="7"/>
  <c r="AG70" i="7"/>
  <c r="AH211" i="7"/>
  <c r="AH152" i="7"/>
  <c r="AM70" i="7"/>
  <c r="AG211" i="7"/>
  <c r="AL211" i="7"/>
  <c r="AH146" i="7"/>
  <c r="AL31" i="7"/>
  <c r="AL146" i="7"/>
  <c r="AH31" i="7"/>
  <c r="AG146" i="7"/>
  <c r="AM37" i="7"/>
  <c r="AG37" i="7"/>
  <c r="AL45" i="7"/>
  <c r="AM154" i="7"/>
  <c r="AG45" i="7"/>
  <c r="AL154" i="7"/>
  <c r="AM45" i="7"/>
  <c r="AL203" i="7"/>
  <c r="AG203" i="7"/>
  <c r="AH203" i="7"/>
  <c r="AH93" i="7"/>
  <c r="AM36" i="7"/>
  <c r="AH126" i="7"/>
  <c r="AL126" i="7"/>
  <c r="AG126" i="7"/>
  <c r="AG93" i="7"/>
  <c r="AL93" i="7"/>
  <c r="AG36" i="7"/>
  <c r="AL36" i="7"/>
  <c r="AL127" i="7"/>
  <c r="AM127" i="7"/>
  <c r="AG127" i="7"/>
  <c r="O11" i="7"/>
  <c r="R11" i="7" s="1"/>
  <c r="O119" i="7"/>
  <c r="R119" i="7" s="1"/>
  <c r="O10" i="7"/>
  <c r="R10" i="7" s="1"/>
  <c r="O117" i="7"/>
  <c r="R117" i="7" s="1"/>
  <c r="J27" i="7"/>
  <c r="V27" i="7" s="1"/>
  <c r="N27" i="7"/>
  <c r="K27" i="7"/>
  <c r="J20" i="7"/>
  <c r="V20" i="7" s="1"/>
  <c r="K20" i="7"/>
  <c r="N20" i="7"/>
  <c r="K35" i="7"/>
  <c r="J35" i="7"/>
  <c r="V35" i="7" s="1"/>
  <c r="N35" i="7"/>
  <c r="K19" i="7"/>
  <c r="J19" i="7"/>
  <c r="V19" i="7" s="1"/>
  <c r="N19" i="7"/>
  <c r="N23" i="7"/>
  <c r="K23" i="7"/>
  <c r="J23" i="7"/>
  <c r="V23" i="7" s="1"/>
  <c r="K171" i="7"/>
  <c r="N171" i="7"/>
  <c r="J171" i="7"/>
  <c r="V171" i="7" s="1"/>
  <c r="AH167" i="7"/>
  <c r="AM167" i="7"/>
  <c r="AH89" i="7"/>
  <c r="AM89" i="7"/>
  <c r="AM114" i="7"/>
  <c r="AH114" i="7"/>
  <c r="AM29" i="7"/>
  <c r="AH29" i="7"/>
  <c r="AM147" i="7"/>
  <c r="AH147" i="7"/>
  <c r="AM163" i="7"/>
  <c r="AH163" i="7"/>
  <c r="AM162" i="7"/>
  <c r="AH162" i="7"/>
  <c r="AM133" i="7"/>
  <c r="AH133" i="7"/>
  <c r="AM104" i="7"/>
  <c r="AH104" i="7"/>
  <c r="AH84" i="7"/>
  <c r="AM84" i="7"/>
  <c r="AH106" i="7"/>
  <c r="AM106" i="7"/>
  <c r="AH150" i="7"/>
  <c r="AM150" i="7"/>
  <c r="AM175" i="7"/>
  <c r="AH175" i="7"/>
  <c r="AM54" i="7"/>
  <c r="AH54" i="7"/>
  <c r="AH196" i="7"/>
  <c r="AM196" i="7"/>
  <c r="AH73" i="7"/>
  <c r="AM73" i="7"/>
  <c r="AM47" i="7"/>
  <c r="AH47" i="7"/>
  <c r="AM96" i="7"/>
  <c r="AH96" i="7"/>
  <c r="AM199" i="7"/>
  <c r="AH199" i="7"/>
  <c r="AM181" i="7"/>
  <c r="AH181" i="7"/>
  <c r="AH48" i="7"/>
  <c r="AM48" i="7"/>
  <c r="AM60" i="7"/>
  <c r="AH142" i="7"/>
  <c r="AM142" i="7"/>
  <c r="AM138" i="7"/>
  <c r="AH138" i="7"/>
  <c r="AM103" i="7"/>
  <c r="AH103" i="7"/>
  <c r="AM131" i="7"/>
  <c r="AH131" i="7"/>
  <c r="AM101" i="7"/>
  <c r="AH101" i="7"/>
  <c r="AH79" i="7"/>
  <c r="AM79" i="7"/>
  <c r="AM108" i="7"/>
  <c r="AH108" i="7"/>
  <c r="AM40" i="7"/>
  <c r="AH40" i="7"/>
  <c r="AH170" i="7"/>
  <c r="AM170" i="7"/>
  <c r="J78" i="7"/>
  <c r="V78" i="7" s="1"/>
  <c r="K78" i="7"/>
  <c r="N78" i="7"/>
  <c r="N30" i="7"/>
  <c r="J30" i="7"/>
  <c r="V30" i="7" s="1"/>
  <c r="K30" i="7"/>
  <c r="N168" i="7"/>
  <c r="K168" i="7"/>
  <c r="J168" i="7"/>
  <c r="V168" i="7" s="1"/>
  <c r="N136" i="7"/>
  <c r="J136" i="7"/>
  <c r="V136" i="7" s="1"/>
  <c r="K136" i="7"/>
  <c r="J206" i="7"/>
  <c r="V206" i="7" s="1"/>
  <c r="K206" i="7"/>
  <c r="N206" i="7"/>
  <c r="K75" i="7"/>
  <c r="N75" i="7"/>
  <c r="J75" i="7"/>
  <c r="V75" i="7" s="1"/>
  <c r="J125" i="7"/>
  <c r="V125" i="7" s="1"/>
  <c r="K125" i="7"/>
  <c r="N125" i="7"/>
  <c r="K99" i="7"/>
  <c r="J99" i="7"/>
  <c r="V99" i="7" s="1"/>
  <c r="N99" i="7"/>
  <c r="K52" i="7"/>
  <c r="N52" i="7"/>
  <c r="J52" i="7"/>
  <c r="V52" i="7" s="1"/>
  <c r="AH205" i="7"/>
  <c r="AM205" i="7"/>
  <c r="AH209" i="7"/>
  <c r="AM209" i="7"/>
  <c r="AH212" i="7"/>
  <c r="AM212" i="7"/>
  <c r="AM120" i="7"/>
  <c r="AH120" i="7"/>
  <c r="AH109" i="7"/>
  <c r="AM109" i="7"/>
  <c r="AH153" i="7"/>
  <c r="AM153" i="7"/>
  <c r="AM41" i="7"/>
  <c r="AH41" i="7"/>
  <c r="AM198" i="7"/>
  <c r="AH198" i="7"/>
  <c r="AM164" i="7"/>
  <c r="AH164" i="7"/>
  <c r="AH123" i="7"/>
  <c r="AM123" i="7"/>
  <c r="AH43" i="7"/>
  <c r="AM43" i="7"/>
  <c r="AM81" i="7"/>
  <c r="AH81" i="7"/>
  <c r="AH44" i="7"/>
  <c r="AM44" i="7"/>
  <c r="AH116" i="7"/>
  <c r="AM116" i="7"/>
  <c r="AH165" i="7"/>
  <c r="AM165" i="7"/>
  <c r="AM195" i="7"/>
  <c r="AH195" i="7"/>
  <c r="AH49" i="7"/>
  <c r="AM49" i="7"/>
  <c r="AH91" i="7"/>
  <c r="AM91" i="7"/>
  <c r="AH172" i="7"/>
  <c r="AM172" i="7"/>
  <c r="AH118" i="7"/>
  <c r="AM118" i="7"/>
  <c r="AM51" i="7"/>
  <c r="AH51" i="7"/>
  <c r="AM176" i="7"/>
  <c r="AH176" i="7"/>
  <c r="AH200" i="7"/>
  <c r="AM200" i="7"/>
  <c r="AM87" i="7"/>
  <c r="AH87" i="7"/>
  <c r="AM217" i="7"/>
  <c r="AH217" i="7"/>
  <c r="AH102" i="7"/>
  <c r="AM102" i="7"/>
  <c r="AM143" i="7"/>
  <c r="AH143" i="7"/>
  <c r="AH113" i="7"/>
  <c r="AM113" i="7"/>
  <c r="AM57" i="7"/>
  <c r="AH57" i="7"/>
  <c r="AH90" i="7"/>
  <c r="AM90" i="7"/>
  <c r="AH215" i="7"/>
  <c r="AM215" i="7"/>
  <c r="AM66" i="7"/>
  <c r="AH66" i="7"/>
  <c r="AH71" i="7"/>
  <c r="AM71" i="7"/>
  <c r="AM92" i="7"/>
  <c r="AH92" i="7"/>
  <c r="AH110" i="7"/>
  <c r="AM110" i="7"/>
  <c r="AH202" i="7"/>
  <c r="AM202" i="7"/>
  <c r="K15" i="7"/>
  <c r="J15" i="7"/>
  <c r="V15" i="7" s="1"/>
  <c r="N15" i="7"/>
  <c r="AH194" i="7"/>
  <c r="AM194" i="7"/>
  <c r="K21" i="7"/>
  <c r="N21" i="7"/>
  <c r="J21" i="7"/>
  <c r="V21" i="7" s="1"/>
  <c r="N139" i="7"/>
  <c r="K139" i="7"/>
  <c r="J139" i="7"/>
  <c r="V139" i="7" s="1"/>
  <c r="J105" i="7"/>
  <c r="V105" i="7" s="1"/>
  <c r="K105" i="7"/>
  <c r="N105" i="7"/>
  <c r="N140" i="7"/>
  <c r="J140" i="7"/>
  <c r="V140" i="7" s="1"/>
  <c r="K140" i="7"/>
  <c r="N77" i="7"/>
  <c r="J77" i="7"/>
  <c r="V77" i="7" s="1"/>
  <c r="K77" i="7"/>
  <c r="J12" i="7"/>
  <c r="V12" i="7" s="1"/>
  <c r="N12" i="7"/>
  <c r="K12" i="7"/>
  <c r="N38" i="7"/>
  <c r="J38" i="7"/>
  <c r="V38" i="7" s="1"/>
  <c r="K38" i="7"/>
  <c r="K62" i="7"/>
  <c r="N62" i="7"/>
  <c r="J62" i="7"/>
  <c r="V62" i="7" s="1"/>
  <c r="AH76" i="7"/>
  <c r="AM76" i="7"/>
  <c r="AM107" i="7"/>
  <c r="AH107" i="7"/>
  <c r="AM214" i="7"/>
  <c r="AH214" i="7"/>
  <c r="AH83" i="7"/>
  <c r="AM83" i="7"/>
  <c r="AM134" i="7"/>
  <c r="AH134" i="7"/>
  <c r="AM65" i="7"/>
  <c r="AH65" i="7"/>
  <c r="AM85" i="7"/>
  <c r="AH85" i="7"/>
  <c r="AH137" i="7"/>
  <c r="AM137" i="7"/>
  <c r="AH189" i="7"/>
  <c r="AM189" i="7"/>
  <c r="AM42" i="7"/>
  <c r="AH42" i="7"/>
  <c r="AH58" i="7"/>
  <c r="AM58" i="7"/>
  <c r="AH149" i="7"/>
  <c r="AM149" i="7"/>
  <c r="AH148" i="7"/>
  <c r="AM148" i="7"/>
  <c r="AH17" i="7"/>
  <c r="AM17" i="7"/>
  <c r="AH182" i="7"/>
  <c r="AM182" i="7"/>
  <c r="AH121" i="7"/>
  <c r="AM158" i="7"/>
  <c r="AH158" i="7"/>
  <c r="AM157" i="7"/>
  <c r="AH157" i="7"/>
  <c r="AM74" i="7"/>
  <c r="AH74" i="7"/>
  <c r="AM34" i="7"/>
  <c r="AH34" i="7"/>
  <c r="AH190" i="7"/>
  <c r="AM190" i="7"/>
  <c r="AM177" i="7"/>
  <c r="AH177" i="7"/>
  <c r="J24" i="7"/>
  <c r="V24" i="7" s="1"/>
  <c r="K24" i="7"/>
  <c r="N24" i="7"/>
  <c r="K210" i="7"/>
  <c r="N210" i="7"/>
  <c r="J210" i="7"/>
  <c r="V210" i="7" s="1"/>
  <c r="J207" i="7"/>
  <c r="V207" i="7" s="1"/>
  <c r="K207" i="7"/>
  <c r="N207" i="7"/>
  <c r="N28" i="7"/>
  <c r="K28" i="7"/>
  <c r="J28" i="7"/>
  <c r="V28" i="7" s="1"/>
  <c r="J14" i="7"/>
  <c r="V14" i="7" s="1"/>
  <c r="N14" i="7"/>
  <c r="K14" i="7"/>
  <c r="K59" i="7"/>
  <c r="J59" i="7"/>
  <c r="V59" i="7" s="1"/>
  <c r="N59" i="7"/>
  <c r="J13" i="7"/>
  <c r="V13" i="7" s="1"/>
  <c r="N13" i="7"/>
  <c r="K13" i="7"/>
  <c r="N97" i="7"/>
  <c r="K97" i="7"/>
  <c r="J97" i="7"/>
  <c r="V97" i="7" s="1"/>
  <c r="J179" i="7"/>
  <c r="V179" i="7" s="1"/>
  <c r="N179" i="7"/>
  <c r="K179" i="7"/>
  <c r="N16" i="7"/>
  <c r="J16" i="7"/>
  <c r="V16" i="7" s="1"/>
  <c r="K16" i="7"/>
  <c r="K98" i="7"/>
  <c r="J98" i="7"/>
  <c r="V98" i="7" s="1"/>
  <c r="N98" i="7"/>
  <c r="J53" i="7"/>
  <c r="V53" i="7" s="1"/>
  <c r="K53" i="7"/>
  <c r="N53" i="7"/>
  <c r="K141" i="7"/>
  <c r="J141" i="7"/>
  <c r="V141" i="7" s="1"/>
  <c r="N141" i="7"/>
  <c r="AH178" i="7"/>
  <c r="AM178" i="7"/>
  <c r="AM88" i="7"/>
  <c r="AH88" i="7"/>
  <c r="AH180" i="7"/>
  <c r="AM180" i="7"/>
  <c r="AM61" i="7"/>
  <c r="AH61" i="7"/>
  <c r="AH159" i="7"/>
  <c r="AM159" i="7"/>
  <c r="AH193" i="7"/>
  <c r="AM193" i="7"/>
  <c r="AH188" i="7"/>
  <c r="AM188" i="7"/>
  <c r="AH112" i="7"/>
  <c r="AM112" i="7"/>
  <c r="AM55" i="7"/>
  <c r="AH55" i="7"/>
  <c r="AM201" i="7"/>
  <c r="AH201" i="7"/>
  <c r="AM72" i="7"/>
  <c r="AH72" i="7"/>
  <c r="AM213" i="7"/>
  <c r="AH213" i="7"/>
  <c r="AH183" i="7"/>
  <c r="AM183" i="7"/>
  <c r="AH130" i="7"/>
  <c r="AM130" i="7"/>
  <c r="AM216" i="7"/>
  <c r="AH216" i="7"/>
  <c r="AH25" i="7"/>
  <c r="AM25" i="7"/>
  <c r="AM156" i="7"/>
  <c r="AH156" i="7"/>
  <c r="AH56" i="7"/>
  <c r="AM56" i="7"/>
  <c r="AM94" i="7"/>
  <c r="AH94" i="7"/>
  <c r="AH144" i="7"/>
  <c r="AM144" i="7"/>
  <c r="AH33" i="7"/>
  <c r="AM33" i="7"/>
  <c r="AM132" i="7"/>
  <c r="AH132" i="7"/>
  <c r="AM26" i="7"/>
  <c r="AH26" i="7"/>
  <c r="AM197" i="7"/>
  <c r="AH197" i="7"/>
  <c r="AH160" i="7" l="1"/>
  <c r="AH174" i="7"/>
  <c r="AH67" i="7"/>
  <c r="AM32" i="7"/>
  <c r="AH80" i="7"/>
  <c r="AM39" i="7"/>
  <c r="AM155" i="7"/>
  <c r="AH173" i="7"/>
  <c r="AH122" i="7"/>
  <c r="AM208" i="7"/>
  <c r="AH185" i="7"/>
  <c r="AH95" i="7"/>
  <c r="AH129" i="7"/>
  <c r="AM68" i="7"/>
  <c r="AM111" i="7"/>
  <c r="AM100" i="7"/>
  <c r="AH128" i="7"/>
  <c r="AH82" i="7"/>
  <c r="AH70" i="7"/>
  <c r="AH191" i="7"/>
  <c r="AH154" i="7"/>
  <c r="AM69" i="7"/>
  <c r="AH50" i="7"/>
  <c r="AM152" i="7"/>
  <c r="AM124" i="7"/>
  <c r="AH36" i="7"/>
  <c r="AH37" i="7"/>
  <c r="AH45" i="7"/>
  <c r="AM146" i="7"/>
  <c r="AM31" i="7"/>
  <c r="AM211" i="7"/>
  <c r="AM203" i="7"/>
  <c r="AM126" i="7"/>
  <c r="AM93" i="7"/>
  <c r="AH127" i="7"/>
  <c r="S119" i="7"/>
  <c r="W119" i="7" s="1"/>
  <c r="S11" i="7"/>
  <c r="U11" i="7" s="1"/>
  <c r="S117" i="7"/>
  <c r="W117" i="7" s="1"/>
  <c r="S10" i="7"/>
  <c r="U10" i="7" s="1"/>
  <c r="O59" i="7"/>
  <c r="R59" i="7" s="1"/>
  <c r="O207" i="7"/>
  <c r="R207" i="7" s="1"/>
  <c r="O210" i="7"/>
  <c r="R210" i="7" s="1"/>
  <c r="O24" i="7"/>
  <c r="S24" i="7" s="1"/>
  <c r="O139" i="7"/>
  <c r="S139" i="7" s="1"/>
  <c r="O52" i="7"/>
  <c r="R52" i="7" s="1"/>
  <c r="O99" i="7"/>
  <c r="R99" i="7" s="1"/>
  <c r="O206" i="7"/>
  <c r="R206" i="7" s="1"/>
  <c r="O136" i="7"/>
  <c r="S136" i="7" s="1"/>
  <c r="O78" i="7"/>
  <c r="R78" i="7" s="1"/>
  <c r="O53" i="7"/>
  <c r="O13" i="7"/>
  <c r="R13" i="7" s="1"/>
  <c r="O62" i="7"/>
  <c r="R62" i="7" s="1"/>
  <c r="O105" i="7"/>
  <c r="R105" i="7" s="1"/>
  <c r="O15" i="7"/>
  <c r="O171" i="7"/>
  <c r="R171" i="7" s="1"/>
  <c r="O19" i="7"/>
  <c r="R19" i="7" s="1"/>
  <c r="O20" i="7"/>
  <c r="R20" i="7" s="1"/>
  <c r="O141" i="7"/>
  <c r="R141" i="7" s="1"/>
  <c r="O98" i="7"/>
  <c r="R98" i="7" s="1"/>
  <c r="O97" i="7"/>
  <c r="R97" i="7" s="1"/>
  <c r="O14" i="7"/>
  <c r="O38" i="7"/>
  <c r="R38" i="7" s="1"/>
  <c r="O12" i="7"/>
  <c r="R12" i="7" s="1"/>
  <c r="O77" i="7"/>
  <c r="R77" i="7" s="1"/>
  <c r="O21" i="7"/>
  <c r="R21" i="7" s="1"/>
  <c r="O30" i="7"/>
  <c r="R30" i="7" s="1"/>
  <c r="O23" i="7"/>
  <c r="S23" i="7" s="1"/>
  <c r="O35" i="7"/>
  <c r="S35" i="7" s="1"/>
  <c r="O16" i="7"/>
  <c r="R16" i="7" s="1"/>
  <c r="O179" i="7"/>
  <c r="R179" i="7" s="1"/>
  <c r="O28" i="7"/>
  <c r="S28" i="7" s="1"/>
  <c r="O140" i="7"/>
  <c r="R140" i="7" s="1"/>
  <c r="O125" i="7"/>
  <c r="R125" i="7" s="1"/>
  <c r="O75" i="7"/>
  <c r="O168" i="7"/>
  <c r="R168" i="7" s="1"/>
  <c r="O27" i="7"/>
  <c r="R27" i="7" s="1"/>
  <c r="K18" i="7"/>
  <c r="N18" i="7"/>
  <c r="J18" i="7"/>
  <c r="V18" i="7" s="1"/>
  <c r="U119" i="7" l="1"/>
  <c r="W11" i="7"/>
  <c r="S52" i="7"/>
  <c r="W52" i="7" s="1"/>
  <c r="S99" i="7"/>
  <c r="W99" i="7" s="1"/>
  <c r="R24" i="7"/>
  <c r="S53" i="7"/>
  <c r="U53" i="7" s="1"/>
  <c r="R35" i="7"/>
  <c r="S13" i="7"/>
  <c r="S97" i="7"/>
  <c r="U97" i="7" s="1"/>
  <c r="R53" i="7"/>
  <c r="S77" i="7"/>
  <c r="W77" i="7" s="1"/>
  <c r="W10" i="7"/>
  <c r="Y10" i="7" s="1"/>
  <c r="U117" i="7"/>
  <c r="S19" i="7"/>
  <c r="S105" i="7"/>
  <c r="S171" i="7"/>
  <c r="S206" i="7"/>
  <c r="U206" i="7" s="1"/>
  <c r="S21" i="7"/>
  <c r="W21" i="7" s="1"/>
  <c r="S125" i="7"/>
  <c r="W125" i="7" s="1"/>
  <c r="R14" i="7"/>
  <c r="S16" i="7"/>
  <c r="W16" i="7" s="1"/>
  <c r="S14" i="7"/>
  <c r="U14" i="7" s="1"/>
  <c r="S210" i="7"/>
  <c r="S15" i="7"/>
  <c r="S27" i="7"/>
  <c r="R15" i="7"/>
  <c r="S140" i="7"/>
  <c r="U140" i="7" s="1"/>
  <c r="S141" i="7"/>
  <c r="W141" i="7" s="1"/>
  <c r="S78" i="7"/>
  <c r="S168" i="7"/>
  <c r="S20" i="7"/>
  <c r="S207" i="7"/>
  <c r="R28" i="7"/>
  <c r="R23" i="7"/>
  <c r="S98" i="7"/>
  <c r="R136" i="7"/>
  <c r="S12" i="7"/>
  <c r="W12" i="7" s="1"/>
  <c r="S75" i="7"/>
  <c r="W75" i="7" s="1"/>
  <c r="S30" i="7"/>
  <c r="W30" i="7" s="1"/>
  <c r="R75" i="7"/>
  <c r="R139" i="7"/>
  <c r="S62" i="7"/>
  <c r="U62" i="7" s="1"/>
  <c r="S59" i="7"/>
  <c r="U59" i="7" s="1"/>
  <c r="S38" i="7"/>
  <c r="S179" i="7"/>
  <c r="O18" i="7"/>
  <c r="R18" i="7" s="1"/>
  <c r="W27" i="7"/>
  <c r="W136" i="7"/>
  <c r="U136" i="7"/>
  <c r="W23" i="7"/>
  <c r="U23" i="7"/>
  <c r="W24" i="7"/>
  <c r="U24" i="7"/>
  <c r="W28" i="7"/>
  <c r="U28" i="7"/>
  <c r="N9" i="7"/>
  <c r="D219" i="7"/>
  <c r="J9" i="7"/>
  <c r="V9" i="7" s="1"/>
  <c r="K9" i="7"/>
  <c r="U105" i="7"/>
  <c r="Y117" i="7"/>
  <c r="W139" i="7"/>
  <c r="U139" i="7"/>
  <c r="J169" i="7"/>
  <c r="V169" i="7" s="1"/>
  <c r="K169" i="7"/>
  <c r="N169" i="7"/>
  <c r="W35" i="7"/>
  <c r="U35" i="7"/>
  <c r="Y119" i="7"/>
  <c r="W19" i="7" l="1"/>
  <c r="U12" i="7"/>
  <c r="Y11" i="7"/>
  <c r="AB11" i="7" s="1"/>
  <c r="AE11" i="7" s="1"/>
  <c r="U99" i="7"/>
  <c r="U52" i="7"/>
  <c r="W97" i="7"/>
  <c r="U125" i="7"/>
  <c r="U21" i="7"/>
  <c r="U171" i="7"/>
  <c r="U77" i="7"/>
  <c r="U16" i="7"/>
  <c r="U19" i="7"/>
  <c r="W78" i="7"/>
  <c r="Y78" i="7" s="1"/>
  <c r="U168" i="7"/>
  <c r="U13" i="7"/>
  <c r="U210" i="7"/>
  <c r="W13" i="7"/>
  <c r="W168" i="7"/>
  <c r="W59" i="7"/>
  <c r="W210" i="7"/>
  <c r="Y210" i="7" s="1"/>
  <c r="W171" i="7"/>
  <c r="U27" i="7"/>
  <c r="W53" i="7"/>
  <c r="U30" i="7"/>
  <c r="W14" i="7"/>
  <c r="Y14" i="7" s="1"/>
  <c r="W105" i="7"/>
  <c r="Y105" i="7" s="1"/>
  <c r="W206" i="7"/>
  <c r="U141" i="7"/>
  <c r="U207" i="7"/>
  <c r="W140" i="7"/>
  <c r="U15" i="7"/>
  <c r="W15" i="7"/>
  <c r="W20" i="7"/>
  <c r="Y20" i="7" s="1"/>
  <c r="U38" i="7"/>
  <c r="U78" i="7"/>
  <c r="W207" i="7"/>
  <c r="Y207" i="7" s="1"/>
  <c r="S18" i="7"/>
  <c r="W62" i="7"/>
  <c r="U98" i="7"/>
  <c r="W98" i="7"/>
  <c r="U20" i="7"/>
  <c r="U75" i="7"/>
  <c r="W38" i="7"/>
  <c r="W179" i="7"/>
  <c r="U179" i="7"/>
  <c r="O169" i="7"/>
  <c r="R169" i="7" s="1"/>
  <c r="AB117" i="7"/>
  <c r="AE117" i="7" s="1"/>
  <c r="N219" i="7"/>
  <c r="K1" i="7"/>
  <c r="O9" i="7"/>
  <c r="D5" i="7"/>
  <c r="J219" i="7"/>
  <c r="J5" i="7" s="1"/>
  <c r="Y16" i="7"/>
  <c r="AB119" i="7"/>
  <c r="AE119" i="7" s="1"/>
  <c r="Y35" i="7"/>
  <c r="Y28" i="7"/>
  <c r="Y21" i="7"/>
  <c r="AB10" i="7"/>
  <c r="AE10" i="7" s="1"/>
  <c r="Y139" i="7"/>
  <c r="Y24" i="7"/>
  <c r="Y23" i="7"/>
  <c r="Y141" i="7"/>
  <c r="Y30" i="7"/>
  <c r="Y77" i="7"/>
  <c r="Y52" i="7"/>
  <c r="Y125" i="7"/>
  <c r="Y12" i="7"/>
  <c r="Y99" i="7"/>
  <c r="Y75" i="7"/>
  <c r="Y136" i="7"/>
  <c r="Y27" i="7"/>
  <c r="Y19" i="7" l="1"/>
  <c r="Y97" i="7"/>
  <c r="AB97" i="7" s="1"/>
  <c r="AE97" i="7" s="1"/>
  <c r="Y13" i="7"/>
  <c r="AB13" i="7" s="1"/>
  <c r="AE13" i="7" s="1"/>
  <c r="Y171" i="7"/>
  <c r="Y140" i="7"/>
  <c r="Y15" i="7"/>
  <c r="Y53" i="7"/>
  <c r="Y59" i="7"/>
  <c r="Y168" i="7"/>
  <c r="U18" i="7"/>
  <c r="Y206" i="7"/>
  <c r="AB206" i="7" s="1"/>
  <c r="AE206" i="7" s="1"/>
  <c r="Y62" i="7"/>
  <c r="AB62" i="7" s="1"/>
  <c r="AE62" i="7" s="1"/>
  <c r="W18" i="7"/>
  <c r="Y18" i="7" s="1"/>
  <c r="Y179" i="7"/>
  <c r="Y38" i="7"/>
  <c r="Y98" i="7"/>
  <c r="S169" i="7"/>
  <c r="W169" i="7" s="1"/>
  <c r="AB20" i="7"/>
  <c r="AE20" i="7" s="1"/>
  <c r="AB210" i="7"/>
  <c r="AE210" i="7" s="1"/>
  <c r="AC11" i="7"/>
  <c r="AB99" i="7"/>
  <c r="AE99" i="7" s="1"/>
  <c r="AB125" i="7"/>
  <c r="AE125" i="7" s="1"/>
  <c r="AB52" i="7"/>
  <c r="AE52" i="7" s="1"/>
  <c r="AB78" i="7"/>
  <c r="AE78" i="7" s="1"/>
  <c r="AB23" i="7"/>
  <c r="AE23" i="7" s="1"/>
  <c r="AB139" i="7"/>
  <c r="AE139" i="7" s="1"/>
  <c r="AB28" i="7"/>
  <c r="AE28" i="7" s="1"/>
  <c r="AB16" i="7"/>
  <c r="AE16" i="7" s="1"/>
  <c r="AC117" i="7"/>
  <c r="AB27" i="7"/>
  <c r="AE27" i="7" s="1"/>
  <c r="AB136" i="7"/>
  <c r="AE136" i="7" s="1"/>
  <c r="AB75" i="7"/>
  <c r="AE75" i="7" s="1"/>
  <c r="AB30" i="7"/>
  <c r="AE30" i="7" s="1"/>
  <c r="AC10" i="7"/>
  <c r="AB207" i="7"/>
  <c r="AE207" i="7" s="1"/>
  <c r="AB35" i="7"/>
  <c r="AE35" i="7" s="1"/>
  <c r="AC119" i="7"/>
  <c r="AB19" i="7"/>
  <c r="AE19" i="7" s="1"/>
  <c r="S9" i="7"/>
  <c r="R9" i="7"/>
  <c r="AB105" i="7"/>
  <c r="AE105" i="7" s="1"/>
  <c r="AB12" i="7"/>
  <c r="AE12" i="7" s="1"/>
  <c r="AB77" i="7"/>
  <c r="AE77" i="7" s="1"/>
  <c r="AB141" i="7"/>
  <c r="AE141" i="7" s="1"/>
  <c r="AB24" i="7"/>
  <c r="AE24" i="7" s="1"/>
  <c r="AB21" i="7"/>
  <c r="AE21" i="7" s="1"/>
  <c r="AB14" i="7"/>
  <c r="AE14" i="7" s="1"/>
  <c r="E5" i="7"/>
  <c r="K219" i="7"/>
  <c r="L219" i="7"/>
  <c r="N5" i="7"/>
  <c r="K5" i="7" l="1"/>
  <c r="N4" i="7"/>
  <c r="AB59" i="7"/>
  <c r="AB168" i="7"/>
  <c r="AB140" i="7"/>
  <c r="AB15" i="7"/>
  <c r="AB171" i="7"/>
  <c r="AB53" i="7"/>
  <c r="AB38" i="7"/>
  <c r="AB179" i="7"/>
  <c r="U169" i="7"/>
  <c r="AB98" i="7"/>
  <c r="Y169" i="7"/>
  <c r="R219" i="7"/>
  <c r="AC35" i="7"/>
  <c r="AC207" i="7"/>
  <c r="AL10" i="7"/>
  <c r="AG10" i="7"/>
  <c r="AC30" i="7"/>
  <c r="AC27" i="7"/>
  <c r="AG117" i="7"/>
  <c r="AL117" i="7"/>
  <c r="AC23" i="7"/>
  <c r="AC13" i="7"/>
  <c r="AC206" i="7"/>
  <c r="AC20" i="7"/>
  <c r="AC24" i="7"/>
  <c r="AC77" i="7"/>
  <c r="W9" i="7"/>
  <c r="U9" i="7"/>
  <c r="AC19" i="7"/>
  <c r="AG119" i="7"/>
  <c r="AL119" i="7"/>
  <c r="AC136" i="7"/>
  <c r="AC97" i="7"/>
  <c r="AC28" i="7"/>
  <c r="AC62" i="7"/>
  <c r="AC14" i="7"/>
  <c r="AC21" i="7"/>
  <c r="AC75" i="7"/>
  <c r="AC139" i="7"/>
  <c r="AC125" i="7"/>
  <c r="AC99" i="7"/>
  <c r="AB18" i="7"/>
  <c r="AE18" i="7" s="1"/>
  <c r="AC141" i="7"/>
  <c r="AC12" i="7"/>
  <c r="AC105" i="7"/>
  <c r="AC16" i="7"/>
  <c r="AC78" i="7"/>
  <c r="AC52" i="7"/>
  <c r="AL11" i="7"/>
  <c r="AG11" i="7"/>
  <c r="AC210" i="7"/>
  <c r="AE98" i="7" l="1"/>
  <c r="AE59" i="7"/>
  <c r="AE15" i="7"/>
  <c r="AC140" i="7"/>
  <c r="AE140" i="7"/>
  <c r="AE168" i="7"/>
  <c r="AE179" i="7"/>
  <c r="AE171" i="7"/>
  <c r="AC38" i="7"/>
  <c r="AE38" i="7"/>
  <c r="AE53" i="7"/>
  <c r="AC59" i="7"/>
  <c r="AC171" i="7"/>
  <c r="AC15" i="7"/>
  <c r="AC168" i="7"/>
  <c r="AC53" i="7"/>
  <c r="AC179" i="7"/>
  <c r="AC98" i="7"/>
  <c r="N135" i="8"/>
  <c r="J135" i="8"/>
  <c r="V135" i="8" s="1"/>
  <c r="K135" i="8"/>
  <c r="AL141" i="7"/>
  <c r="AG141" i="7"/>
  <c r="J161" i="8"/>
  <c r="V161" i="8" s="1"/>
  <c r="K161" i="8"/>
  <c r="N161" i="8"/>
  <c r="N64" i="8"/>
  <c r="J64" i="8"/>
  <c r="V64" i="8" s="1"/>
  <c r="K64" i="8"/>
  <c r="AL16" i="7"/>
  <c r="AG16" i="7"/>
  <c r="AG105" i="7"/>
  <c r="AL105" i="7"/>
  <c r="AC18" i="7"/>
  <c r="AG99" i="7"/>
  <c r="AL99" i="7"/>
  <c r="AG21" i="7"/>
  <c r="AL21" i="7"/>
  <c r="AL14" i="7"/>
  <c r="AG14" i="7"/>
  <c r="AL97" i="7"/>
  <c r="AG97" i="7"/>
  <c r="AG13" i="7"/>
  <c r="AL13" i="7"/>
  <c r="AG23" i="7"/>
  <c r="AL23" i="7"/>
  <c r="AG35" i="7"/>
  <c r="AL35" i="7"/>
  <c r="P219" i="7"/>
  <c r="P5" i="7" s="1"/>
  <c r="R5" i="7"/>
  <c r="AB169" i="7"/>
  <c r="AE169" i="7" s="1"/>
  <c r="N186" i="8"/>
  <c r="J186" i="8"/>
  <c r="V186" i="8" s="1"/>
  <c r="K186" i="8"/>
  <c r="AH11" i="7"/>
  <c r="AM11" i="7"/>
  <c r="Y9" i="7"/>
  <c r="J166" i="8"/>
  <c r="V166" i="8" s="1"/>
  <c r="K166" i="8"/>
  <c r="N166" i="8"/>
  <c r="J184" i="8"/>
  <c r="V184" i="8" s="1"/>
  <c r="N184" i="8"/>
  <c r="K184" i="8"/>
  <c r="N22" i="8"/>
  <c r="J22" i="8"/>
  <c r="V22" i="8" s="1"/>
  <c r="K22" i="8"/>
  <c r="AL139" i="7"/>
  <c r="AG139" i="7"/>
  <c r="AG75" i="7"/>
  <c r="AL75" i="7"/>
  <c r="AG62" i="7"/>
  <c r="AL62" i="7"/>
  <c r="AG136" i="7"/>
  <c r="AL136" i="7"/>
  <c r="AL206" i="7"/>
  <c r="AG206" i="7"/>
  <c r="AM10" i="7"/>
  <c r="AH10" i="7"/>
  <c r="AL207" i="7"/>
  <c r="AG207" i="7"/>
  <c r="N192" i="8"/>
  <c r="K192" i="8"/>
  <c r="J192" i="8"/>
  <c r="V192" i="8" s="1"/>
  <c r="K115" i="8"/>
  <c r="J115" i="8"/>
  <c r="V115" i="8" s="1"/>
  <c r="N115" i="8"/>
  <c r="AG78" i="7"/>
  <c r="AL78" i="7"/>
  <c r="AG28" i="7"/>
  <c r="AL28" i="7"/>
  <c r="AG27" i="7"/>
  <c r="AL27" i="7"/>
  <c r="K187" i="8"/>
  <c r="N187" i="8"/>
  <c r="J187" i="8"/>
  <c r="V187" i="8" s="1"/>
  <c r="K204" i="8"/>
  <c r="N204" i="8"/>
  <c r="J204" i="8"/>
  <c r="V204" i="8" s="1"/>
  <c r="N145" i="8"/>
  <c r="K145" i="8"/>
  <c r="J145" i="8"/>
  <c r="V145" i="8" s="1"/>
  <c r="AG52" i="7"/>
  <c r="AL52" i="7"/>
  <c r="AG12" i="7"/>
  <c r="AL12" i="7"/>
  <c r="K46" i="8"/>
  <c r="N46" i="8"/>
  <c r="J46" i="8"/>
  <c r="V46" i="8" s="1"/>
  <c r="K86" i="8"/>
  <c r="J86" i="8"/>
  <c r="V86" i="8" s="1"/>
  <c r="N86" i="8"/>
  <c r="J63" i="8"/>
  <c r="V63" i="8" s="1"/>
  <c r="N63" i="8"/>
  <c r="K63" i="8"/>
  <c r="K151" i="8"/>
  <c r="N151" i="8"/>
  <c r="J151" i="8"/>
  <c r="V151" i="8" s="1"/>
  <c r="AG210" i="7"/>
  <c r="AL210" i="7"/>
  <c r="AG125" i="7"/>
  <c r="AL125" i="7"/>
  <c r="AM119" i="7"/>
  <c r="AH119" i="7"/>
  <c r="AL19" i="7"/>
  <c r="AG19" i="7"/>
  <c r="U219" i="7"/>
  <c r="AL77" i="7"/>
  <c r="AG77" i="7"/>
  <c r="AL24" i="7"/>
  <c r="AG24" i="7"/>
  <c r="AL20" i="7"/>
  <c r="AG20" i="7"/>
  <c r="AH117" i="7"/>
  <c r="AM117" i="7"/>
  <c r="AG30" i="7"/>
  <c r="AL30" i="7"/>
  <c r="AG140" i="7" l="1"/>
  <c r="AL140" i="7"/>
  <c r="AG38" i="7"/>
  <c r="AL38" i="7"/>
  <c r="AG59" i="7"/>
  <c r="AL59" i="7"/>
  <c r="AM59" i="7"/>
  <c r="AM171" i="7"/>
  <c r="R4" i="7"/>
  <c r="AG171" i="7"/>
  <c r="AL171" i="7"/>
  <c r="AG53" i="7"/>
  <c r="AG15" i="7"/>
  <c r="AL15" i="7"/>
  <c r="AL98" i="7"/>
  <c r="AH15" i="7"/>
  <c r="AG98" i="7"/>
  <c r="AG168" i="7"/>
  <c r="AL168" i="7"/>
  <c r="AH53" i="7"/>
  <c r="AL53" i="7"/>
  <c r="AH168" i="7"/>
  <c r="AL179" i="7"/>
  <c r="AH179" i="7"/>
  <c r="AG179" i="7"/>
  <c r="AH98" i="7"/>
  <c r="O151" i="8"/>
  <c r="R151" i="8" s="1"/>
  <c r="O145" i="8"/>
  <c r="R145" i="8" s="1"/>
  <c r="O204" i="8"/>
  <c r="S204" i="8" s="1"/>
  <c r="O184" i="8"/>
  <c r="R184" i="8" s="1"/>
  <c r="O166" i="8"/>
  <c r="R166" i="8" s="1"/>
  <c r="O186" i="8"/>
  <c r="O135" i="8"/>
  <c r="R135" i="8" s="1"/>
  <c r="O63" i="8"/>
  <c r="R63" i="8" s="1"/>
  <c r="O46" i="8"/>
  <c r="R46" i="8" s="1"/>
  <c r="O115" i="8"/>
  <c r="R115" i="8" s="1"/>
  <c r="O22" i="8"/>
  <c r="R22" i="8" s="1"/>
  <c r="O86" i="8"/>
  <c r="R86" i="8" s="1"/>
  <c r="O187" i="8"/>
  <c r="R187" i="8" s="1"/>
  <c r="O192" i="8"/>
  <c r="R192" i="8" s="1"/>
  <c r="O64" i="8"/>
  <c r="R64" i="8" s="1"/>
  <c r="O161" i="8"/>
  <c r="N205" i="8"/>
  <c r="J205" i="8"/>
  <c r="V205" i="8" s="1"/>
  <c r="K205" i="8"/>
  <c r="N112" i="8"/>
  <c r="K112" i="8"/>
  <c r="J112" i="8"/>
  <c r="V112" i="8" s="1"/>
  <c r="N40" i="8"/>
  <c r="K40" i="8"/>
  <c r="J40" i="8"/>
  <c r="V40" i="8" s="1"/>
  <c r="N95" i="8"/>
  <c r="J95" i="8"/>
  <c r="V95" i="8" s="1"/>
  <c r="K95" i="8"/>
  <c r="N32" i="8"/>
  <c r="K32" i="8"/>
  <c r="J32" i="8"/>
  <c r="V32" i="8" s="1"/>
  <c r="J57" i="8"/>
  <c r="V57" i="8" s="1"/>
  <c r="K57" i="8"/>
  <c r="N57" i="8"/>
  <c r="J212" i="8"/>
  <c r="V212" i="8" s="1"/>
  <c r="N212" i="8"/>
  <c r="K212" i="8"/>
  <c r="J73" i="8"/>
  <c r="V73" i="8" s="1"/>
  <c r="N73" i="8"/>
  <c r="K73" i="8"/>
  <c r="J29" i="8"/>
  <c r="V29" i="8" s="1"/>
  <c r="N29" i="8"/>
  <c r="K29" i="8"/>
  <c r="K31" i="8"/>
  <c r="N31" i="8"/>
  <c r="J31" i="8"/>
  <c r="V31" i="8" s="1"/>
  <c r="J72" i="8"/>
  <c r="V72" i="8" s="1"/>
  <c r="K72" i="8"/>
  <c r="N72" i="8"/>
  <c r="N102" i="8"/>
  <c r="K102" i="8"/>
  <c r="J102" i="8"/>
  <c r="V102" i="8" s="1"/>
  <c r="J164" i="8"/>
  <c r="V164" i="8" s="1"/>
  <c r="K164" i="8"/>
  <c r="N164" i="8"/>
  <c r="J124" i="8"/>
  <c r="V124" i="8" s="1"/>
  <c r="K124" i="8"/>
  <c r="N124" i="8"/>
  <c r="AH99" i="7"/>
  <c r="AM99" i="7"/>
  <c r="AG18" i="7"/>
  <c r="AL18" i="7"/>
  <c r="J217" i="8"/>
  <c r="V217" i="8" s="1"/>
  <c r="K217" i="8"/>
  <c r="N217" i="8"/>
  <c r="K153" i="8"/>
  <c r="N153" i="8"/>
  <c r="J153" i="8"/>
  <c r="V153" i="8" s="1"/>
  <c r="J61" i="8"/>
  <c r="V61" i="8" s="1"/>
  <c r="N61" i="8"/>
  <c r="K61" i="8"/>
  <c r="J26" i="8"/>
  <c r="V26" i="8" s="1"/>
  <c r="N26" i="8"/>
  <c r="K26" i="8"/>
  <c r="N85" i="8"/>
  <c r="J85" i="8"/>
  <c r="V85" i="8" s="1"/>
  <c r="K85" i="8"/>
  <c r="N146" i="8"/>
  <c r="K146" i="8"/>
  <c r="J146" i="8"/>
  <c r="V146" i="8" s="1"/>
  <c r="N114" i="8"/>
  <c r="K114" i="8"/>
  <c r="J114" i="8"/>
  <c r="V114" i="8" s="1"/>
  <c r="N126" i="8"/>
  <c r="J126" i="8"/>
  <c r="V126" i="8" s="1"/>
  <c r="K126" i="8"/>
  <c r="K116" i="8"/>
  <c r="J116" i="8"/>
  <c r="V116" i="8" s="1"/>
  <c r="N116" i="8"/>
  <c r="J137" i="8"/>
  <c r="V137" i="8" s="1"/>
  <c r="K137" i="8"/>
  <c r="N137" i="8"/>
  <c r="N50" i="8"/>
  <c r="J50" i="8"/>
  <c r="V50" i="8" s="1"/>
  <c r="K50" i="8"/>
  <c r="J191" i="8"/>
  <c r="V191" i="8" s="1"/>
  <c r="K191" i="8"/>
  <c r="N191" i="8"/>
  <c r="K154" i="8"/>
  <c r="J154" i="8"/>
  <c r="V154" i="8" s="1"/>
  <c r="N154" i="8"/>
  <c r="K66" i="8"/>
  <c r="N66" i="8"/>
  <c r="J66" i="8"/>
  <c r="V66" i="8" s="1"/>
  <c r="K188" i="8"/>
  <c r="J188" i="8"/>
  <c r="V188" i="8" s="1"/>
  <c r="N188" i="8"/>
  <c r="J142" i="8"/>
  <c r="V142" i="8" s="1"/>
  <c r="K142" i="8"/>
  <c r="N142" i="8"/>
  <c r="J214" i="8"/>
  <c r="V214" i="8" s="1"/>
  <c r="K214" i="8"/>
  <c r="N214" i="8"/>
  <c r="N109" i="8"/>
  <c r="K109" i="8"/>
  <c r="J109" i="8"/>
  <c r="V109" i="8" s="1"/>
  <c r="N37" i="8"/>
  <c r="J37" i="8"/>
  <c r="V37" i="8" s="1"/>
  <c r="K37" i="8"/>
  <c r="N216" i="8"/>
  <c r="J216" i="8"/>
  <c r="V216" i="8" s="1"/>
  <c r="K216" i="8"/>
  <c r="AH38" i="7"/>
  <c r="AM38" i="7"/>
  <c r="AM27" i="7"/>
  <c r="AH27" i="7"/>
  <c r="AM78" i="7"/>
  <c r="AH78" i="7"/>
  <c r="AH207" i="7"/>
  <c r="AM207" i="7"/>
  <c r="AM62" i="7"/>
  <c r="AH62" i="7"/>
  <c r="AH75" i="7"/>
  <c r="AM75" i="7"/>
  <c r="AB9" i="7"/>
  <c r="AE9" i="7" s="1"/>
  <c r="Y219" i="7"/>
  <c r="AM35" i="7"/>
  <c r="AH35" i="7"/>
  <c r="AH23" i="7"/>
  <c r="AM23" i="7"/>
  <c r="AM105" i="7"/>
  <c r="AH105" i="7"/>
  <c r="AM16" i="7"/>
  <c r="AH16" i="7"/>
  <c r="K132" i="8"/>
  <c r="N132" i="8"/>
  <c r="J132" i="8"/>
  <c r="V132" i="8" s="1"/>
  <c r="N176" i="8"/>
  <c r="K176" i="8"/>
  <c r="J176" i="8"/>
  <c r="V176" i="8" s="1"/>
  <c r="N76" i="8"/>
  <c r="K76" i="8"/>
  <c r="J76" i="8"/>
  <c r="V76" i="8" s="1"/>
  <c r="K201" i="8"/>
  <c r="J201" i="8"/>
  <c r="V201" i="8" s="1"/>
  <c r="N201" i="8"/>
  <c r="K74" i="8"/>
  <c r="J74" i="8"/>
  <c r="V74" i="8" s="1"/>
  <c r="N74" i="8"/>
  <c r="N203" i="8"/>
  <c r="K203" i="8"/>
  <c r="J203" i="8"/>
  <c r="V203" i="8" s="1"/>
  <c r="N104" i="8"/>
  <c r="J104" i="8"/>
  <c r="V104" i="8" s="1"/>
  <c r="K104" i="8"/>
  <c r="N44" i="8"/>
  <c r="J44" i="8"/>
  <c r="V44" i="8" s="1"/>
  <c r="K44" i="8"/>
  <c r="J149" i="8"/>
  <c r="V149" i="8" s="1"/>
  <c r="N149" i="8"/>
  <c r="K149" i="8"/>
  <c r="N118" i="8"/>
  <c r="J118" i="8"/>
  <c r="V118" i="8" s="1"/>
  <c r="K118" i="8"/>
  <c r="K198" i="8"/>
  <c r="J198" i="8"/>
  <c r="V198" i="8" s="1"/>
  <c r="N198" i="8"/>
  <c r="J41" i="8"/>
  <c r="V41" i="8" s="1"/>
  <c r="N41" i="8"/>
  <c r="K41" i="8"/>
  <c r="N144" i="8"/>
  <c r="J144" i="8"/>
  <c r="V144" i="8" s="1"/>
  <c r="K144" i="8"/>
  <c r="K129" i="8"/>
  <c r="J129" i="8"/>
  <c r="V129" i="8" s="1"/>
  <c r="N129" i="8"/>
  <c r="K113" i="8"/>
  <c r="N113" i="8"/>
  <c r="J113" i="8"/>
  <c r="V113" i="8" s="1"/>
  <c r="U5" i="7"/>
  <c r="S219" i="7"/>
  <c r="S5" i="7" s="1"/>
  <c r="AH210" i="7"/>
  <c r="AM210" i="7"/>
  <c r="AC169" i="7"/>
  <c r="AM13" i="7"/>
  <c r="AH13" i="7"/>
  <c r="K157" i="8"/>
  <c r="N157" i="8"/>
  <c r="J157" i="8"/>
  <c r="V157" i="8" s="1"/>
  <c r="J196" i="8"/>
  <c r="V196" i="8" s="1"/>
  <c r="K196" i="8"/>
  <c r="N196" i="8"/>
  <c r="K156" i="8"/>
  <c r="J156" i="8"/>
  <c r="V156" i="8" s="1"/>
  <c r="N156" i="8"/>
  <c r="K181" i="8"/>
  <c r="N181" i="8"/>
  <c r="J181" i="8"/>
  <c r="V181" i="8" s="1"/>
  <c r="N183" i="8"/>
  <c r="J183" i="8"/>
  <c r="V183" i="8" s="1"/>
  <c r="K183" i="8"/>
  <c r="K67" i="8"/>
  <c r="N67" i="8"/>
  <c r="J67" i="8"/>
  <c r="V67" i="8" s="1"/>
  <c r="J88" i="8"/>
  <c r="V88" i="8" s="1"/>
  <c r="N88" i="8"/>
  <c r="K88" i="8"/>
  <c r="K79" i="8"/>
  <c r="N79" i="8"/>
  <c r="J79" i="8"/>
  <c r="V79" i="8" s="1"/>
  <c r="K48" i="8"/>
  <c r="N48" i="8"/>
  <c r="J48" i="8"/>
  <c r="V48" i="8" s="1"/>
  <c r="J93" i="8"/>
  <c r="V93" i="8" s="1"/>
  <c r="N93" i="8"/>
  <c r="K93" i="8"/>
  <c r="J167" i="8"/>
  <c r="V167" i="8" s="1"/>
  <c r="N167" i="8"/>
  <c r="K167" i="8"/>
  <c r="K89" i="8"/>
  <c r="N89" i="8"/>
  <c r="J89" i="8"/>
  <c r="V89" i="8" s="1"/>
  <c r="N122" i="8"/>
  <c r="K122" i="8"/>
  <c r="J122" i="8"/>
  <c r="V122" i="8" s="1"/>
  <c r="J182" i="8"/>
  <c r="V182" i="8" s="1"/>
  <c r="K182" i="8"/>
  <c r="N182" i="8"/>
  <c r="J49" i="8"/>
  <c r="V49" i="8" s="1"/>
  <c r="N49" i="8"/>
  <c r="K49" i="8"/>
  <c r="J69" i="8"/>
  <c r="V69" i="8" s="1"/>
  <c r="N69" i="8"/>
  <c r="K69" i="8"/>
  <c r="N133" i="8"/>
  <c r="J133" i="8"/>
  <c r="V133" i="8" s="1"/>
  <c r="K133" i="8"/>
  <c r="N172" i="8"/>
  <c r="K172" i="8"/>
  <c r="J172" i="8"/>
  <c r="V172" i="8" s="1"/>
  <c r="K43" i="8"/>
  <c r="N43" i="8"/>
  <c r="J43" i="8"/>
  <c r="V43" i="8" s="1"/>
  <c r="J87" i="8"/>
  <c r="V87" i="8" s="1"/>
  <c r="K87" i="8"/>
  <c r="N87" i="8"/>
  <c r="K36" i="8"/>
  <c r="N36" i="8"/>
  <c r="J36" i="8"/>
  <c r="V36" i="8" s="1"/>
  <c r="N17" i="8"/>
  <c r="K17" i="8"/>
  <c r="J17" i="8"/>
  <c r="V17" i="8" s="1"/>
  <c r="J128" i="8"/>
  <c r="V128" i="8" s="1"/>
  <c r="K128" i="8"/>
  <c r="N128" i="8"/>
  <c r="J70" i="8"/>
  <c r="V70" i="8" s="1"/>
  <c r="N70" i="8"/>
  <c r="K70" i="8"/>
  <c r="J111" i="8"/>
  <c r="V111" i="8" s="1"/>
  <c r="K111" i="8"/>
  <c r="N111" i="8"/>
  <c r="N127" i="8"/>
  <c r="K127" i="8"/>
  <c r="J127" i="8"/>
  <c r="V127" i="8" s="1"/>
  <c r="K58" i="8"/>
  <c r="J58" i="8"/>
  <c r="V58" i="8" s="1"/>
  <c r="N58" i="8"/>
  <c r="K178" i="8"/>
  <c r="N178" i="8"/>
  <c r="J178" i="8"/>
  <c r="V178" i="8" s="1"/>
  <c r="K108" i="8"/>
  <c r="J108" i="8"/>
  <c r="V108" i="8" s="1"/>
  <c r="N108" i="8"/>
  <c r="N65" i="8"/>
  <c r="K65" i="8"/>
  <c r="J65" i="8"/>
  <c r="V65" i="8" s="1"/>
  <c r="K199" i="8"/>
  <c r="N199" i="8"/>
  <c r="J199" i="8"/>
  <c r="V199" i="8" s="1"/>
  <c r="K47" i="8"/>
  <c r="N47" i="8"/>
  <c r="J47" i="8"/>
  <c r="V47" i="8" s="1"/>
  <c r="N55" i="8"/>
  <c r="K55" i="8"/>
  <c r="J55" i="8"/>
  <c r="V55" i="8" s="1"/>
  <c r="K51" i="8"/>
  <c r="J51" i="8"/>
  <c r="V51" i="8" s="1"/>
  <c r="N51" i="8"/>
  <c r="K165" i="8"/>
  <c r="J165" i="8"/>
  <c r="V165" i="8" s="1"/>
  <c r="N165" i="8"/>
  <c r="J155" i="8"/>
  <c r="V155" i="8" s="1"/>
  <c r="N155" i="8"/>
  <c r="K155" i="8"/>
  <c r="K54" i="8"/>
  <c r="N54" i="8"/>
  <c r="J54" i="8"/>
  <c r="V54" i="8" s="1"/>
  <c r="K45" i="8"/>
  <c r="J45" i="8"/>
  <c r="V45" i="8" s="1"/>
  <c r="N45" i="8"/>
  <c r="K160" i="8"/>
  <c r="N160" i="8"/>
  <c r="J160" i="8"/>
  <c r="V160" i="8" s="1"/>
  <c r="K152" i="8"/>
  <c r="J152" i="8"/>
  <c r="V152" i="8" s="1"/>
  <c r="N152" i="8"/>
  <c r="J91" i="8"/>
  <c r="V91" i="8" s="1"/>
  <c r="K91" i="8"/>
  <c r="N91" i="8"/>
  <c r="J177" i="8"/>
  <c r="V177" i="8" s="1"/>
  <c r="N177" i="8"/>
  <c r="K177" i="8"/>
  <c r="K197" i="8"/>
  <c r="J197" i="8"/>
  <c r="V197" i="8" s="1"/>
  <c r="N197" i="8"/>
  <c r="K92" i="8"/>
  <c r="N92" i="8"/>
  <c r="J92" i="8"/>
  <c r="V92" i="8" s="1"/>
  <c r="N163" i="8"/>
  <c r="J163" i="8"/>
  <c r="V163" i="8" s="1"/>
  <c r="K163" i="8"/>
  <c r="K71" i="8"/>
  <c r="J71" i="8"/>
  <c r="V71" i="8" s="1"/>
  <c r="N71" i="8"/>
  <c r="K209" i="8"/>
  <c r="J209" i="8"/>
  <c r="V209" i="8" s="1"/>
  <c r="N209" i="8"/>
  <c r="K158" i="8"/>
  <c r="J158" i="8"/>
  <c r="V158" i="8" s="1"/>
  <c r="N158" i="8"/>
  <c r="N121" i="8"/>
  <c r="K121" i="8"/>
  <c r="J121" i="8"/>
  <c r="V121" i="8" s="1"/>
  <c r="N150" i="8"/>
  <c r="K150" i="8"/>
  <c r="J150" i="8"/>
  <c r="V150" i="8" s="1"/>
  <c r="K56" i="8"/>
  <c r="N56" i="8"/>
  <c r="J56" i="8"/>
  <c r="V56" i="8" s="1"/>
  <c r="N25" i="8"/>
  <c r="K25" i="8"/>
  <c r="J25" i="8"/>
  <c r="V25" i="8" s="1"/>
  <c r="J39" i="8"/>
  <c r="V39" i="8" s="1"/>
  <c r="N39" i="8"/>
  <c r="K39" i="8"/>
  <c r="N159" i="8"/>
  <c r="J159" i="8"/>
  <c r="V159" i="8" s="1"/>
  <c r="K159" i="8"/>
  <c r="AH24" i="7"/>
  <c r="AM24" i="7"/>
  <c r="AH77" i="7"/>
  <c r="AM77" i="7"/>
  <c r="AM12" i="7"/>
  <c r="AH12" i="7"/>
  <c r="AM52" i="7"/>
  <c r="AH52" i="7"/>
  <c r="AM97" i="7"/>
  <c r="AH97" i="7"/>
  <c r="AH14" i="7"/>
  <c r="AM14" i="7"/>
  <c r="AM141" i="7"/>
  <c r="AH141" i="7"/>
  <c r="J175" i="8"/>
  <c r="V175" i="8" s="1"/>
  <c r="K175" i="8"/>
  <c r="N175" i="8"/>
  <c r="K107" i="8"/>
  <c r="J107" i="8"/>
  <c r="V107" i="8" s="1"/>
  <c r="N107" i="8"/>
  <c r="N123" i="8"/>
  <c r="J123" i="8"/>
  <c r="V123" i="8" s="1"/>
  <c r="K123" i="8"/>
  <c r="J173" i="8"/>
  <c r="V173" i="8" s="1"/>
  <c r="N173" i="8"/>
  <c r="K173" i="8"/>
  <c r="K84" i="8"/>
  <c r="J84" i="8"/>
  <c r="V84" i="8" s="1"/>
  <c r="N84" i="8"/>
  <c r="K143" i="8"/>
  <c r="N143" i="8"/>
  <c r="J143" i="8"/>
  <c r="V143" i="8" s="1"/>
  <c r="K194" i="8"/>
  <c r="N194" i="8"/>
  <c r="J194" i="8"/>
  <c r="V194" i="8" s="1"/>
  <c r="K34" i="8"/>
  <c r="N34" i="8"/>
  <c r="J34" i="8"/>
  <c r="V34" i="8" s="1"/>
  <c r="K189" i="8"/>
  <c r="J189" i="8"/>
  <c r="V189" i="8" s="1"/>
  <c r="N189" i="8"/>
  <c r="J103" i="8"/>
  <c r="V103" i="8" s="1"/>
  <c r="N103" i="8"/>
  <c r="K103" i="8"/>
  <c r="J90" i="8"/>
  <c r="V90" i="8" s="1"/>
  <c r="N90" i="8"/>
  <c r="K90" i="8"/>
  <c r="J148" i="8"/>
  <c r="V148" i="8" s="1"/>
  <c r="K148" i="8"/>
  <c r="N148" i="8"/>
  <c r="K82" i="8"/>
  <c r="N82" i="8"/>
  <c r="J82" i="8"/>
  <c r="V82" i="8" s="1"/>
  <c r="J120" i="8"/>
  <c r="V120" i="8" s="1"/>
  <c r="K120" i="8"/>
  <c r="N120" i="8"/>
  <c r="K131" i="8"/>
  <c r="J131" i="8"/>
  <c r="V131" i="8" s="1"/>
  <c r="N131" i="8"/>
  <c r="N42" i="8"/>
  <c r="J42" i="8"/>
  <c r="V42" i="8" s="1"/>
  <c r="K42" i="8"/>
  <c r="J213" i="8"/>
  <c r="V213" i="8" s="1"/>
  <c r="K213" i="8"/>
  <c r="N213" i="8"/>
  <c r="K185" i="8"/>
  <c r="J185" i="8"/>
  <c r="V185" i="8" s="1"/>
  <c r="N185" i="8"/>
  <c r="J100" i="8"/>
  <c r="V100" i="8" s="1"/>
  <c r="N100" i="8"/>
  <c r="K100" i="8"/>
  <c r="K211" i="8"/>
  <c r="N211" i="8"/>
  <c r="J211" i="8"/>
  <c r="V211" i="8" s="1"/>
  <c r="N195" i="8"/>
  <c r="K195" i="8"/>
  <c r="J195" i="8"/>
  <c r="V195" i="8" s="1"/>
  <c r="J208" i="8"/>
  <c r="V208" i="8" s="1"/>
  <c r="K208" i="8"/>
  <c r="N208" i="8"/>
  <c r="N180" i="8"/>
  <c r="K180" i="8"/>
  <c r="J180" i="8"/>
  <c r="V180" i="8" s="1"/>
  <c r="J190" i="8"/>
  <c r="V190" i="8" s="1"/>
  <c r="N190" i="8"/>
  <c r="K190" i="8"/>
  <c r="K68" i="8"/>
  <c r="J68" i="8"/>
  <c r="V68" i="8" s="1"/>
  <c r="N68" i="8"/>
  <c r="N33" i="8"/>
  <c r="K33" i="8"/>
  <c r="J33" i="8"/>
  <c r="V33" i="8" s="1"/>
  <c r="N134" i="8"/>
  <c r="K134" i="8"/>
  <c r="J134" i="8"/>
  <c r="V134" i="8" s="1"/>
  <c r="K94" i="8"/>
  <c r="J94" i="8"/>
  <c r="V94" i="8" s="1"/>
  <c r="N94" i="8"/>
  <c r="K170" i="8"/>
  <c r="N170" i="8"/>
  <c r="J170" i="8"/>
  <c r="V170" i="8" s="1"/>
  <c r="N83" i="8"/>
  <c r="J83" i="8"/>
  <c r="V83" i="8" s="1"/>
  <c r="K83" i="8"/>
  <c r="N101" i="8"/>
  <c r="J101" i="8"/>
  <c r="V101" i="8" s="1"/>
  <c r="K101" i="8"/>
  <c r="K80" i="8"/>
  <c r="N80" i="8"/>
  <c r="J80" i="8"/>
  <c r="V80" i="8" s="1"/>
  <c r="K202" i="8"/>
  <c r="J202" i="8"/>
  <c r="V202" i="8" s="1"/>
  <c r="N202" i="8"/>
  <c r="J174" i="8"/>
  <c r="V174" i="8" s="1"/>
  <c r="N174" i="8"/>
  <c r="K174" i="8"/>
  <c r="J193" i="8"/>
  <c r="V193" i="8" s="1"/>
  <c r="K193" i="8"/>
  <c r="N193" i="8"/>
  <c r="N130" i="8"/>
  <c r="J130" i="8"/>
  <c r="V130" i="8" s="1"/>
  <c r="K130" i="8"/>
  <c r="K147" i="8"/>
  <c r="N147" i="8"/>
  <c r="J147" i="8"/>
  <c r="V147" i="8" s="1"/>
  <c r="K138" i="8"/>
  <c r="J138" i="8"/>
  <c r="V138" i="8" s="1"/>
  <c r="N138" i="8"/>
  <c r="J81" i="8"/>
  <c r="V81" i="8" s="1"/>
  <c r="K81" i="8"/>
  <c r="N81" i="8"/>
  <c r="J60" i="8"/>
  <c r="V60" i="8" s="1"/>
  <c r="K60" i="8"/>
  <c r="N60" i="8"/>
  <c r="N110" i="8"/>
  <c r="J110" i="8"/>
  <c r="V110" i="8" s="1"/>
  <c r="K110" i="8"/>
  <c r="J162" i="8"/>
  <c r="V162" i="8" s="1"/>
  <c r="N162" i="8"/>
  <c r="K162" i="8"/>
  <c r="J215" i="8"/>
  <c r="V215" i="8" s="1"/>
  <c r="K215" i="8"/>
  <c r="N215" i="8"/>
  <c r="K106" i="8"/>
  <c r="J106" i="8"/>
  <c r="V106" i="8" s="1"/>
  <c r="N106" i="8"/>
  <c r="N200" i="8"/>
  <c r="J200" i="8"/>
  <c r="V200" i="8" s="1"/>
  <c r="K200" i="8"/>
  <c r="K96" i="8"/>
  <c r="J96" i="8"/>
  <c r="V96" i="8" s="1"/>
  <c r="N96" i="8"/>
  <c r="AH30" i="7"/>
  <c r="AM30" i="7"/>
  <c r="AM20" i="7"/>
  <c r="AH20" i="7"/>
  <c r="AH19" i="7"/>
  <c r="AM19" i="7"/>
  <c r="AH125" i="7"/>
  <c r="AM125" i="7"/>
  <c r="AH28" i="7"/>
  <c r="AM28" i="7"/>
  <c r="AM206" i="7"/>
  <c r="AH206" i="7"/>
  <c r="AH136" i="7"/>
  <c r="AM136" i="7"/>
  <c r="AH139" i="7"/>
  <c r="AM139" i="7"/>
  <c r="AH21" i="7"/>
  <c r="AM21" i="7"/>
  <c r="AM140" i="7"/>
  <c r="AH140" i="7"/>
  <c r="AH59" i="7" l="1"/>
  <c r="AH171" i="7"/>
  <c r="U4" i="7"/>
  <c r="AM53" i="7"/>
  <c r="AM15" i="7"/>
  <c r="AM168" i="7"/>
  <c r="AM179" i="7"/>
  <c r="AM98" i="7"/>
  <c r="S135" i="8"/>
  <c r="S186" i="8"/>
  <c r="S145" i="8"/>
  <c r="W145" i="8" s="1"/>
  <c r="S115" i="8"/>
  <c r="U115" i="8" s="1"/>
  <c r="R186" i="8"/>
  <c r="S187" i="8"/>
  <c r="U187" i="8" s="1"/>
  <c r="S161" i="8"/>
  <c r="U161" i="8" s="1"/>
  <c r="S166" i="8"/>
  <c r="U166" i="8" s="1"/>
  <c r="S64" i="8"/>
  <c r="W64" i="8" s="1"/>
  <c r="S22" i="8"/>
  <c r="U22" i="8" s="1"/>
  <c r="S192" i="8"/>
  <c r="W192" i="8" s="1"/>
  <c r="R204" i="8"/>
  <c r="R161" i="8"/>
  <c r="S151" i="8"/>
  <c r="S46" i="8"/>
  <c r="W46" i="8" s="1"/>
  <c r="S86" i="8"/>
  <c r="S184" i="8"/>
  <c r="W184" i="8" s="1"/>
  <c r="S63" i="8"/>
  <c r="W63" i="8" s="1"/>
  <c r="O106" i="8"/>
  <c r="R106" i="8" s="1"/>
  <c r="O162" i="8"/>
  <c r="R162" i="8" s="1"/>
  <c r="O174" i="8"/>
  <c r="R174" i="8" s="1"/>
  <c r="O80" i="8"/>
  <c r="R80" i="8" s="1"/>
  <c r="O83" i="8"/>
  <c r="R83" i="8" s="1"/>
  <c r="O94" i="8"/>
  <c r="R94" i="8" s="1"/>
  <c r="O195" i="8"/>
  <c r="R195" i="8" s="1"/>
  <c r="O211" i="8"/>
  <c r="R211" i="8" s="1"/>
  <c r="O213" i="8"/>
  <c r="R213" i="8" s="1"/>
  <c r="O103" i="8"/>
  <c r="R103" i="8" s="1"/>
  <c r="O34" i="8"/>
  <c r="R34" i="8" s="1"/>
  <c r="O175" i="8"/>
  <c r="R175" i="8" s="1"/>
  <c r="O39" i="8"/>
  <c r="R39" i="8" s="1"/>
  <c r="O25" i="8"/>
  <c r="R25" i="8" s="1"/>
  <c r="O56" i="8"/>
  <c r="O209" i="8"/>
  <c r="O163" i="8"/>
  <c r="S163" i="8" s="1"/>
  <c r="O197" i="8"/>
  <c r="O160" i="8"/>
  <c r="O165" i="8"/>
  <c r="S165" i="8" s="1"/>
  <c r="O199" i="8"/>
  <c r="O58" i="8"/>
  <c r="O87" i="8"/>
  <c r="R87" i="8" s="1"/>
  <c r="O43" i="8"/>
  <c r="R43" i="8" s="1"/>
  <c r="O133" i="8"/>
  <c r="S133" i="8" s="1"/>
  <c r="O183" i="8"/>
  <c r="S183" i="8" s="1"/>
  <c r="O156" i="8"/>
  <c r="R156" i="8" s="1"/>
  <c r="O129" i="8"/>
  <c r="R129" i="8" s="1"/>
  <c r="O41" i="8"/>
  <c r="R41" i="8" s="1"/>
  <c r="O44" i="8"/>
  <c r="R44" i="8" s="1"/>
  <c r="O76" i="8"/>
  <c r="O37" i="8"/>
  <c r="R37" i="8" s="1"/>
  <c r="O109" i="8"/>
  <c r="R109" i="8" s="1"/>
  <c r="O154" i="8"/>
  <c r="R154" i="8" s="1"/>
  <c r="O50" i="8"/>
  <c r="R50" i="8" s="1"/>
  <c r="O137" i="8"/>
  <c r="R137" i="8" s="1"/>
  <c r="O116" i="8"/>
  <c r="R116" i="8" s="1"/>
  <c r="O146" i="8"/>
  <c r="R146" i="8" s="1"/>
  <c r="O61" i="8"/>
  <c r="R61" i="8" s="1"/>
  <c r="O102" i="8"/>
  <c r="R102" i="8" s="1"/>
  <c r="O29" i="8"/>
  <c r="R29" i="8" s="1"/>
  <c r="O205" i="8"/>
  <c r="R205" i="8" s="1"/>
  <c r="O147" i="8"/>
  <c r="R147" i="8" s="1"/>
  <c r="O202" i="8"/>
  <c r="R202" i="8" s="1"/>
  <c r="O101" i="8"/>
  <c r="R101" i="8" s="1"/>
  <c r="O170" i="8"/>
  <c r="R170" i="8" s="1"/>
  <c r="O33" i="8"/>
  <c r="R33" i="8" s="1"/>
  <c r="O68" i="8"/>
  <c r="R68" i="8" s="1"/>
  <c r="O208" i="8"/>
  <c r="S208" i="8" s="1"/>
  <c r="O100" i="8"/>
  <c r="R100" i="8" s="1"/>
  <c r="O120" i="8"/>
  <c r="R120" i="8" s="1"/>
  <c r="O82" i="8"/>
  <c r="R82" i="8" s="1"/>
  <c r="O90" i="8"/>
  <c r="R90" i="8" s="1"/>
  <c r="O189" i="8"/>
  <c r="R189" i="8" s="1"/>
  <c r="O84" i="8"/>
  <c r="R84" i="8" s="1"/>
  <c r="O123" i="8"/>
  <c r="R123" i="8" s="1"/>
  <c r="O159" i="8"/>
  <c r="R159" i="8" s="1"/>
  <c r="O121" i="8"/>
  <c r="S121" i="8" s="1"/>
  <c r="O158" i="8"/>
  <c r="O92" i="8"/>
  <c r="R92" i="8" s="1"/>
  <c r="O177" i="8"/>
  <c r="R177" i="8" s="1"/>
  <c r="O91" i="8"/>
  <c r="S91" i="8" s="1"/>
  <c r="O152" i="8"/>
  <c r="S152" i="8" s="1"/>
  <c r="O55" i="8"/>
  <c r="S55" i="8" s="1"/>
  <c r="O47" i="8"/>
  <c r="S47" i="8" s="1"/>
  <c r="O178" i="8"/>
  <c r="R178" i="8" s="1"/>
  <c r="O111" i="8"/>
  <c r="R111" i="8" s="1"/>
  <c r="O122" i="8"/>
  <c r="S122" i="8" s="1"/>
  <c r="O89" i="8"/>
  <c r="R89" i="8" s="1"/>
  <c r="O93" i="8"/>
  <c r="R93" i="8" s="1"/>
  <c r="O79" i="8"/>
  <c r="O181" i="8"/>
  <c r="R181" i="8" s="1"/>
  <c r="O113" i="8"/>
  <c r="S113" i="8" s="1"/>
  <c r="O144" i="8"/>
  <c r="O198" i="8"/>
  <c r="R198" i="8" s="1"/>
  <c r="O149" i="8"/>
  <c r="S149" i="8" s="1"/>
  <c r="O216" i="8"/>
  <c r="R216" i="8" s="1"/>
  <c r="O66" i="8"/>
  <c r="R66" i="8" s="1"/>
  <c r="O126" i="8"/>
  <c r="R126" i="8" s="1"/>
  <c r="O114" i="8"/>
  <c r="R114" i="8" s="1"/>
  <c r="O26" i="8"/>
  <c r="R26" i="8" s="1"/>
  <c r="O153" i="8"/>
  <c r="R153" i="8" s="1"/>
  <c r="O164" i="8"/>
  <c r="R164" i="8" s="1"/>
  <c r="O32" i="8"/>
  <c r="R32" i="8" s="1"/>
  <c r="O215" i="8"/>
  <c r="R215" i="8" s="1"/>
  <c r="O81" i="8"/>
  <c r="R81" i="8" s="1"/>
  <c r="O138" i="8"/>
  <c r="R138" i="8" s="1"/>
  <c r="O130" i="8"/>
  <c r="R130" i="8" s="1"/>
  <c r="O193" i="8"/>
  <c r="R193" i="8" s="1"/>
  <c r="O134" i="8"/>
  <c r="R134" i="8" s="1"/>
  <c r="O190" i="8"/>
  <c r="R190" i="8" s="1"/>
  <c r="O180" i="8"/>
  <c r="R180" i="8" s="1"/>
  <c r="O185" i="8"/>
  <c r="R185" i="8" s="1"/>
  <c r="O42" i="8"/>
  <c r="R42" i="8" s="1"/>
  <c r="O143" i="8"/>
  <c r="R143" i="8" s="1"/>
  <c r="O173" i="8"/>
  <c r="R173" i="8" s="1"/>
  <c r="O107" i="8"/>
  <c r="R107" i="8" s="1"/>
  <c r="O150" i="8"/>
  <c r="R150" i="8" s="1"/>
  <c r="O54" i="8"/>
  <c r="S54" i="8" s="1"/>
  <c r="O65" i="8"/>
  <c r="R65" i="8" s="1"/>
  <c r="O108" i="8"/>
  <c r="S108" i="8" s="1"/>
  <c r="O127" i="8"/>
  <c r="R127" i="8" s="1"/>
  <c r="O17" i="8"/>
  <c r="R17" i="8" s="1"/>
  <c r="O36" i="8"/>
  <c r="O172" i="8"/>
  <c r="R172" i="8" s="1"/>
  <c r="O49" i="8"/>
  <c r="O182" i="8"/>
  <c r="R182" i="8" s="1"/>
  <c r="O167" i="8"/>
  <c r="O48" i="8"/>
  <c r="S48" i="8" s="1"/>
  <c r="O88" i="8"/>
  <c r="O196" i="8"/>
  <c r="R196" i="8" s="1"/>
  <c r="O157" i="8"/>
  <c r="R157" i="8" s="1"/>
  <c r="O118" i="8"/>
  <c r="R118" i="8" s="1"/>
  <c r="O201" i="8"/>
  <c r="S201" i="8" s="1"/>
  <c r="O142" i="8"/>
  <c r="R142" i="8" s="1"/>
  <c r="O188" i="8"/>
  <c r="R188" i="8" s="1"/>
  <c r="O191" i="8"/>
  <c r="O85" i="8"/>
  <c r="R85" i="8" s="1"/>
  <c r="O124" i="8"/>
  <c r="R124" i="8" s="1"/>
  <c r="O212" i="8"/>
  <c r="R212" i="8" s="1"/>
  <c r="O57" i="8"/>
  <c r="R57" i="8" s="1"/>
  <c r="O112" i="8"/>
  <c r="R112" i="8" s="1"/>
  <c r="O96" i="8"/>
  <c r="R96" i="8" s="1"/>
  <c r="O200" i="8"/>
  <c r="R200" i="8" s="1"/>
  <c r="O110" i="8"/>
  <c r="R110" i="8" s="1"/>
  <c r="O60" i="8"/>
  <c r="S60" i="8" s="1"/>
  <c r="O131" i="8"/>
  <c r="R131" i="8" s="1"/>
  <c r="O148" i="8"/>
  <c r="O194" i="8"/>
  <c r="R194" i="8" s="1"/>
  <c r="O71" i="8"/>
  <c r="R71" i="8" s="1"/>
  <c r="O45" i="8"/>
  <c r="R45" i="8" s="1"/>
  <c r="O155" i="8"/>
  <c r="R155" i="8" s="1"/>
  <c r="O51" i="8"/>
  <c r="R51" i="8" s="1"/>
  <c r="O70" i="8"/>
  <c r="R70" i="8" s="1"/>
  <c r="O128" i="8"/>
  <c r="S128" i="8" s="1"/>
  <c r="O69" i="8"/>
  <c r="R69" i="8" s="1"/>
  <c r="O67" i="8"/>
  <c r="O104" i="8"/>
  <c r="S104" i="8" s="1"/>
  <c r="O203" i="8"/>
  <c r="R203" i="8" s="1"/>
  <c r="O74" i="8"/>
  <c r="R74" i="8" s="1"/>
  <c r="O176" i="8"/>
  <c r="R176" i="8" s="1"/>
  <c r="O132" i="8"/>
  <c r="O214" i="8"/>
  <c r="R214" i="8" s="1"/>
  <c r="O217" i="8"/>
  <c r="R217" i="8" s="1"/>
  <c r="O72" i="8"/>
  <c r="R72" i="8" s="1"/>
  <c r="O31" i="8"/>
  <c r="O73" i="8"/>
  <c r="R73" i="8" s="1"/>
  <c r="O95" i="8"/>
  <c r="R95" i="8" s="1"/>
  <c r="O40" i="8"/>
  <c r="R40" i="8" s="1"/>
  <c r="AL169" i="7"/>
  <c r="AG169" i="7"/>
  <c r="W219" i="7"/>
  <c r="W5" i="7" s="1"/>
  <c r="Y5" i="7"/>
  <c r="AC9" i="7"/>
  <c r="AB219" i="7"/>
  <c r="W204" i="8"/>
  <c r="U204" i="8"/>
  <c r="AM18" i="7"/>
  <c r="AH18" i="7"/>
  <c r="Y4" i="7" l="1"/>
  <c r="U64" i="8"/>
  <c r="U135" i="8"/>
  <c r="U186" i="8"/>
  <c r="W115" i="8"/>
  <c r="Y115" i="8" s="1"/>
  <c r="AB115" i="8" s="1"/>
  <c r="AE115" i="8" s="1"/>
  <c r="W135" i="8"/>
  <c r="Y135" i="8" s="1"/>
  <c r="AB135" i="8" s="1"/>
  <c r="AE135" i="8" s="1"/>
  <c r="S199" i="8"/>
  <c r="U199" i="8" s="1"/>
  <c r="R199" i="8"/>
  <c r="W187" i="8"/>
  <c r="R76" i="8"/>
  <c r="S56" i="8"/>
  <c r="U56" i="8" s="1"/>
  <c r="W161" i="8"/>
  <c r="W166" i="8"/>
  <c r="W186" i="8"/>
  <c r="Y186" i="8" s="1"/>
  <c r="AB186" i="8" s="1"/>
  <c r="AE186" i="8" s="1"/>
  <c r="S49" i="8"/>
  <c r="U49" i="8" s="1"/>
  <c r="W151" i="8"/>
  <c r="Y151" i="8" s="1"/>
  <c r="AB151" i="8" s="1"/>
  <c r="AE151" i="8" s="1"/>
  <c r="S114" i="8"/>
  <c r="U114" i="8" s="1"/>
  <c r="S43" i="8"/>
  <c r="W43" i="8" s="1"/>
  <c r="S37" i="8"/>
  <c r="W37" i="8" s="1"/>
  <c r="U151" i="8"/>
  <c r="S82" i="8"/>
  <c r="W82" i="8" s="1"/>
  <c r="S137" i="8"/>
  <c r="U137" i="8" s="1"/>
  <c r="U145" i="8"/>
  <c r="U192" i="8"/>
  <c r="R55" i="8"/>
  <c r="S92" i="8"/>
  <c r="W92" i="8" s="1"/>
  <c r="S209" i="8"/>
  <c r="S202" i="8"/>
  <c r="S32" i="8"/>
  <c r="S26" i="8"/>
  <c r="W26" i="8" s="1"/>
  <c r="W22" i="8"/>
  <c r="S189" i="8"/>
  <c r="W189" i="8" s="1"/>
  <c r="S134" i="8"/>
  <c r="S74" i="8"/>
  <c r="W86" i="8"/>
  <c r="Y86" i="8" s="1"/>
  <c r="AB86" i="8" s="1"/>
  <c r="AE86" i="8" s="1"/>
  <c r="S205" i="8"/>
  <c r="U205" i="8" s="1"/>
  <c r="S153" i="8"/>
  <c r="W153" i="8" s="1"/>
  <c r="S127" i="8"/>
  <c r="S150" i="8"/>
  <c r="S146" i="8"/>
  <c r="U146" i="8" s="1"/>
  <c r="R88" i="8"/>
  <c r="R91" i="8"/>
  <c r="S131" i="8"/>
  <c r="S147" i="8"/>
  <c r="W147" i="8" s="1"/>
  <c r="S154" i="8"/>
  <c r="U154" i="8" s="1"/>
  <c r="R49" i="8"/>
  <c r="R197" i="8"/>
  <c r="S170" i="8"/>
  <c r="W170" i="8" s="1"/>
  <c r="S88" i="8"/>
  <c r="S66" i="8"/>
  <c r="U66" i="8" s="1"/>
  <c r="R201" i="8"/>
  <c r="R128" i="8"/>
  <c r="R121" i="8"/>
  <c r="S25" i="8"/>
  <c r="S103" i="8"/>
  <c r="S42" i="8"/>
  <c r="W42" i="8" s="1"/>
  <c r="S162" i="8"/>
  <c r="U162" i="8" s="1"/>
  <c r="S44" i="8"/>
  <c r="U44" i="8" s="1"/>
  <c r="S93" i="8"/>
  <c r="W93" i="8" s="1"/>
  <c r="S58" i="8"/>
  <c r="S100" i="8"/>
  <c r="U100" i="8" s="1"/>
  <c r="S96" i="8"/>
  <c r="W96" i="8" s="1"/>
  <c r="S112" i="8"/>
  <c r="R144" i="8"/>
  <c r="R183" i="8"/>
  <c r="S45" i="8"/>
  <c r="W45" i="8" s="1"/>
  <c r="U86" i="8"/>
  <c r="R58" i="8"/>
  <c r="S144" i="8"/>
  <c r="S197" i="8"/>
  <c r="S81" i="8"/>
  <c r="W81" i="8" s="1"/>
  <c r="S94" i="8"/>
  <c r="U94" i="8" s="1"/>
  <c r="S178" i="8"/>
  <c r="S85" i="8"/>
  <c r="R104" i="8"/>
  <c r="S212" i="8"/>
  <c r="S196" i="8"/>
  <c r="U196" i="8" s="1"/>
  <c r="S87" i="8"/>
  <c r="S120" i="8"/>
  <c r="W120" i="8" s="1"/>
  <c r="S195" i="8"/>
  <c r="U195" i="8" s="1"/>
  <c r="R160" i="8"/>
  <c r="S198" i="8"/>
  <c r="W198" i="8" s="1"/>
  <c r="R56" i="8"/>
  <c r="S84" i="8"/>
  <c r="S69" i="8"/>
  <c r="U69" i="8" s="1"/>
  <c r="S160" i="8"/>
  <c r="W160" i="8" s="1"/>
  <c r="S50" i="8"/>
  <c r="S76" i="8"/>
  <c r="R158" i="8"/>
  <c r="S95" i="8"/>
  <c r="W95" i="8" s="1"/>
  <c r="R54" i="8"/>
  <c r="S124" i="8"/>
  <c r="S217" i="8"/>
  <c r="W217" i="8" s="1"/>
  <c r="S156" i="8"/>
  <c r="U156" i="8" s="1"/>
  <c r="R148" i="8"/>
  <c r="S61" i="8"/>
  <c r="R152" i="8"/>
  <c r="S143" i="8"/>
  <c r="W143" i="8" s="1"/>
  <c r="S79" i="8"/>
  <c r="U79" i="8" s="1"/>
  <c r="R79" i="8"/>
  <c r="S111" i="8"/>
  <c r="U111" i="8" s="1"/>
  <c r="S34" i="8"/>
  <c r="U34" i="8" s="1"/>
  <c r="S158" i="8"/>
  <c r="S190" i="8"/>
  <c r="S142" i="8"/>
  <c r="S126" i="8"/>
  <c r="W126" i="8" s="1"/>
  <c r="S182" i="8"/>
  <c r="U182" i="8" s="1"/>
  <c r="S17" i="8"/>
  <c r="U17" i="8" s="1"/>
  <c r="S174" i="8"/>
  <c r="S33" i="8"/>
  <c r="W33" i="8" s="1"/>
  <c r="S164" i="8"/>
  <c r="U164" i="8" s="1"/>
  <c r="S138" i="8"/>
  <c r="W138" i="8" s="1"/>
  <c r="R113" i="8"/>
  <c r="S107" i="8"/>
  <c r="S191" i="8"/>
  <c r="U191" i="8" s="1"/>
  <c r="R48" i="8"/>
  <c r="S185" i="8"/>
  <c r="S193" i="8"/>
  <c r="U46" i="8"/>
  <c r="R60" i="8"/>
  <c r="R191" i="8"/>
  <c r="S216" i="8"/>
  <c r="W216" i="8" s="1"/>
  <c r="S118" i="8"/>
  <c r="S70" i="8"/>
  <c r="W70" i="8" s="1"/>
  <c r="U63" i="8"/>
  <c r="S116" i="8"/>
  <c r="S203" i="8"/>
  <c r="R108" i="8"/>
  <c r="S39" i="8"/>
  <c r="W39" i="8" s="1"/>
  <c r="S214" i="8"/>
  <c r="U214" i="8" s="1"/>
  <c r="R67" i="8"/>
  <c r="S172" i="8"/>
  <c r="S71" i="8"/>
  <c r="U71" i="8" s="1"/>
  <c r="S73" i="8"/>
  <c r="W73" i="8" s="1"/>
  <c r="S215" i="8"/>
  <c r="U215" i="8" s="1"/>
  <c r="S57" i="8"/>
  <c r="U57" i="8" s="1"/>
  <c r="R122" i="8"/>
  <c r="S31" i="8"/>
  <c r="W31" i="8" s="1"/>
  <c r="S110" i="8"/>
  <c r="W110" i="8" s="1"/>
  <c r="R149" i="8"/>
  <c r="R165" i="8"/>
  <c r="S51" i="8"/>
  <c r="U51" i="8" s="1"/>
  <c r="R36" i="8"/>
  <c r="R209" i="8"/>
  <c r="S173" i="8"/>
  <c r="U173" i="8" s="1"/>
  <c r="S194" i="8"/>
  <c r="S102" i="8"/>
  <c r="W102" i="8" s="1"/>
  <c r="S181" i="8"/>
  <c r="W181" i="8" s="1"/>
  <c r="S167" i="8"/>
  <c r="R31" i="8"/>
  <c r="S132" i="8"/>
  <c r="S36" i="8"/>
  <c r="W36" i="8" s="1"/>
  <c r="S175" i="8"/>
  <c r="S129" i="8"/>
  <c r="U129" i="8" s="1"/>
  <c r="S123" i="8"/>
  <c r="W123" i="8" s="1"/>
  <c r="S211" i="8"/>
  <c r="W211" i="8" s="1"/>
  <c r="S80" i="8"/>
  <c r="W80" i="8" s="1"/>
  <c r="U184" i="8"/>
  <c r="S67" i="8"/>
  <c r="S188" i="8"/>
  <c r="R132" i="8"/>
  <c r="S68" i="8"/>
  <c r="S176" i="8"/>
  <c r="W176" i="8" s="1"/>
  <c r="S109" i="8"/>
  <c r="W109" i="8" s="1"/>
  <c r="R208" i="8"/>
  <c r="S148" i="8"/>
  <c r="R167" i="8"/>
  <c r="S157" i="8"/>
  <c r="S155" i="8"/>
  <c r="W155" i="8" s="1"/>
  <c r="S90" i="8"/>
  <c r="W90" i="8" s="1"/>
  <c r="S200" i="8"/>
  <c r="U200" i="8" s="1"/>
  <c r="R133" i="8"/>
  <c r="S65" i="8"/>
  <c r="W65" i="8" s="1"/>
  <c r="R163" i="8"/>
  <c r="S83" i="8"/>
  <c r="S40" i="8"/>
  <c r="U40" i="8" s="1"/>
  <c r="S41" i="8"/>
  <c r="S177" i="8"/>
  <c r="S159" i="8"/>
  <c r="W159" i="8" s="1"/>
  <c r="S213" i="8"/>
  <c r="W213" i="8" s="1"/>
  <c r="S106" i="8"/>
  <c r="S130" i="8"/>
  <c r="S72" i="8"/>
  <c r="S180" i="8"/>
  <c r="W180" i="8" s="1"/>
  <c r="S89" i="8"/>
  <c r="S29" i="8"/>
  <c r="U29" i="8" s="1"/>
  <c r="R47" i="8"/>
  <c r="S101" i="8"/>
  <c r="Y46" i="8"/>
  <c r="AB46" i="8" s="1"/>
  <c r="AE46" i="8" s="1"/>
  <c r="Y204" i="8"/>
  <c r="AB204" i="8" s="1"/>
  <c r="AE204" i="8" s="1"/>
  <c r="AC219" i="7"/>
  <c r="AC5" i="7" s="1"/>
  <c r="AB5" i="7"/>
  <c r="W183" i="8"/>
  <c r="U183" i="8"/>
  <c r="Y63" i="8"/>
  <c r="AB63" i="8" s="1"/>
  <c r="AE63" i="8" s="1"/>
  <c r="W201" i="8"/>
  <c r="U201" i="8"/>
  <c r="W47" i="8"/>
  <c r="U47" i="8"/>
  <c r="AE219" i="7"/>
  <c r="AL9" i="7"/>
  <c r="AK1" i="7" s="1"/>
  <c r="AG9" i="7"/>
  <c r="W48" i="8"/>
  <c r="U48" i="8"/>
  <c r="W149" i="8"/>
  <c r="U149" i="8"/>
  <c r="W128" i="8"/>
  <c r="U128" i="8"/>
  <c r="W91" i="8"/>
  <c r="U91" i="8"/>
  <c r="W133" i="8"/>
  <c r="U133" i="8"/>
  <c r="Y64" i="8"/>
  <c r="AB64" i="8" s="1"/>
  <c r="AE64" i="8" s="1"/>
  <c r="AM169" i="7"/>
  <c r="AH169" i="7"/>
  <c r="W55" i="8"/>
  <c r="U55" i="8"/>
  <c r="Y145" i="8"/>
  <c r="AB145" i="8" s="1"/>
  <c r="AE145" i="8" s="1"/>
  <c r="Y192" i="8"/>
  <c r="AB192" i="8" s="1"/>
  <c r="AE192" i="8" s="1"/>
  <c r="W152" i="8"/>
  <c r="U152" i="8"/>
  <c r="W104" i="8"/>
  <c r="U104" i="8"/>
  <c r="W60" i="8"/>
  <c r="U60" i="8"/>
  <c r="W113" i="8"/>
  <c r="U113" i="8"/>
  <c r="W108" i="8"/>
  <c r="U108" i="8"/>
  <c r="W165" i="8"/>
  <c r="U165" i="8"/>
  <c r="W54" i="8"/>
  <c r="U54" i="8"/>
  <c r="W163" i="8"/>
  <c r="U163" i="8"/>
  <c r="W208" i="8"/>
  <c r="U208" i="8"/>
  <c r="W122" i="8"/>
  <c r="U122" i="8"/>
  <c r="W121" i="8"/>
  <c r="U121" i="8"/>
  <c r="Y184" i="8"/>
  <c r="AB184" i="8" s="1"/>
  <c r="AE184" i="8" s="1"/>
  <c r="AB4" i="7" l="1"/>
  <c r="W44" i="8"/>
  <c r="Y44" i="8" s="1"/>
  <c r="AB44" i="8" s="1"/>
  <c r="AE44" i="8" s="1"/>
  <c r="W137" i="8"/>
  <c r="Y137" i="8" s="1"/>
  <c r="AB137" i="8" s="1"/>
  <c r="AE137" i="8" s="1"/>
  <c r="Y161" i="8"/>
  <c r="AB161" i="8" s="1"/>
  <c r="Y187" i="8"/>
  <c r="AB187" i="8" s="1"/>
  <c r="W49" i="8"/>
  <c r="U82" i="8"/>
  <c r="U26" i="8"/>
  <c r="W209" i="8"/>
  <c r="Y166" i="8"/>
  <c r="AB166" i="8" s="1"/>
  <c r="W114" i="8"/>
  <c r="W32" i="8"/>
  <c r="U43" i="8"/>
  <c r="U37" i="8"/>
  <c r="W56" i="8"/>
  <c r="U209" i="8"/>
  <c r="W199" i="8"/>
  <c r="U92" i="8"/>
  <c r="U197" i="8"/>
  <c r="U189" i="8"/>
  <c r="W202" i="8"/>
  <c r="Y202" i="8" s="1"/>
  <c r="AB202" i="8" s="1"/>
  <c r="AE202" i="8" s="1"/>
  <c r="Y22" i="8"/>
  <c r="AB22" i="8" s="1"/>
  <c r="W127" i="8"/>
  <c r="Y127" i="8" s="1"/>
  <c r="AB127" i="8" s="1"/>
  <c r="AE127" i="8" s="1"/>
  <c r="U202" i="8"/>
  <c r="U160" i="8"/>
  <c r="U178" i="8"/>
  <c r="U212" i="8"/>
  <c r="U74" i="8"/>
  <c r="W134" i="8"/>
  <c r="U32" i="8"/>
  <c r="U112" i="8"/>
  <c r="W205" i="8"/>
  <c r="U120" i="8"/>
  <c r="U58" i="8"/>
  <c r="W146" i="8"/>
  <c r="W50" i="8"/>
  <c r="Y50" i="8" s="1"/>
  <c r="AB50" i="8" s="1"/>
  <c r="AE50" i="8" s="1"/>
  <c r="W17" i="8"/>
  <c r="W111" i="8"/>
  <c r="U42" i="8"/>
  <c r="U185" i="8"/>
  <c r="U131" i="8"/>
  <c r="U150" i="8"/>
  <c r="U134" i="8"/>
  <c r="U88" i="8"/>
  <c r="W103" i="8"/>
  <c r="W131" i="8"/>
  <c r="W150" i="8"/>
  <c r="U93" i="8"/>
  <c r="W85" i="8"/>
  <c r="Y85" i="8" s="1"/>
  <c r="AB85" i="8" s="1"/>
  <c r="AE85" i="8" s="1"/>
  <c r="W164" i="8"/>
  <c r="Y164" i="8" s="1"/>
  <c r="AB164" i="8" s="1"/>
  <c r="AE164" i="8" s="1"/>
  <c r="U143" i="8"/>
  <c r="W66" i="8"/>
  <c r="W40" i="8"/>
  <c r="Y40" i="8" s="1"/>
  <c r="AB40" i="8" s="1"/>
  <c r="AE40" i="8" s="1"/>
  <c r="U198" i="8"/>
  <c r="W144" i="8"/>
  <c r="Y144" i="8" s="1"/>
  <c r="AB144" i="8" s="1"/>
  <c r="AE144" i="8" s="1"/>
  <c r="W182" i="8"/>
  <c r="W94" i="8"/>
  <c r="W178" i="8"/>
  <c r="Y178" i="8" s="1"/>
  <c r="AB178" i="8" s="1"/>
  <c r="AE178" i="8" s="1"/>
  <c r="W212" i="8"/>
  <c r="U216" i="8"/>
  <c r="U127" i="8"/>
  <c r="W100" i="8"/>
  <c r="U147" i="8"/>
  <c r="W25" i="8"/>
  <c r="Y25" i="8" s="1"/>
  <c r="AB25" i="8" s="1"/>
  <c r="AE25" i="8" s="1"/>
  <c r="U181" i="8"/>
  <c r="W74" i="8"/>
  <c r="Y74" i="8" s="1"/>
  <c r="AB74" i="8" s="1"/>
  <c r="AE74" i="8" s="1"/>
  <c r="W71" i="8"/>
  <c r="W84" i="8"/>
  <c r="U25" i="8"/>
  <c r="U158" i="8"/>
  <c r="U188" i="8"/>
  <c r="U33" i="8"/>
  <c r="W156" i="8"/>
  <c r="Y156" i="8" s="1"/>
  <c r="AB156" i="8" s="1"/>
  <c r="AE156" i="8" s="1"/>
  <c r="U101" i="8"/>
  <c r="W69" i="8"/>
  <c r="Y69" i="8" s="1"/>
  <c r="AB69" i="8" s="1"/>
  <c r="AE69" i="8" s="1"/>
  <c r="W79" i="8"/>
  <c r="U153" i="8"/>
  <c r="W124" i="8"/>
  <c r="U174" i="8"/>
  <c r="U76" i="8"/>
  <c r="W88" i="8"/>
  <c r="Y88" i="8" s="1"/>
  <c r="AB88" i="8" s="1"/>
  <c r="AE88" i="8" s="1"/>
  <c r="W174" i="8"/>
  <c r="Y174" i="8" s="1"/>
  <c r="AB174" i="8" s="1"/>
  <c r="AE174" i="8" s="1"/>
  <c r="W162" i="8"/>
  <c r="U138" i="8"/>
  <c r="U45" i="8"/>
  <c r="U124" i="8"/>
  <c r="W76" i="8"/>
  <c r="W195" i="8"/>
  <c r="W196" i="8"/>
  <c r="U81" i="8"/>
  <c r="U41" i="8"/>
  <c r="W34" i="8"/>
  <c r="U73" i="8"/>
  <c r="W172" i="8"/>
  <c r="Y172" i="8" s="1"/>
  <c r="AB172" i="8" s="1"/>
  <c r="AE172" i="8" s="1"/>
  <c r="U90" i="8"/>
  <c r="W197" i="8"/>
  <c r="Y197" i="8" s="1"/>
  <c r="AB197" i="8" s="1"/>
  <c r="AE197" i="8" s="1"/>
  <c r="W194" i="8"/>
  <c r="Y194" i="8" s="1"/>
  <c r="AB194" i="8" s="1"/>
  <c r="AE194" i="8" s="1"/>
  <c r="W58" i="8"/>
  <c r="W112" i="8"/>
  <c r="U170" i="8"/>
  <c r="W154" i="8"/>
  <c r="U142" i="8"/>
  <c r="W107" i="8"/>
  <c r="Y107" i="8" s="1"/>
  <c r="AB107" i="8" s="1"/>
  <c r="AE107" i="8" s="1"/>
  <c r="U61" i="8"/>
  <c r="U50" i="8"/>
  <c r="W142" i="8"/>
  <c r="Y142" i="8" s="1"/>
  <c r="AB142" i="8" s="1"/>
  <c r="AE142" i="8" s="1"/>
  <c r="U116" i="8"/>
  <c r="U155" i="8"/>
  <c r="W29" i="8"/>
  <c r="Y29" i="8" s="1"/>
  <c r="AB29" i="8" s="1"/>
  <c r="AE29" i="8" s="1"/>
  <c r="U96" i="8"/>
  <c r="U144" i="8"/>
  <c r="U217" i="8"/>
  <c r="U85" i="8"/>
  <c r="U103" i="8"/>
  <c r="W173" i="8"/>
  <c r="Y173" i="8" s="1"/>
  <c r="AB173" i="8" s="1"/>
  <c r="AE173" i="8" s="1"/>
  <c r="U87" i="8"/>
  <c r="W188" i="8"/>
  <c r="Y188" i="8" s="1"/>
  <c r="AB188" i="8" s="1"/>
  <c r="AE188" i="8" s="1"/>
  <c r="W51" i="8"/>
  <c r="W158" i="8"/>
  <c r="W215" i="8"/>
  <c r="U190" i="8"/>
  <c r="U84" i="8"/>
  <c r="W157" i="8"/>
  <c r="U31" i="8"/>
  <c r="U36" i="8"/>
  <c r="W89" i="8"/>
  <c r="Y89" i="8" s="1"/>
  <c r="AB89" i="8" s="1"/>
  <c r="AE89" i="8" s="1"/>
  <c r="U126" i="8"/>
  <c r="W177" i="8"/>
  <c r="W87" i="8"/>
  <c r="Y87" i="8" s="1"/>
  <c r="AB87" i="8" s="1"/>
  <c r="AE87" i="8" s="1"/>
  <c r="U110" i="8"/>
  <c r="W190" i="8"/>
  <c r="Y190" i="8" s="1"/>
  <c r="AB190" i="8" s="1"/>
  <c r="AE190" i="8" s="1"/>
  <c r="W72" i="8"/>
  <c r="W83" i="8"/>
  <c r="Y83" i="8" s="1"/>
  <c r="AB83" i="8" s="1"/>
  <c r="AE83" i="8" s="1"/>
  <c r="U175" i="8"/>
  <c r="U67" i="8"/>
  <c r="W118" i="8"/>
  <c r="Y118" i="8" s="1"/>
  <c r="AB118" i="8" s="1"/>
  <c r="AE118" i="8" s="1"/>
  <c r="U107" i="8"/>
  <c r="W214" i="8"/>
  <c r="U176" i="8"/>
  <c r="U118" i="8"/>
  <c r="W116" i="8"/>
  <c r="Y116" i="8" s="1"/>
  <c r="AB116" i="8" s="1"/>
  <c r="AE116" i="8" s="1"/>
  <c r="U95" i="8"/>
  <c r="W185" i="8"/>
  <c r="W61" i="8"/>
  <c r="Y61" i="8" s="1"/>
  <c r="AB61" i="8" s="1"/>
  <c r="AE61" i="8" s="1"/>
  <c r="U130" i="8"/>
  <c r="U68" i="8"/>
  <c r="W101" i="8"/>
  <c r="W129" i="8"/>
  <c r="U203" i="8"/>
  <c r="U132" i="8"/>
  <c r="W191" i="8"/>
  <c r="W132" i="8"/>
  <c r="W130" i="8"/>
  <c r="W68" i="8"/>
  <c r="W203" i="8"/>
  <c r="Y203" i="8" s="1"/>
  <c r="AB203" i="8" s="1"/>
  <c r="AE203" i="8" s="1"/>
  <c r="U70" i="8"/>
  <c r="W41" i="8"/>
  <c r="Y41" i="8" s="1"/>
  <c r="AB41" i="8" s="1"/>
  <c r="AE41" i="8" s="1"/>
  <c r="U193" i="8"/>
  <c r="U180" i="8"/>
  <c r="U102" i="8"/>
  <c r="U80" i="8"/>
  <c r="W193" i="8"/>
  <c r="Y193" i="8" s="1"/>
  <c r="AB193" i="8" s="1"/>
  <c r="AE193" i="8" s="1"/>
  <c r="U172" i="8"/>
  <c r="U106" i="8"/>
  <c r="W106" i="8"/>
  <c r="U123" i="8"/>
  <c r="U159" i="8"/>
  <c r="U39" i="8"/>
  <c r="W167" i="8"/>
  <c r="Y167" i="8" s="1"/>
  <c r="AB167" i="8" s="1"/>
  <c r="AE167" i="8" s="1"/>
  <c r="W57" i="8"/>
  <c r="U167" i="8"/>
  <c r="W175" i="8"/>
  <c r="Y175" i="8" s="1"/>
  <c r="AB175" i="8" s="1"/>
  <c r="AE175" i="8" s="1"/>
  <c r="W67" i="8"/>
  <c r="U213" i="8"/>
  <c r="U65" i="8"/>
  <c r="U211" i="8"/>
  <c r="U194" i="8"/>
  <c r="U148" i="8"/>
  <c r="U72" i="8"/>
  <c r="W148" i="8"/>
  <c r="U89" i="8"/>
  <c r="W200" i="8"/>
  <c r="Y200" i="8" s="1"/>
  <c r="AB200" i="8" s="1"/>
  <c r="AE200" i="8" s="1"/>
  <c r="U177" i="8"/>
  <c r="U83" i="8"/>
  <c r="U157" i="8"/>
  <c r="U109" i="8"/>
  <c r="Y126" i="8"/>
  <c r="AB126" i="8" s="1"/>
  <c r="AE126" i="8" s="1"/>
  <c r="Y65" i="8"/>
  <c r="AB65" i="8" s="1"/>
  <c r="AE65" i="8" s="1"/>
  <c r="Y122" i="8"/>
  <c r="AB122" i="8" s="1"/>
  <c r="AE122" i="8" s="1"/>
  <c r="Y54" i="8"/>
  <c r="AB54" i="8" s="1"/>
  <c r="AE54" i="8" s="1"/>
  <c r="Y113" i="8"/>
  <c r="AB113" i="8" s="1"/>
  <c r="AE113" i="8" s="1"/>
  <c r="Y152" i="8"/>
  <c r="AB152" i="8" s="1"/>
  <c r="AE152" i="8" s="1"/>
  <c r="AC145" i="8"/>
  <c r="Y55" i="8"/>
  <c r="AB55" i="8" s="1"/>
  <c r="AE55" i="8" s="1"/>
  <c r="Y81" i="8"/>
  <c r="AB81" i="8" s="1"/>
  <c r="AE81" i="8" s="1"/>
  <c r="AC64" i="8"/>
  <c r="Y159" i="8"/>
  <c r="AB159" i="8" s="1"/>
  <c r="AE159" i="8" s="1"/>
  <c r="Y93" i="8"/>
  <c r="AB93" i="8" s="1"/>
  <c r="AE93" i="8" s="1"/>
  <c r="Y91" i="8"/>
  <c r="AB91" i="8" s="1"/>
  <c r="AE91" i="8" s="1"/>
  <c r="Y153" i="8"/>
  <c r="AB153" i="8" s="1"/>
  <c r="AE153" i="8" s="1"/>
  <c r="Y48" i="8"/>
  <c r="AB48" i="8" s="1"/>
  <c r="AE48" i="8" s="1"/>
  <c r="AM9" i="7"/>
  <c r="AH9" i="7"/>
  <c r="Y109" i="8"/>
  <c r="AB109" i="8" s="1"/>
  <c r="AE109" i="8" s="1"/>
  <c r="Y95" i="8"/>
  <c r="AB95" i="8" s="1"/>
  <c r="AE95" i="8" s="1"/>
  <c r="Y47" i="8"/>
  <c r="AB47" i="8" s="1"/>
  <c r="AE47" i="8" s="1"/>
  <c r="Y201" i="8"/>
  <c r="AB201" i="8" s="1"/>
  <c r="AE201" i="8" s="1"/>
  <c r="Y96" i="8"/>
  <c r="AB96" i="8" s="1"/>
  <c r="AE96" i="8" s="1"/>
  <c r="Y31" i="8"/>
  <c r="AB31" i="8" s="1"/>
  <c r="AE31" i="8" s="1"/>
  <c r="Y128" i="8"/>
  <c r="AB128" i="8" s="1"/>
  <c r="AE128" i="8" s="1"/>
  <c r="Y155" i="8"/>
  <c r="AB155" i="8" s="1"/>
  <c r="AE155" i="8" s="1"/>
  <c r="AE5" i="7"/>
  <c r="AG219" i="7"/>
  <c r="AG5" i="7" s="1"/>
  <c r="AL219" i="7"/>
  <c r="AL5" i="7" s="1"/>
  <c r="AC184" i="8"/>
  <c r="Y138" i="8"/>
  <c r="AB138" i="8" s="1"/>
  <c r="AE138" i="8" s="1"/>
  <c r="Y123" i="8"/>
  <c r="AB123" i="8" s="1"/>
  <c r="AE123" i="8" s="1"/>
  <c r="Y104" i="8"/>
  <c r="AB104" i="8" s="1"/>
  <c r="AE104" i="8" s="1"/>
  <c r="Y170" i="8"/>
  <c r="AB170" i="8" s="1"/>
  <c r="AE170" i="8" s="1"/>
  <c r="Y216" i="8"/>
  <c r="AB216" i="8" s="1"/>
  <c r="AE216" i="8" s="1"/>
  <c r="Y73" i="8"/>
  <c r="AB73" i="8" s="1"/>
  <c r="AE73" i="8" s="1"/>
  <c r="Y143" i="8"/>
  <c r="AB143" i="8" s="1"/>
  <c r="AE143" i="8" s="1"/>
  <c r="Y43" i="8"/>
  <c r="AB43" i="8" s="1"/>
  <c r="AE43" i="8" s="1"/>
  <c r="AC186" i="8"/>
  <c r="Y217" i="8"/>
  <c r="AB217" i="8" s="1"/>
  <c r="Y189" i="8"/>
  <c r="AB189" i="8" s="1"/>
  <c r="AE189" i="8" s="1"/>
  <c r="AC151" i="8"/>
  <c r="Y149" i="8"/>
  <c r="AB149" i="8" s="1"/>
  <c r="AE149" i="8" s="1"/>
  <c r="Y147" i="8"/>
  <c r="AB147" i="8" s="1"/>
  <c r="AE147" i="8" s="1"/>
  <c r="Y160" i="8"/>
  <c r="AB160" i="8" s="1"/>
  <c r="AE160" i="8" s="1"/>
  <c r="Y198" i="8"/>
  <c r="AB198" i="8" s="1"/>
  <c r="AE198" i="8" s="1"/>
  <c r="AC204" i="8"/>
  <c r="Y39" i="8"/>
  <c r="AB39" i="8" s="1"/>
  <c r="AE39" i="8" s="1"/>
  <c r="Y176" i="8"/>
  <c r="AB176" i="8" s="1"/>
  <c r="AE176" i="8" s="1"/>
  <c r="Y165" i="8"/>
  <c r="AB165" i="8" s="1"/>
  <c r="AE165" i="8" s="1"/>
  <c r="Y80" i="8"/>
  <c r="AB80" i="8" s="1"/>
  <c r="AE80" i="8" s="1"/>
  <c r="Y213" i="8"/>
  <c r="AB213" i="8" s="1"/>
  <c r="AE213" i="8" s="1"/>
  <c r="AC115" i="8"/>
  <c r="Y92" i="8"/>
  <c r="AB92" i="8" s="1"/>
  <c r="AE92" i="8" s="1"/>
  <c r="AC135" i="8"/>
  <c r="Y121" i="8"/>
  <c r="AB121" i="8" s="1"/>
  <c r="AE121" i="8" s="1"/>
  <c r="Y37" i="8"/>
  <c r="AB37" i="8" s="1"/>
  <c r="AE37" i="8" s="1"/>
  <c r="Y208" i="8"/>
  <c r="AB208" i="8" s="1"/>
  <c r="AE208" i="8" s="1"/>
  <c r="Y163" i="8"/>
  <c r="AB163" i="8" s="1"/>
  <c r="AE163" i="8" s="1"/>
  <c r="Y180" i="8"/>
  <c r="AB180" i="8" s="1"/>
  <c r="AE180" i="8" s="1"/>
  <c r="AC86" i="8"/>
  <c r="Y108" i="8"/>
  <c r="AB108" i="8" s="1"/>
  <c r="AE108" i="8" s="1"/>
  <c r="Y60" i="8"/>
  <c r="AB60" i="8" s="1"/>
  <c r="AE60" i="8" s="1"/>
  <c r="Y120" i="8"/>
  <c r="AB120" i="8" s="1"/>
  <c r="AE120" i="8" s="1"/>
  <c r="Y102" i="8"/>
  <c r="AB102" i="8" s="1"/>
  <c r="AE102" i="8" s="1"/>
  <c r="Y90" i="8"/>
  <c r="AB90" i="8" s="1"/>
  <c r="AE90" i="8" s="1"/>
  <c r="AC192" i="8"/>
  <c r="Y70" i="8"/>
  <c r="AB70" i="8" s="1"/>
  <c r="AE70" i="8" s="1"/>
  <c r="Y45" i="8"/>
  <c r="AB45" i="8" s="1"/>
  <c r="AE45" i="8" s="1"/>
  <c r="Y133" i="8"/>
  <c r="AB133" i="8" s="1"/>
  <c r="AE133" i="8" s="1"/>
  <c r="Y82" i="8"/>
  <c r="AB82" i="8" s="1"/>
  <c r="AE82" i="8" s="1"/>
  <c r="Y26" i="8"/>
  <c r="AB26" i="8" s="1"/>
  <c r="AE26" i="8" s="1"/>
  <c r="Y110" i="8"/>
  <c r="AB110" i="8" s="1"/>
  <c r="AE110" i="8" s="1"/>
  <c r="Y33" i="8"/>
  <c r="AB33" i="8" s="1"/>
  <c r="AE33" i="8" s="1"/>
  <c r="Y42" i="8"/>
  <c r="AB42" i="8" s="1"/>
  <c r="AE42" i="8" s="1"/>
  <c r="Y211" i="8"/>
  <c r="AB211" i="8" s="1"/>
  <c r="AE211" i="8" s="1"/>
  <c r="AC63" i="8"/>
  <c r="Y183" i="8"/>
  <c r="AB183" i="8" s="1"/>
  <c r="AE183" i="8" s="1"/>
  <c r="Y36" i="8"/>
  <c r="AB36" i="8" s="1"/>
  <c r="AE36" i="8" s="1"/>
  <c r="Y181" i="8"/>
  <c r="AB181" i="8" s="1"/>
  <c r="AE181" i="8" s="1"/>
  <c r="AC46" i="8"/>
  <c r="AE166" i="8" l="1"/>
  <c r="AE187" i="8"/>
  <c r="AC161" i="8"/>
  <c r="AE161" i="8"/>
  <c r="AG161" i="8" s="1"/>
  <c r="AC22" i="8"/>
  <c r="AE22" i="8"/>
  <c r="AG22" i="8" s="1"/>
  <c r="AE4" i="7"/>
  <c r="Y17" i="8"/>
  <c r="AB17" i="8" s="1"/>
  <c r="AC166" i="8"/>
  <c r="AC187" i="8"/>
  <c r="Y209" i="8"/>
  <c r="AB209" i="8" s="1"/>
  <c r="Y49" i="8"/>
  <c r="AB49" i="8" s="1"/>
  <c r="Y114" i="8"/>
  <c r="AB114" i="8" s="1"/>
  <c r="Y103" i="8"/>
  <c r="AB103" i="8" s="1"/>
  <c r="Y199" i="8"/>
  <c r="AB199" i="8" s="1"/>
  <c r="Y100" i="8"/>
  <c r="AB100" i="8" s="1"/>
  <c r="Y32" i="8"/>
  <c r="AB32" i="8" s="1"/>
  <c r="Y79" i="8"/>
  <c r="AB79" i="8" s="1"/>
  <c r="Y56" i="8"/>
  <c r="AB56" i="8" s="1"/>
  <c r="Y112" i="8"/>
  <c r="AB112" i="8" s="1"/>
  <c r="Y134" i="8"/>
  <c r="AB134" i="8" s="1"/>
  <c r="Y212" i="8"/>
  <c r="AB212" i="8" s="1"/>
  <c r="Y146" i="8"/>
  <c r="AB146" i="8" s="1"/>
  <c r="Y196" i="8"/>
  <c r="AB196" i="8" s="1"/>
  <c r="Y34" i="8"/>
  <c r="AB34" i="8" s="1"/>
  <c r="Y131" i="8"/>
  <c r="AB131" i="8" s="1"/>
  <c r="Y195" i="8"/>
  <c r="AB195" i="8" s="1"/>
  <c r="Y111" i="8"/>
  <c r="AB111" i="8" s="1"/>
  <c r="Y205" i="8"/>
  <c r="AB205" i="8" s="1"/>
  <c r="Y162" i="8"/>
  <c r="AB162" i="8" s="1"/>
  <c r="Y150" i="8"/>
  <c r="AB150" i="8" s="1"/>
  <c r="Y66" i="8"/>
  <c r="AB66" i="8" s="1"/>
  <c r="Y71" i="8"/>
  <c r="AB71" i="8" s="1"/>
  <c r="Y72" i="8"/>
  <c r="AB72" i="8" s="1"/>
  <c r="Y84" i="8"/>
  <c r="AB84" i="8" s="1"/>
  <c r="Y67" i="8"/>
  <c r="AB67" i="8" s="1"/>
  <c r="Y182" i="8"/>
  <c r="AB182" i="8" s="1"/>
  <c r="Y94" i="8"/>
  <c r="AB94" i="8" s="1"/>
  <c r="Y58" i="8"/>
  <c r="AB58" i="8" s="1"/>
  <c r="Y154" i="8"/>
  <c r="AB154" i="8" s="1"/>
  <c r="Y124" i="8"/>
  <c r="AB124" i="8" s="1"/>
  <c r="Y177" i="8"/>
  <c r="AB177" i="8" s="1"/>
  <c r="Y76" i="8"/>
  <c r="AB76" i="8" s="1"/>
  <c r="Y214" i="8"/>
  <c r="AB214" i="8" s="1"/>
  <c r="Y132" i="8"/>
  <c r="AB132" i="8" s="1"/>
  <c r="Y215" i="8"/>
  <c r="AB215" i="8" s="1"/>
  <c r="Y185" i="8"/>
  <c r="AB185" i="8" s="1"/>
  <c r="Y51" i="8"/>
  <c r="AB51" i="8" s="1"/>
  <c r="Y157" i="8"/>
  <c r="AB157" i="8" s="1"/>
  <c r="Y158" i="8"/>
  <c r="AB158" i="8" s="1"/>
  <c r="Y129" i="8"/>
  <c r="AB129" i="8" s="1"/>
  <c r="Y191" i="8"/>
  <c r="AB191" i="8" s="1"/>
  <c r="Y68" i="8"/>
  <c r="AB68" i="8" s="1"/>
  <c r="Y57" i="8"/>
  <c r="AB57" i="8" s="1"/>
  <c r="Y130" i="8"/>
  <c r="AB130" i="8" s="1"/>
  <c r="Y101" i="8"/>
  <c r="AB101" i="8" s="1"/>
  <c r="Y106" i="8"/>
  <c r="AB106" i="8" s="1"/>
  <c r="Y148" i="8"/>
  <c r="AB148" i="8" s="1"/>
  <c r="AC127" i="8"/>
  <c r="AC45" i="8"/>
  <c r="AC70" i="8"/>
  <c r="AC90" i="8"/>
  <c r="AC108" i="8"/>
  <c r="AC181" i="8"/>
  <c r="AC183" i="8"/>
  <c r="AC42" i="8"/>
  <c r="AL86" i="8"/>
  <c r="AG86" i="8"/>
  <c r="AG135" i="8"/>
  <c r="AL135" i="8"/>
  <c r="AC25" i="8"/>
  <c r="AC193" i="8"/>
  <c r="AC213" i="8"/>
  <c r="AC80" i="8"/>
  <c r="AC203" i="8"/>
  <c r="AC144" i="8"/>
  <c r="AC160" i="8"/>
  <c r="AC172" i="8"/>
  <c r="AC189" i="8"/>
  <c r="AC190" i="8"/>
  <c r="AC96" i="8"/>
  <c r="AC47" i="8"/>
  <c r="AC109" i="8"/>
  <c r="AC126" i="8"/>
  <c r="AC142" i="8"/>
  <c r="AC85" i="8"/>
  <c r="AC26" i="8"/>
  <c r="AC82" i="8"/>
  <c r="AC133" i="8"/>
  <c r="AC74" i="8"/>
  <c r="AL192" i="8"/>
  <c r="AG192" i="8"/>
  <c r="AC102" i="8"/>
  <c r="AC60" i="8"/>
  <c r="AC180" i="8"/>
  <c r="AL115" i="8"/>
  <c r="AG115" i="8"/>
  <c r="AG184" i="8"/>
  <c r="AL184" i="8"/>
  <c r="AM2" i="7"/>
  <c r="AM1" i="7"/>
  <c r="AC153" i="8"/>
  <c r="AC107" i="8"/>
  <c r="AC188" i="8"/>
  <c r="AC41" i="8"/>
  <c r="AC159" i="8"/>
  <c r="AC81" i="8"/>
  <c r="AC55" i="8"/>
  <c r="AC152" i="8"/>
  <c r="AC54" i="8"/>
  <c r="AC122" i="8"/>
  <c r="AC194" i="8"/>
  <c r="AL46" i="8"/>
  <c r="AG46" i="8"/>
  <c r="AC110" i="8"/>
  <c r="AC83" i="8"/>
  <c r="AC120" i="8"/>
  <c r="AC173" i="8"/>
  <c r="AC36" i="8"/>
  <c r="AC211" i="8"/>
  <c r="AC163" i="8"/>
  <c r="AC37" i="8"/>
  <c r="AG204" i="8"/>
  <c r="AL204" i="8"/>
  <c r="AC61" i="8"/>
  <c r="AC87" i="8"/>
  <c r="AC217" i="8"/>
  <c r="AE217" i="8" s="1"/>
  <c r="AC43" i="8"/>
  <c r="AC143" i="8"/>
  <c r="AC73" i="8"/>
  <c r="AC216" i="8"/>
  <c r="AC50" i="8"/>
  <c r="AC123" i="8"/>
  <c r="AC155" i="8"/>
  <c r="AC31" i="8"/>
  <c r="AC69" i="8"/>
  <c r="AG63" i="8"/>
  <c r="AL63" i="8"/>
  <c r="AC33" i="8"/>
  <c r="AC208" i="8"/>
  <c r="AC121" i="8"/>
  <c r="AC92" i="8"/>
  <c r="AC116" i="8"/>
  <c r="AC165" i="8"/>
  <c r="AC176" i="8"/>
  <c r="AC39" i="8"/>
  <c r="AC198" i="8"/>
  <c r="AC197" i="8"/>
  <c r="AC147" i="8"/>
  <c r="AC149" i="8"/>
  <c r="AC202" i="8"/>
  <c r="AG151" i="8"/>
  <c r="AL151" i="8"/>
  <c r="AC40" i="8"/>
  <c r="AL186" i="8"/>
  <c r="AG186" i="8"/>
  <c r="AC200" i="8"/>
  <c r="AC170" i="8"/>
  <c r="AC104" i="8"/>
  <c r="AC156" i="8"/>
  <c r="AC138" i="8"/>
  <c r="AC167" i="8"/>
  <c r="AM219" i="7"/>
  <c r="AM5" i="7" s="1"/>
  <c r="AF5" i="7"/>
  <c r="AH219" i="7"/>
  <c r="AH5" i="7" s="1"/>
  <c r="AC128" i="8"/>
  <c r="AC44" i="8"/>
  <c r="AC201" i="8"/>
  <c r="AC95" i="8"/>
  <c r="AC48" i="8"/>
  <c r="AC65" i="8"/>
  <c r="AC178" i="8"/>
  <c r="AC91" i="8"/>
  <c r="AC88" i="8"/>
  <c r="AC118" i="8"/>
  <c r="AC93" i="8"/>
  <c r="AG64" i="8"/>
  <c r="AL64" i="8"/>
  <c r="AC137" i="8"/>
  <c r="AG145" i="8"/>
  <c r="AL145" i="8"/>
  <c r="AC113" i="8"/>
  <c r="AC175" i="8"/>
  <c r="AC89" i="8"/>
  <c r="AC29" i="8"/>
  <c r="AC174" i="8"/>
  <c r="AC164" i="8"/>
  <c r="AM22" i="8" l="1"/>
  <c r="AH161" i="8"/>
  <c r="AL161" i="8"/>
  <c r="AE132" i="8"/>
  <c r="AC58" i="8"/>
  <c r="AE58" i="8"/>
  <c r="AE67" i="8"/>
  <c r="AE162" i="8"/>
  <c r="AE199" i="8"/>
  <c r="AE114" i="8"/>
  <c r="AC49" i="8"/>
  <c r="AE49" i="8"/>
  <c r="AL22" i="8"/>
  <c r="AE130" i="8"/>
  <c r="AC129" i="8"/>
  <c r="AE129" i="8"/>
  <c r="AG129" i="8" s="1"/>
  <c r="AC215" i="8"/>
  <c r="AE215" i="8"/>
  <c r="AL215" i="8" s="1"/>
  <c r="AC177" i="8"/>
  <c r="AE177" i="8"/>
  <c r="AG177" i="8" s="1"/>
  <c r="AE94" i="8"/>
  <c r="AC71" i="8"/>
  <c r="AE71" i="8"/>
  <c r="AL71" i="8" s="1"/>
  <c r="AE131" i="8"/>
  <c r="AE146" i="8"/>
  <c r="AC112" i="8"/>
  <c r="AE112" i="8"/>
  <c r="AL112" i="8" s="1"/>
  <c r="AC79" i="8"/>
  <c r="AE79" i="8"/>
  <c r="AC103" i="8"/>
  <c r="AE103" i="8"/>
  <c r="AL103" i="8" s="1"/>
  <c r="AC209" i="8"/>
  <c r="AE209" i="8"/>
  <c r="AG209" i="8" s="1"/>
  <c r="AE148" i="8"/>
  <c r="AE57" i="8"/>
  <c r="AC191" i="8"/>
  <c r="AE191" i="8"/>
  <c r="AC214" i="8"/>
  <c r="AE214" i="8"/>
  <c r="AL214" i="8" s="1"/>
  <c r="AE124" i="8"/>
  <c r="AC182" i="8"/>
  <c r="AE182" i="8"/>
  <c r="AL182" i="8" s="1"/>
  <c r="AC84" i="8"/>
  <c r="AE84" i="8"/>
  <c r="AG84" i="8" s="1"/>
  <c r="AC66" i="8"/>
  <c r="AE66" i="8"/>
  <c r="AL66" i="8" s="1"/>
  <c r="AE205" i="8"/>
  <c r="AC34" i="8"/>
  <c r="AE34" i="8"/>
  <c r="AC212" i="8"/>
  <c r="AE212" i="8"/>
  <c r="AL212" i="8" s="1"/>
  <c r="AE56" i="8"/>
  <c r="AC32" i="8"/>
  <c r="AE32" i="8"/>
  <c r="AE101" i="8"/>
  <c r="AC68" i="8"/>
  <c r="AE68" i="8"/>
  <c r="AE157" i="8"/>
  <c r="AC185" i="8"/>
  <c r="AE185" i="8"/>
  <c r="AL185" i="8" s="1"/>
  <c r="AE72" i="8"/>
  <c r="AE195" i="8"/>
  <c r="AE196" i="8"/>
  <c r="AE134" i="8"/>
  <c r="AE106" i="8"/>
  <c r="AC158" i="8"/>
  <c r="AE158" i="8"/>
  <c r="AL158" i="8" s="1"/>
  <c r="AE51" i="8"/>
  <c r="AC76" i="8"/>
  <c r="AE76" i="8"/>
  <c r="AE154" i="8"/>
  <c r="AC150" i="8"/>
  <c r="AE150" i="8"/>
  <c r="AG150" i="8" s="1"/>
  <c r="AC111" i="8"/>
  <c r="AE111" i="8"/>
  <c r="AL111" i="8" s="1"/>
  <c r="AE100" i="8"/>
  <c r="AC17" i="8"/>
  <c r="AE17" i="8"/>
  <c r="J115" i="9"/>
  <c r="V115" i="9" s="1"/>
  <c r="N64" i="9"/>
  <c r="K145" i="9"/>
  <c r="N151" i="9"/>
  <c r="N63" i="9"/>
  <c r="J86" i="9"/>
  <c r="V86" i="9" s="1"/>
  <c r="N46" i="9"/>
  <c r="AL187" i="8"/>
  <c r="AG166" i="8"/>
  <c r="AH166" i="8"/>
  <c r="AL166" i="8"/>
  <c r="AG187" i="8"/>
  <c r="AM187" i="8"/>
  <c r="AC100" i="8"/>
  <c r="AC114" i="8"/>
  <c r="AC199" i="8"/>
  <c r="AC131" i="8"/>
  <c r="AC72" i="8"/>
  <c r="AC146" i="8"/>
  <c r="AC162" i="8"/>
  <c r="AC196" i="8"/>
  <c r="AC134" i="8"/>
  <c r="AC195" i="8"/>
  <c r="AC67" i="8"/>
  <c r="AC56" i="8"/>
  <c r="AC154" i="8"/>
  <c r="AC205" i="8"/>
  <c r="AC148" i="8"/>
  <c r="AC124" i="8"/>
  <c r="AC57" i="8"/>
  <c r="AC94" i="8"/>
  <c r="AC157" i="8"/>
  <c r="AC101" i="8"/>
  <c r="AC132" i="8"/>
  <c r="AC51" i="8"/>
  <c r="AC130" i="8"/>
  <c r="AC106" i="8"/>
  <c r="J10" i="8"/>
  <c r="V10" i="8" s="1"/>
  <c r="K10" i="8"/>
  <c r="N10" i="8"/>
  <c r="AG164" i="8"/>
  <c r="AL164" i="8"/>
  <c r="AM145" i="8"/>
  <c r="AH145" i="8"/>
  <c r="AL48" i="8"/>
  <c r="AG48" i="8"/>
  <c r="AL138" i="8"/>
  <c r="AG138" i="8"/>
  <c r="AG156" i="8"/>
  <c r="AL156" i="8"/>
  <c r="AL170" i="8"/>
  <c r="AG170" i="8"/>
  <c r="AH151" i="8"/>
  <c r="AM151" i="8"/>
  <c r="AG147" i="8"/>
  <c r="AL147" i="8"/>
  <c r="AL197" i="8"/>
  <c r="AG197" i="8"/>
  <c r="AL39" i="8"/>
  <c r="AG39" i="8"/>
  <c r="AL155" i="8"/>
  <c r="AG155" i="8"/>
  <c r="AG123" i="8"/>
  <c r="AL123" i="8"/>
  <c r="AL73" i="8"/>
  <c r="AG73" i="8"/>
  <c r="AG61" i="8"/>
  <c r="AL61" i="8"/>
  <c r="AL163" i="8"/>
  <c r="AG163" i="8"/>
  <c r="AG173" i="8"/>
  <c r="AL173" i="8"/>
  <c r="AL120" i="8"/>
  <c r="AG120" i="8"/>
  <c r="AL83" i="8"/>
  <c r="AG83" i="8"/>
  <c r="AH46" i="8"/>
  <c r="AM46" i="8"/>
  <c r="AL152" i="8"/>
  <c r="AG152" i="8"/>
  <c r="AG81" i="8"/>
  <c r="AL81" i="8"/>
  <c r="AL41" i="8"/>
  <c r="AG41" i="8"/>
  <c r="AL153" i="8"/>
  <c r="AG153" i="8"/>
  <c r="AG126" i="8"/>
  <c r="AL126" i="8"/>
  <c r="AL109" i="8"/>
  <c r="AG109" i="8"/>
  <c r="AG96" i="8"/>
  <c r="AL96" i="8"/>
  <c r="AL189" i="8"/>
  <c r="AG189" i="8"/>
  <c r="AL213" i="8"/>
  <c r="AG213" i="8"/>
  <c r="AG181" i="8"/>
  <c r="AL181" i="8"/>
  <c r="AG108" i="8"/>
  <c r="AL108" i="8"/>
  <c r="AG90" i="8"/>
  <c r="AL90" i="8"/>
  <c r="AL45" i="8"/>
  <c r="AG45" i="8"/>
  <c r="K119" i="8"/>
  <c r="N119" i="8"/>
  <c r="J119" i="8"/>
  <c r="V119" i="8" s="1"/>
  <c r="AG113" i="8"/>
  <c r="AL113" i="8"/>
  <c r="AG178" i="8"/>
  <c r="AL178" i="8"/>
  <c r="AG65" i="8"/>
  <c r="AL65" i="8"/>
  <c r="AG201" i="8"/>
  <c r="AL201" i="8"/>
  <c r="AG104" i="8"/>
  <c r="AL104" i="8"/>
  <c r="AL116" i="8"/>
  <c r="AG116" i="8"/>
  <c r="AG33" i="8"/>
  <c r="AL33" i="8"/>
  <c r="AL43" i="8"/>
  <c r="AG43" i="8"/>
  <c r="AL159" i="8"/>
  <c r="AG159" i="8"/>
  <c r="AG107" i="8"/>
  <c r="AL107" i="8"/>
  <c r="AM115" i="8"/>
  <c r="AH115" i="8"/>
  <c r="AG74" i="8"/>
  <c r="AL74" i="8"/>
  <c r="AG85" i="8"/>
  <c r="AL85" i="8"/>
  <c r="AG203" i="8"/>
  <c r="AL203" i="8"/>
  <c r="AG29" i="8"/>
  <c r="AL29" i="8"/>
  <c r="AH64" i="8"/>
  <c r="AM64" i="8"/>
  <c r="AL202" i="8"/>
  <c r="AG202" i="8"/>
  <c r="AL149" i="8"/>
  <c r="AG149" i="8"/>
  <c r="AG198" i="8"/>
  <c r="AL198" i="8"/>
  <c r="AL92" i="8"/>
  <c r="AG92" i="8"/>
  <c r="AG121" i="8"/>
  <c r="AL121" i="8"/>
  <c r="AL69" i="8"/>
  <c r="AG69" i="8"/>
  <c r="AL143" i="8"/>
  <c r="AG143" i="8"/>
  <c r="AG36" i="8"/>
  <c r="AL36" i="8"/>
  <c r="AL110" i="8"/>
  <c r="AG110" i="8"/>
  <c r="AG194" i="8"/>
  <c r="AL194" i="8"/>
  <c r="AG55" i="8"/>
  <c r="AL55" i="8"/>
  <c r="AM184" i="8"/>
  <c r="AH184" i="8"/>
  <c r="AL60" i="8"/>
  <c r="AG60" i="8"/>
  <c r="AH192" i="8"/>
  <c r="AM192" i="8"/>
  <c r="AL172" i="8"/>
  <c r="AG172" i="8"/>
  <c r="AL144" i="8"/>
  <c r="AG144" i="8"/>
  <c r="AG80" i="8"/>
  <c r="AL80" i="8"/>
  <c r="AH135" i="8"/>
  <c r="AM135" i="8"/>
  <c r="AM86" i="8"/>
  <c r="AH86" i="8"/>
  <c r="AG70" i="8"/>
  <c r="AL70" i="8"/>
  <c r="AL127" i="8"/>
  <c r="AG127" i="8"/>
  <c r="N11" i="8"/>
  <c r="J11" i="8"/>
  <c r="V11" i="8" s="1"/>
  <c r="K11" i="8"/>
  <c r="AL89" i="8"/>
  <c r="AG89" i="8"/>
  <c r="AG93" i="8"/>
  <c r="AL93" i="8"/>
  <c r="AL88" i="8"/>
  <c r="AG88" i="8"/>
  <c r="AM161" i="8"/>
  <c r="AG167" i="8"/>
  <c r="AL167" i="8"/>
  <c r="AH186" i="8"/>
  <c r="AM186" i="8"/>
  <c r="AG40" i="8"/>
  <c r="AL40" i="8"/>
  <c r="AL165" i="8"/>
  <c r="AG165" i="8"/>
  <c r="AL87" i="8"/>
  <c r="AG87" i="8"/>
  <c r="AG37" i="8"/>
  <c r="AL37" i="8"/>
  <c r="AG102" i="8"/>
  <c r="AL102" i="8"/>
  <c r="AG82" i="8"/>
  <c r="AL82" i="8"/>
  <c r="AG142" i="8"/>
  <c r="AL142" i="8"/>
  <c r="AG47" i="8"/>
  <c r="AL47" i="8"/>
  <c r="AG160" i="8"/>
  <c r="AL160" i="8"/>
  <c r="AL42" i="8"/>
  <c r="AG42" i="8"/>
  <c r="J117" i="8"/>
  <c r="V117" i="8" s="1"/>
  <c r="K117" i="8"/>
  <c r="N117" i="8"/>
  <c r="AG174" i="8"/>
  <c r="AL174" i="8"/>
  <c r="AG175" i="8"/>
  <c r="AL175" i="8"/>
  <c r="AG137" i="8"/>
  <c r="AL137" i="8"/>
  <c r="AG118" i="8"/>
  <c r="AL118" i="8"/>
  <c r="AL91" i="8"/>
  <c r="AG91" i="8"/>
  <c r="AL95" i="8"/>
  <c r="AG95" i="8"/>
  <c r="AG44" i="8"/>
  <c r="AL44" i="8"/>
  <c r="AL128" i="8"/>
  <c r="AG128" i="8"/>
  <c r="AG200" i="8"/>
  <c r="AL200" i="8"/>
  <c r="AL176" i="8"/>
  <c r="AG176" i="8"/>
  <c r="AG208" i="8"/>
  <c r="AL208" i="8"/>
  <c r="AM63" i="8"/>
  <c r="AH63" i="8"/>
  <c r="AL31" i="8"/>
  <c r="AG31" i="8"/>
  <c r="AG50" i="8"/>
  <c r="AL50" i="8"/>
  <c r="AL216" i="8"/>
  <c r="AG216" i="8"/>
  <c r="AL217" i="8"/>
  <c r="AG217" i="8"/>
  <c r="AM204" i="8"/>
  <c r="AH204" i="8"/>
  <c r="AG211" i="8"/>
  <c r="AL211" i="8"/>
  <c r="AL122" i="8"/>
  <c r="AG122" i="8"/>
  <c r="AG54" i="8"/>
  <c r="AL54" i="8"/>
  <c r="AG188" i="8"/>
  <c r="AL188" i="8"/>
  <c r="AG180" i="8"/>
  <c r="AL180" i="8"/>
  <c r="AL133" i="8"/>
  <c r="AG133" i="8"/>
  <c r="AL26" i="8"/>
  <c r="AG26" i="8"/>
  <c r="AL190" i="8"/>
  <c r="AG190" i="8"/>
  <c r="AL193" i="8"/>
  <c r="AG193" i="8"/>
  <c r="AL25" i="8"/>
  <c r="AG25" i="8"/>
  <c r="AG183" i="8"/>
  <c r="AL183" i="8"/>
  <c r="AL49" i="8" l="1"/>
  <c r="AH22" i="8"/>
  <c r="N115" i="9"/>
  <c r="AG212" i="8"/>
  <c r="AL84" i="8"/>
  <c r="AG32" i="8"/>
  <c r="AG17" i="8"/>
  <c r="AG103" i="8"/>
  <c r="AG182" i="8"/>
  <c r="K63" i="9"/>
  <c r="AM103" i="8"/>
  <c r="AG111" i="8"/>
  <c r="AL191" i="8"/>
  <c r="AH112" i="8"/>
  <c r="AM111" i="8"/>
  <c r="AG191" i="8"/>
  <c r="AH212" i="8"/>
  <c r="AG49" i="8"/>
  <c r="AH84" i="8"/>
  <c r="AL32" i="8"/>
  <c r="AL17" i="8"/>
  <c r="AL177" i="8"/>
  <c r="AL129" i="8"/>
  <c r="AL79" i="8"/>
  <c r="AM209" i="8"/>
  <c r="AG79" i="8"/>
  <c r="AH71" i="8"/>
  <c r="AL58" i="8"/>
  <c r="AG34" i="8"/>
  <c r="AG66" i="8"/>
  <c r="AH214" i="8"/>
  <c r="AG158" i="8"/>
  <c r="AG185" i="8"/>
  <c r="AM66" i="8"/>
  <c r="AG68" i="8"/>
  <c r="AH182" i="8"/>
  <c r="AG214" i="8"/>
  <c r="AL34" i="8"/>
  <c r="AL150" i="8"/>
  <c r="AH185" i="8"/>
  <c r="AM150" i="8"/>
  <c r="AL76" i="8"/>
  <c r="AL68" i="8"/>
  <c r="AH158" i="8"/>
  <c r="AG58" i="8"/>
  <c r="AG76" i="8"/>
  <c r="AM215" i="8"/>
  <c r="AG112" i="8"/>
  <c r="AG215" i="8"/>
  <c r="AL209" i="8"/>
  <c r="AG71" i="8"/>
  <c r="AH177" i="8"/>
  <c r="AH129" i="8"/>
  <c r="K118" i="9"/>
  <c r="N152" i="9"/>
  <c r="J102" i="9"/>
  <c r="V102" i="9" s="1"/>
  <c r="K115" i="9"/>
  <c r="J39" i="9"/>
  <c r="V39" i="9" s="1"/>
  <c r="K64" i="9"/>
  <c r="N145" i="9"/>
  <c r="J151" i="9"/>
  <c r="V151" i="9" s="1"/>
  <c r="K142" i="9"/>
  <c r="K54" i="9"/>
  <c r="J64" i="9"/>
  <c r="V64" i="9" s="1"/>
  <c r="K155" i="9"/>
  <c r="K33" i="9"/>
  <c r="J153" i="9"/>
  <c r="V153" i="9" s="1"/>
  <c r="N41" i="9"/>
  <c r="J137" i="9"/>
  <c r="V137" i="9" s="1"/>
  <c r="J145" i="9"/>
  <c r="V145" i="9" s="1"/>
  <c r="K113" i="9"/>
  <c r="J122" i="9"/>
  <c r="V122" i="9" s="1"/>
  <c r="K151" i="9"/>
  <c r="J143" i="9"/>
  <c r="V143" i="9" s="1"/>
  <c r="J25" i="9"/>
  <c r="V25" i="9" s="1"/>
  <c r="N128" i="9"/>
  <c r="K86" i="9"/>
  <c r="K46" i="9"/>
  <c r="N126" i="9"/>
  <c r="K127" i="9"/>
  <c r="N86" i="9"/>
  <c r="J63" i="9"/>
  <c r="V63" i="9" s="1"/>
  <c r="N108" i="9"/>
  <c r="K81" i="9"/>
  <c r="J88" i="9"/>
  <c r="V88" i="9" s="1"/>
  <c r="K138" i="9"/>
  <c r="K91" i="9"/>
  <c r="J44" i="9"/>
  <c r="V44" i="9" s="1"/>
  <c r="N116" i="9"/>
  <c r="K60" i="9"/>
  <c r="K47" i="9"/>
  <c r="K133" i="9"/>
  <c r="N166" i="9"/>
  <c r="K170" i="9"/>
  <c r="N90" i="9"/>
  <c r="J110" i="9"/>
  <c r="V110" i="9" s="1"/>
  <c r="N93" i="9"/>
  <c r="J87" i="9"/>
  <c r="V87" i="9" s="1"/>
  <c r="J61" i="9"/>
  <c r="V61" i="9" s="1"/>
  <c r="J149" i="9"/>
  <c r="V149" i="9" s="1"/>
  <c r="K31" i="9"/>
  <c r="N29" i="9"/>
  <c r="J159" i="9"/>
  <c r="V159" i="9" s="1"/>
  <c r="K144" i="9"/>
  <c r="J46" i="9"/>
  <c r="V46" i="9" s="1"/>
  <c r="K89" i="9"/>
  <c r="J74" i="9"/>
  <c r="V74" i="9" s="1"/>
  <c r="K40" i="9"/>
  <c r="N95" i="9"/>
  <c r="J70" i="9"/>
  <c r="V70" i="9" s="1"/>
  <c r="N104" i="9"/>
  <c r="J42" i="9"/>
  <c r="V42" i="9" s="1"/>
  <c r="K45" i="9"/>
  <c r="N160" i="9"/>
  <c r="AH187" i="8"/>
  <c r="AM166" i="8"/>
  <c r="AG100" i="8"/>
  <c r="AL100" i="8"/>
  <c r="AH199" i="8"/>
  <c r="AH100" i="8"/>
  <c r="AL114" i="8"/>
  <c r="AL199" i="8"/>
  <c r="AH114" i="8"/>
  <c r="AG199" i="8"/>
  <c r="AG114" i="8"/>
  <c r="AH124" i="8"/>
  <c r="AG72" i="8"/>
  <c r="AL56" i="8"/>
  <c r="AM134" i="8"/>
  <c r="AM67" i="8"/>
  <c r="AL162" i="8"/>
  <c r="AH154" i="8"/>
  <c r="AG196" i="8"/>
  <c r="AM162" i="8"/>
  <c r="AG162" i="8"/>
  <c r="AG131" i="8"/>
  <c r="AL131" i="8"/>
  <c r="AL154" i="8"/>
  <c r="AL196" i="8"/>
  <c r="AH196" i="8"/>
  <c r="AM131" i="8"/>
  <c r="AM56" i="8"/>
  <c r="AL134" i="8"/>
  <c r="AG146" i="8"/>
  <c r="AL195" i="8"/>
  <c r="AM205" i="8"/>
  <c r="AM146" i="8"/>
  <c r="AM195" i="8"/>
  <c r="AH72" i="8"/>
  <c r="AG56" i="8"/>
  <c r="AL146" i="8"/>
  <c r="AG134" i="8"/>
  <c r="AG195" i="8"/>
  <c r="AL72" i="8"/>
  <c r="AG67" i="8"/>
  <c r="AL67" i="8"/>
  <c r="AG205" i="8"/>
  <c r="AL205" i="8"/>
  <c r="AG124" i="8"/>
  <c r="AL124" i="8"/>
  <c r="AG154" i="8"/>
  <c r="AG148" i="8"/>
  <c r="AM57" i="8"/>
  <c r="AL148" i="8"/>
  <c r="AG57" i="8"/>
  <c r="AL106" i="8"/>
  <c r="AH148" i="8"/>
  <c r="AL57" i="8"/>
  <c r="AG132" i="8"/>
  <c r="AL94" i="8"/>
  <c r="AM101" i="8"/>
  <c r="AG101" i="8"/>
  <c r="AL101" i="8"/>
  <c r="AH94" i="8"/>
  <c r="AG94" i="8"/>
  <c r="AM132" i="8"/>
  <c r="AL132" i="8"/>
  <c r="AH157" i="8"/>
  <c r="AH51" i="8"/>
  <c r="AG51" i="8"/>
  <c r="AL157" i="8"/>
  <c r="AG157" i="8"/>
  <c r="AL51" i="8"/>
  <c r="AG130" i="8"/>
  <c r="AH130" i="8"/>
  <c r="AL130" i="8"/>
  <c r="AH106" i="8"/>
  <c r="AG106" i="8"/>
  <c r="O117" i="8"/>
  <c r="R117" i="8" s="1"/>
  <c r="O11" i="8"/>
  <c r="R11" i="8" s="1"/>
  <c r="O145" i="9"/>
  <c r="S145" i="9" s="1"/>
  <c r="O119" i="8"/>
  <c r="R119" i="8" s="1"/>
  <c r="O10" i="8"/>
  <c r="S10" i="8" s="1"/>
  <c r="N53" i="8"/>
  <c r="K53" i="8"/>
  <c r="J53" i="8"/>
  <c r="V53" i="8" s="1"/>
  <c r="K184" i="9"/>
  <c r="J184" i="9"/>
  <c r="V184" i="9" s="1"/>
  <c r="N184" i="9"/>
  <c r="AH183" i="8"/>
  <c r="AM183" i="8"/>
  <c r="AH133" i="8"/>
  <c r="AM133" i="8"/>
  <c r="AH188" i="8"/>
  <c r="AM188" i="8"/>
  <c r="AH122" i="8"/>
  <c r="AM122" i="8"/>
  <c r="AM31" i="8"/>
  <c r="AH31" i="8"/>
  <c r="AM128" i="8"/>
  <c r="AH128" i="8"/>
  <c r="AH44" i="8"/>
  <c r="AM44" i="8"/>
  <c r="AH137" i="8"/>
  <c r="AM137" i="8"/>
  <c r="AH175" i="8"/>
  <c r="AM175" i="8"/>
  <c r="AM174" i="8"/>
  <c r="AH174" i="8"/>
  <c r="AM160" i="8"/>
  <c r="AH160" i="8"/>
  <c r="AM37" i="8"/>
  <c r="AH37" i="8"/>
  <c r="AH165" i="8"/>
  <c r="AM165" i="8"/>
  <c r="AH88" i="8"/>
  <c r="AM88" i="8"/>
  <c r="AM49" i="8"/>
  <c r="AH49" i="8"/>
  <c r="AM80" i="8"/>
  <c r="AH80" i="8"/>
  <c r="AM32" i="8"/>
  <c r="AH32" i="8"/>
  <c r="AM69" i="8"/>
  <c r="AH69" i="8"/>
  <c r="AM34" i="8"/>
  <c r="AH34" i="8"/>
  <c r="AM29" i="8"/>
  <c r="AH29" i="8"/>
  <c r="AM74" i="8"/>
  <c r="AH74" i="8"/>
  <c r="AM159" i="8"/>
  <c r="AH159" i="8"/>
  <c r="AH43" i="8"/>
  <c r="AM43" i="8"/>
  <c r="AH201" i="8"/>
  <c r="AM201" i="8"/>
  <c r="AH178" i="8"/>
  <c r="AM178" i="8"/>
  <c r="AH90" i="8"/>
  <c r="AM90" i="8"/>
  <c r="AH189" i="8"/>
  <c r="AM189" i="8"/>
  <c r="AH96" i="8"/>
  <c r="AM96" i="8"/>
  <c r="AH81" i="8"/>
  <c r="AM81" i="8"/>
  <c r="AM123" i="8"/>
  <c r="AH123" i="8"/>
  <c r="AH76" i="8"/>
  <c r="AM76" i="8"/>
  <c r="AM39" i="8"/>
  <c r="AH39" i="8"/>
  <c r="AM170" i="8"/>
  <c r="AH170" i="8"/>
  <c r="AH164" i="8"/>
  <c r="AM164" i="8"/>
  <c r="J15" i="8"/>
  <c r="V15" i="8" s="1"/>
  <c r="N15" i="8"/>
  <c r="K15" i="8"/>
  <c r="J35" i="8"/>
  <c r="V35" i="8" s="1"/>
  <c r="K35" i="8"/>
  <c r="N35" i="8"/>
  <c r="K77" i="8"/>
  <c r="N77" i="8"/>
  <c r="J77" i="8"/>
  <c r="V77" i="8" s="1"/>
  <c r="N139" i="8"/>
  <c r="K139" i="8"/>
  <c r="J139" i="8"/>
  <c r="V139" i="8" s="1"/>
  <c r="N19" i="8"/>
  <c r="J19" i="8"/>
  <c r="V19" i="8" s="1"/>
  <c r="K19" i="8"/>
  <c r="J168" i="8"/>
  <c r="V168" i="8" s="1"/>
  <c r="N168" i="8"/>
  <c r="K168" i="8"/>
  <c r="J27" i="8"/>
  <c r="V27" i="8" s="1"/>
  <c r="K27" i="8"/>
  <c r="N27" i="8"/>
  <c r="K141" i="8"/>
  <c r="N141" i="8"/>
  <c r="J141" i="8"/>
  <c r="V141" i="8" s="1"/>
  <c r="K23" i="8"/>
  <c r="J23" i="8"/>
  <c r="V23" i="8" s="1"/>
  <c r="N23" i="8"/>
  <c r="N207" i="8"/>
  <c r="K207" i="8"/>
  <c r="J207" i="8"/>
  <c r="V207" i="8" s="1"/>
  <c r="J125" i="8"/>
  <c r="V125" i="8" s="1"/>
  <c r="N125" i="8"/>
  <c r="K125" i="8"/>
  <c r="J52" i="8"/>
  <c r="V52" i="8" s="1"/>
  <c r="N52" i="8"/>
  <c r="K52" i="8"/>
  <c r="N204" i="9"/>
  <c r="K204" i="9"/>
  <c r="J204" i="9"/>
  <c r="V204" i="9" s="1"/>
  <c r="K186" i="9"/>
  <c r="N186" i="9"/>
  <c r="J186" i="9"/>
  <c r="V186" i="9" s="1"/>
  <c r="AM193" i="8"/>
  <c r="AH193" i="8"/>
  <c r="AM190" i="8"/>
  <c r="AH190" i="8"/>
  <c r="AM26" i="8"/>
  <c r="AH26" i="8"/>
  <c r="AM54" i="8"/>
  <c r="AH54" i="8"/>
  <c r="AH217" i="8"/>
  <c r="AM217" i="8"/>
  <c r="AH50" i="8"/>
  <c r="AM50" i="8"/>
  <c r="AH208" i="8"/>
  <c r="AM208" i="8"/>
  <c r="AM42" i="8"/>
  <c r="AH42" i="8"/>
  <c r="AM167" i="8"/>
  <c r="AH167" i="8"/>
  <c r="AH79" i="8"/>
  <c r="AM79" i="8"/>
  <c r="AH89" i="8"/>
  <c r="AM89" i="8"/>
  <c r="AH70" i="8"/>
  <c r="AM70" i="8"/>
  <c r="AM172" i="8"/>
  <c r="AH172" i="8"/>
  <c r="AH143" i="8"/>
  <c r="AM143" i="8"/>
  <c r="AM17" i="8"/>
  <c r="AH17" i="8"/>
  <c r="AM113" i="8"/>
  <c r="AH113" i="8"/>
  <c r="AH58" i="8"/>
  <c r="AM58" i="8"/>
  <c r="AH45" i="8"/>
  <c r="AM45" i="8"/>
  <c r="AH213" i="8"/>
  <c r="AM213" i="8"/>
  <c r="AM120" i="8"/>
  <c r="AH120" i="8"/>
  <c r="AH173" i="8"/>
  <c r="AM173" i="8"/>
  <c r="AH73" i="8"/>
  <c r="AM73" i="8"/>
  <c r="AH156" i="8"/>
  <c r="AM156" i="8"/>
  <c r="J75" i="8"/>
  <c r="V75" i="8" s="1"/>
  <c r="N75" i="8"/>
  <c r="K75" i="8"/>
  <c r="N136" i="8"/>
  <c r="J136" i="8"/>
  <c r="V136" i="8" s="1"/>
  <c r="K136" i="8"/>
  <c r="N105" i="8"/>
  <c r="K105" i="8"/>
  <c r="J105" i="8"/>
  <c r="V105" i="8" s="1"/>
  <c r="N24" i="8"/>
  <c r="J24" i="8"/>
  <c r="V24" i="8" s="1"/>
  <c r="K24" i="8"/>
  <c r="K12" i="8"/>
  <c r="N12" i="8"/>
  <c r="J12" i="8"/>
  <c r="V12" i="8" s="1"/>
  <c r="J210" i="8"/>
  <c r="V210" i="8" s="1"/>
  <c r="N210" i="8"/>
  <c r="K210" i="8"/>
  <c r="K206" i="8"/>
  <c r="N206" i="8"/>
  <c r="J206" i="8"/>
  <c r="V206" i="8" s="1"/>
  <c r="K14" i="8"/>
  <c r="J14" i="8"/>
  <c r="V14" i="8" s="1"/>
  <c r="N14" i="8"/>
  <c r="K20" i="8"/>
  <c r="N20" i="8"/>
  <c r="J20" i="8"/>
  <c r="V20" i="8" s="1"/>
  <c r="K59" i="8"/>
  <c r="J59" i="8"/>
  <c r="V59" i="8" s="1"/>
  <c r="N59" i="8"/>
  <c r="J18" i="8"/>
  <c r="V18" i="8" s="1"/>
  <c r="K18" i="8"/>
  <c r="N18" i="8"/>
  <c r="N62" i="8"/>
  <c r="J62" i="8"/>
  <c r="V62" i="8" s="1"/>
  <c r="K62" i="8"/>
  <c r="K135" i="9"/>
  <c r="J135" i="9"/>
  <c r="V135" i="9" s="1"/>
  <c r="N135" i="9"/>
  <c r="AM180" i="8"/>
  <c r="AH180" i="8"/>
  <c r="AM216" i="8"/>
  <c r="AH216" i="8"/>
  <c r="AH200" i="8"/>
  <c r="AM200" i="8"/>
  <c r="AM91" i="8"/>
  <c r="AH91" i="8"/>
  <c r="AH142" i="8"/>
  <c r="AM142" i="8"/>
  <c r="AH102" i="8"/>
  <c r="AM102" i="8"/>
  <c r="AH87" i="8"/>
  <c r="AM87" i="8"/>
  <c r="AM127" i="8"/>
  <c r="AH127" i="8"/>
  <c r="AM144" i="8"/>
  <c r="AH144" i="8"/>
  <c r="AM36" i="8"/>
  <c r="AH36" i="8"/>
  <c r="AM121" i="8"/>
  <c r="AH121" i="8"/>
  <c r="AH203" i="8"/>
  <c r="AM203" i="8"/>
  <c r="AH33" i="8"/>
  <c r="AM33" i="8"/>
  <c r="AM116" i="8"/>
  <c r="AH116" i="8"/>
  <c r="AM104" i="8"/>
  <c r="AH104" i="8"/>
  <c r="AM65" i="8"/>
  <c r="AH65" i="8"/>
  <c r="AM108" i="8"/>
  <c r="AH108" i="8"/>
  <c r="AH126" i="8"/>
  <c r="AM126" i="8"/>
  <c r="AH153" i="8"/>
  <c r="AM153" i="8"/>
  <c r="AM83" i="8"/>
  <c r="AH83" i="8"/>
  <c r="AH163" i="8"/>
  <c r="AM163" i="8"/>
  <c r="AH61" i="8"/>
  <c r="AM61" i="8"/>
  <c r="AM155" i="8"/>
  <c r="AH155" i="8"/>
  <c r="AM138" i="8"/>
  <c r="AH138" i="8"/>
  <c r="J78" i="8"/>
  <c r="V78" i="8" s="1"/>
  <c r="N78" i="8"/>
  <c r="K78" i="8"/>
  <c r="N97" i="8"/>
  <c r="J97" i="8"/>
  <c r="V97" i="8" s="1"/>
  <c r="K97" i="8"/>
  <c r="K140" i="8"/>
  <c r="J140" i="8"/>
  <c r="V140" i="8" s="1"/>
  <c r="N140" i="8"/>
  <c r="N38" i="8"/>
  <c r="K38" i="8"/>
  <c r="J38" i="8"/>
  <c r="V38" i="8" s="1"/>
  <c r="J98" i="8"/>
  <c r="V98" i="8" s="1"/>
  <c r="N98" i="8"/>
  <c r="K98" i="8"/>
  <c r="J99" i="8"/>
  <c r="V99" i="8" s="1"/>
  <c r="N99" i="8"/>
  <c r="K99" i="8"/>
  <c r="K16" i="8"/>
  <c r="J16" i="8"/>
  <c r="V16" i="8" s="1"/>
  <c r="N16" i="8"/>
  <c r="J13" i="8"/>
  <c r="V13" i="8" s="1"/>
  <c r="K13" i="8"/>
  <c r="N13" i="8"/>
  <c r="K179" i="8"/>
  <c r="N179" i="8"/>
  <c r="J179" i="8"/>
  <c r="V179" i="8" s="1"/>
  <c r="N30" i="8"/>
  <c r="J30" i="8"/>
  <c r="V30" i="8" s="1"/>
  <c r="K30" i="8"/>
  <c r="J28" i="8"/>
  <c r="V28" i="8" s="1"/>
  <c r="K28" i="8"/>
  <c r="N28" i="8"/>
  <c r="K21" i="8"/>
  <c r="J21" i="8"/>
  <c r="V21" i="8" s="1"/>
  <c r="N21" i="8"/>
  <c r="N192" i="9"/>
  <c r="J192" i="9"/>
  <c r="V192" i="9" s="1"/>
  <c r="K192" i="9"/>
  <c r="AH25" i="8"/>
  <c r="AM25" i="8"/>
  <c r="AH191" i="8"/>
  <c r="AM191" i="8"/>
  <c r="AM211" i="8"/>
  <c r="AH211" i="8"/>
  <c r="AH68" i="8"/>
  <c r="AM68" i="8"/>
  <c r="AM176" i="8"/>
  <c r="AH176" i="8"/>
  <c r="AH95" i="8"/>
  <c r="AM95" i="8"/>
  <c r="AH118" i="8"/>
  <c r="AM118" i="8"/>
  <c r="AH47" i="8"/>
  <c r="AM47" i="8"/>
  <c r="AH82" i="8"/>
  <c r="AM82" i="8"/>
  <c r="AH40" i="8"/>
  <c r="AM40" i="8"/>
  <c r="AH93" i="8"/>
  <c r="AM93" i="8"/>
  <c r="AH60" i="8"/>
  <c r="AM60" i="8"/>
  <c r="AM55" i="8"/>
  <c r="AH55" i="8"/>
  <c r="AM194" i="8"/>
  <c r="AH194" i="8"/>
  <c r="AM110" i="8"/>
  <c r="AH110" i="8"/>
  <c r="AM92" i="8"/>
  <c r="AH92" i="8"/>
  <c r="AH198" i="8"/>
  <c r="AM198" i="8"/>
  <c r="AH149" i="8"/>
  <c r="AM149" i="8"/>
  <c r="AH202" i="8"/>
  <c r="AM202" i="8"/>
  <c r="AM85" i="8"/>
  <c r="AH85" i="8"/>
  <c r="AH107" i="8"/>
  <c r="AM107" i="8"/>
  <c r="AH181" i="8"/>
  <c r="AM181" i="8"/>
  <c r="AM109" i="8"/>
  <c r="AH109" i="8"/>
  <c r="AH41" i="8"/>
  <c r="AM41" i="8"/>
  <c r="AM152" i="8"/>
  <c r="AH152" i="8"/>
  <c r="AM197" i="8"/>
  <c r="AH197" i="8"/>
  <c r="AM147" i="8"/>
  <c r="AH147" i="8"/>
  <c r="AM48" i="8"/>
  <c r="AH48" i="8"/>
  <c r="AM185" i="8" l="1"/>
  <c r="AM129" i="8"/>
  <c r="AH103" i="8"/>
  <c r="AM212" i="8"/>
  <c r="AM71" i="8"/>
  <c r="O63" i="9"/>
  <c r="R63" i="9" s="1"/>
  <c r="AM182" i="8"/>
  <c r="AM214" i="8"/>
  <c r="AM112" i="8"/>
  <c r="AH111" i="8"/>
  <c r="AH150" i="8"/>
  <c r="AM84" i="8"/>
  <c r="J118" i="9"/>
  <c r="V118" i="9" s="1"/>
  <c r="O64" i="9"/>
  <c r="R64" i="9" s="1"/>
  <c r="N150" i="9"/>
  <c r="AH66" i="8"/>
  <c r="AH215" i="8"/>
  <c r="AH209" i="8"/>
  <c r="K152" i="9"/>
  <c r="K49" i="9"/>
  <c r="N118" i="9"/>
  <c r="N25" i="9"/>
  <c r="AM158" i="8"/>
  <c r="AM177" i="8"/>
  <c r="J152" i="9"/>
  <c r="V152" i="9" s="1"/>
  <c r="K102" i="9"/>
  <c r="N102" i="9"/>
  <c r="K153" i="9"/>
  <c r="O151" i="9"/>
  <c r="R151" i="9" s="1"/>
  <c r="N142" i="9"/>
  <c r="O115" i="9"/>
  <c r="S115" i="9" s="1"/>
  <c r="W115" i="9" s="1"/>
  <c r="J113" i="9"/>
  <c r="V113" i="9" s="1"/>
  <c r="K41" i="9"/>
  <c r="K39" i="9"/>
  <c r="N113" i="9"/>
  <c r="J41" i="9"/>
  <c r="V41" i="9" s="1"/>
  <c r="J142" i="9"/>
  <c r="V142" i="9" s="1"/>
  <c r="N54" i="9"/>
  <c r="N39" i="9"/>
  <c r="N124" i="9"/>
  <c r="J134" i="9"/>
  <c r="V134" i="9" s="1"/>
  <c r="N122" i="9"/>
  <c r="N155" i="9"/>
  <c r="N153" i="9"/>
  <c r="N33" i="9"/>
  <c r="J128" i="9"/>
  <c r="V128" i="9" s="1"/>
  <c r="J33" i="9"/>
  <c r="V33" i="9" s="1"/>
  <c r="J54" i="9"/>
  <c r="V54" i="9" s="1"/>
  <c r="J155" i="9"/>
  <c r="V155" i="9" s="1"/>
  <c r="N127" i="9"/>
  <c r="K143" i="9"/>
  <c r="K137" i="9"/>
  <c r="K128" i="9"/>
  <c r="N138" i="9"/>
  <c r="K122" i="9"/>
  <c r="K70" i="9"/>
  <c r="K44" i="9"/>
  <c r="N143" i="9"/>
  <c r="N137" i="9"/>
  <c r="N74" i="9"/>
  <c r="K25" i="9"/>
  <c r="K57" i="9"/>
  <c r="O86" i="9"/>
  <c r="R86" i="9" s="1"/>
  <c r="J81" i="9"/>
  <c r="V81" i="9" s="1"/>
  <c r="K108" i="9"/>
  <c r="N47" i="9"/>
  <c r="N60" i="9"/>
  <c r="K166" i="9"/>
  <c r="N81" i="9"/>
  <c r="K90" i="9"/>
  <c r="K160" i="9"/>
  <c r="J166" i="9"/>
  <c r="V166" i="9" s="1"/>
  <c r="J116" i="9"/>
  <c r="V116" i="9" s="1"/>
  <c r="J108" i="9"/>
  <c r="V108" i="9" s="1"/>
  <c r="J126" i="9"/>
  <c r="V126" i="9" s="1"/>
  <c r="J47" i="9"/>
  <c r="V47" i="9" s="1"/>
  <c r="N42" i="9"/>
  <c r="K126" i="9"/>
  <c r="J60" i="9"/>
  <c r="V60" i="9" s="1"/>
  <c r="N88" i="9"/>
  <c r="K29" i="9"/>
  <c r="J95" i="9"/>
  <c r="V95" i="9" s="1"/>
  <c r="K87" i="9"/>
  <c r="O46" i="9"/>
  <c r="R46" i="9" s="1"/>
  <c r="N133" i="9"/>
  <c r="N44" i="9"/>
  <c r="N159" i="9"/>
  <c r="J138" i="9"/>
  <c r="V138" i="9" s="1"/>
  <c r="N170" i="9"/>
  <c r="N61" i="9"/>
  <c r="J93" i="9"/>
  <c r="V93" i="9" s="1"/>
  <c r="J85" i="9"/>
  <c r="V85" i="9" s="1"/>
  <c r="N85" i="9"/>
  <c r="K96" i="9"/>
  <c r="N96" i="9"/>
  <c r="N187" i="9"/>
  <c r="J187" i="9"/>
  <c r="V187" i="9" s="1"/>
  <c r="N48" i="9"/>
  <c r="K48" i="9"/>
  <c r="K120" i="9"/>
  <c r="N120" i="9"/>
  <c r="K55" i="9"/>
  <c r="J55" i="9"/>
  <c r="V55" i="9" s="1"/>
  <c r="N196" i="9"/>
  <c r="J29" i="9"/>
  <c r="V29" i="9" s="1"/>
  <c r="J90" i="9"/>
  <c r="V90" i="9" s="1"/>
  <c r="J48" i="9"/>
  <c r="V48" i="9" s="1"/>
  <c r="K116" i="9"/>
  <c r="N154" i="9"/>
  <c r="K104" i="9"/>
  <c r="J104" i="9"/>
  <c r="V104" i="9" s="1"/>
  <c r="J40" i="9"/>
  <c r="V40" i="9" s="1"/>
  <c r="N40" i="9"/>
  <c r="J144" i="9"/>
  <c r="V144" i="9" s="1"/>
  <c r="N144" i="9"/>
  <c r="K149" i="9"/>
  <c r="N149" i="9"/>
  <c r="J91" i="9"/>
  <c r="V91" i="9" s="1"/>
  <c r="N91" i="9"/>
  <c r="K88" i="9"/>
  <c r="K85" i="9"/>
  <c r="J127" i="9"/>
  <c r="V127" i="9" s="1"/>
  <c r="J120" i="9"/>
  <c r="V120" i="9" s="1"/>
  <c r="K187" i="9"/>
  <c r="N55" i="9"/>
  <c r="J96" i="9"/>
  <c r="V96" i="9" s="1"/>
  <c r="J156" i="9"/>
  <c r="V156" i="9" s="1"/>
  <c r="K156" i="9"/>
  <c r="K114" i="9"/>
  <c r="K51" i="9"/>
  <c r="K74" i="9"/>
  <c r="K61" i="9"/>
  <c r="K159" i="9"/>
  <c r="J170" i="9"/>
  <c r="V170" i="9" s="1"/>
  <c r="K93" i="9"/>
  <c r="K106" i="9"/>
  <c r="N94" i="9"/>
  <c r="K148" i="9"/>
  <c r="J133" i="9"/>
  <c r="V133" i="9" s="1"/>
  <c r="N70" i="9"/>
  <c r="J160" i="9"/>
  <c r="V160" i="9" s="1"/>
  <c r="N110" i="9"/>
  <c r="K130" i="9"/>
  <c r="K42" i="9"/>
  <c r="J162" i="9"/>
  <c r="V162" i="9" s="1"/>
  <c r="K110" i="9"/>
  <c r="N89" i="9"/>
  <c r="J45" i="9"/>
  <c r="V45" i="9" s="1"/>
  <c r="N31" i="9"/>
  <c r="J89" i="9"/>
  <c r="V89" i="9" s="1"/>
  <c r="N45" i="9"/>
  <c r="J101" i="9"/>
  <c r="V101" i="9" s="1"/>
  <c r="K95" i="9"/>
  <c r="N87" i="9"/>
  <c r="J31" i="9"/>
  <c r="V31" i="9" s="1"/>
  <c r="N156" i="9"/>
  <c r="N56" i="9"/>
  <c r="N157" i="9"/>
  <c r="N72" i="9"/>
  <c r="AM100" i="8"/>
  <c r="AH132" i="8"/>
  <c r="AH56" i="8"/>
  <c r="AM199" i="8"/>
  <c r="AH162" i="8"/>
  <c r="AH57" i="8"/>
  <c r="AH67" i="8"/>
  <c r="AH134" i="8"/>
  <c r="AM124" i="8"/>
  <c r="AM114" i="8"/>
  <c r="AM157" i="8"/>
  <c r="AM196" i="8"/>
  <c r="AM154" i="8"/>
  <c r="AH131" i="8"/>
  <c r="AH205" i="8"/>
  <c r="AH195" i="8"/>
  <c r="AH101" i="8"/>
  <c r="AM72" i="8"/>
  <c r="AH146" i="8"/>
  <c r="AM106" i="8"/>
  <c r="AM94" i="8"/>
  <c r="AM148" i="8"/>
  <c r="S119" i="8"/>
  <c r="AM51" i="8"/>
  <c r="AM130" i="8"/>
  <c r="S11" i="8"/>
  <c r="W11" i="8" s="1"/>
  <c r="R10" i="8"/>
  <c r="O192" i="9"/>
  <c r="O30" i="8"/>
  <c r="R30" i="8" s="1"/>
  <c r="O16" i="8"/>
  <c r="R16" i="8" s="1"/>
  <c r="O59" i="8"/>
  <c r="R59" i="8" s="1"/>
  <c r="O14" i="8"/>
  <c r="R14" i="8" s="1"/>
  <c r="O12" i="8"/>
  <c r="R12" i="8" s="1"/>
  <c r="O186" i="9"/>
  <c r="S186" i="9" s="1"/>
  <c r="O31" i="9"/>
  <c r="R31" i="9" s="1"/>
  <c r="O52" i="8"/>
  <c r="O28" i="8"/>
  <c r="S28" i="8" s="1"/>
  <c r="O98" i="8"/>
  <c r="R98" i="8" s="1"/>
  <c r="O135" i="9"/>
  <c r="R135" i="9" s="1"/>
  <c r="O45" i="9"/>
  <c r="R45" i="9" s="1"/>
  <c r="O62" i="8"/>
  <c r="S62" i="8" s="1"/>
  <c r="O18" i="8"/>
  <c r="R18" i="8" s="1"/>
  <c r="O210" i="8"/>
  <c r="R210" i="8" s="1"/>
  <c r="O24" i="8"/>
  <c r="R24" i="8" s="1"/>
  <c r="O105" i="8"/>
  <c r="R105" i="8" s="1"/>
  <c r="S117" i="8"/>
  <c r="W117" i="8" s="1"/>
  <c r="O125" i="8"/>
  <c r="S125" i="8" s="1"/>
  <c r="O23" i="8"/>
  <c r="R23" i="8" s="1"/>
  <c r="O35" i="8"/>
  <c r="R35" i="8" s="1"/>
  <c r="O15" i="8"/>
  <c r="R15" i="8" s="1"/>
  <c r="O53" i="8"/>
  <c r="R53" i="8" s="1"/>
  <c r="O179" i="8"/>
  <c r="R179" i="8" s="1"/>
  <c r="O140" i="8"/>
  <c r="R140" i="8" s="1"/>
  <c r="O20" i="8"/>
  <c r="R20" i="8" s="1"/>
  <c r="O91" i="9"/>
  <c r="R91" i="9" s="1"/>
  <c r="O207" i="8"/>
  <c r="R207" i="8" s="1"/>
  <c r="R145" i="9"/>
  <c r="O133" i="9"/>
  <c r="R133" i="9" s="1"/>
  <c r="O40" i="9"/>
  <c r="R40" i="9" s="1"/>
  <c r="O89" i="9"/>
  <c r="R89" i="9" s="1"/>
  <c r="O13" i="8"/>
  <c r="R13" i="8" s="1"/>
  <c r="O99" i="8"/>
  <c r="O38" i="8"/>
  <c r="R38" i="8" s="1"/>
  <c r="O97" i="8"/>
  <c r="O127" i="9"/>
  <c r="O136" i="8"/>
  <c r="R136" i="8" s="1"/>
  <c r="O204" i="9"/>
  <c r="R204" i="9" s="1"/>
  <c r="O118" i="9"/>
  <c r="R118" i="9" s="1"/>
  <c r="O27" i="8"/>
  <c r="R27" i="8" s="1"/>
  <c r="O19" i="8"/>
  <c r="R19" i="8" s="1"/>
  <c r="O77" i="8"/>
  <c r="R77" i="8" s="1"/>
  <c r="O138" i="9"/>
  <c r="O144" i="9"/>
  <c r="O113" i="9"/>
  <c r="S113" i="9" s="1"/>
  <c r="O141" i="8"/>
  <c r="S141" i="8" s="1"/>
  <c r="O168" i="8"/>
  <c r="O139" i="8"/>
  <c r="R139" i="8" s="1"/>
  <c r="O184" i="9"/>
  <c r="S184" i="9" s="1"/>
  <c r="O170" i="9"/>
  <c r="S170" i="9" s="1"/>
  <c r="O54" i="9"/>
  <c r="R54" i="9" s="1"/>
  <c r="O155" i="9"/>
  <c r="R155" i="9" s="1"/>
  <c r="O21" i="8"/>
  <c r="R21" i="8" s="1"/>
  <c r="O78" i="8"/>
  <c r="R78" i="8" s="1"/>
  <c r="O33" i="9"/>
  <c r="R33" i="9" s="1"/>
  <c r="O142" i="9"/>
  <c r="R142" i="9" s="1"/>
  <c r="O206" i="8"/>
  <c r="R206" i="8" s="1"/>
  <c r="O81" i="9"/>
  <c r="S81" i="9" s="1"/>
  <c r="O75" i="8"/>
  <c r="R75" i="8" s="1"/>
  <c r="O47" i="9"/>
  <c r="S47" i="9" s="1"/>
  <c r="O60" i="9"/>
  <c r="R60" i="9" s="1"/>
  <c r="N200" i="9"/>
  <c r="K200" i="9"/>
  <c r="J200" i="9"/>
  <c r="V200" i="9" s="1"/>
  <c r="N92" i="9"/>
  <c r="J92" i="9"/>
  <c r="V92" i="9" s="1"/>
  <c r="K92" i="9"/>
  <c r="K183" i="9"/>
  <c r="N183" i="9"/>
  <c r="J183" i="9"/>
  <c r="V183" i="9" s="1"/>
  <c r="J165" i="9"/>
  <c r="V165" i="9" s="1"/>
  <c r="K165" i="9"/>
  <c r="N165" i="9"/>
  <c r="W10" i="8"/>
  <c r="U10" i="8"/>
  <c r="K181" i="9"/>
  <c r="N181" i="9"/>
  <c r="J181" i="9"/>
  <c r="V181" i="9" s="1"/>
  <c r="J174" i="9"/>
  <c r="V174" i="9" s="1"/>
  <c r="N174" i="9"/>
  <c r="K174" i="9"/>
  <c r="J36" i="9"/>
  <c r="V36" i="9" s="1"/>
  <c r="K36" i="9"/>
  <c r="N36" i="9"/>
  <c r="N107" i="9"/>
  <c r="K107" i="9"/>
  <c r="J107" i="9"/>
  <c r="V107" i="9" s="1"/>
  <c r="N82" i="9"/>
  <c r="J82" i="9"/>
  <c r="V82" i="9" s="1"/>
  <c r="K82" i="9"/>
  <c r="K80" i="9"/>
  <c r="N80" i="9"/>
  <c r="J80" i="9"/>
  <c r="V80" i="9" s="1"/>
  <c r="J43" i="9"/>
  <c r="V43" i="9" s="1"/>
  <c r="N43" i="9"/>
  <c r="K43" i="9"/>
  <c r="K121" i="9"/>
  <c r="N121" i="9"/>
  <c r="J121" i="9"/>
  <c r="V121" i="9" s="1"/>
  <c r="J190" i="9"/>
  <c r="V190" i="9" s="1"/>
  <c r="K190" i="9"/>
  <c r="N190" i="9"/>
  <c r="N197" i="9"/>
  <c r="J197" i="9"/>
  <c r="V197" i="9" s="1"/>
  <c r="K197" i="9"/>
  <c r="J178" i="9"/>
  <c r="V178" i="9" s="1"/>
  <c r="K178" i="9"/>
  <c r="N178" i="9"/>
  <c r="K180" i="9"/>
  <c r="J180" i="9"/>
  <c r="V180" i="9" s="1"/>
  <c r="N180" i="9"/>
  <c r="N213" i="9"/>
  <c r="K213" i="9"/>
  <c r="J213" i="9"/>
  <c r="V213" i="9" s="1"/>
  <c r="N73" i="9"/>
  <c r="J73" i="9"/>
  <c r="V73" i="9" s="1"/>
  <c r="K73" i="9"/>
  <c r="N171" i="8"/>
  <c r="K171" i="8"/>
  <c r="J171" i="8"/>
  <c r="V171" i="8" s="1"/>
  <c r="J167" i="9"/>
  <c r="V167" i="9" s="1"/>
  <c r="K167" i="9"/>
  <c r="N167" i="9"/>
  <c r="J173" i="9"/>
  <c r="V173" i="9" s="1"/>
  <c r="N173" i="9"/>
  <c r="K173" i="9"/>
  <c r="K188" i="9"/>
  <c r="J188" i="9"/>
  <c r="V188" i="9" s="1"/>
  <c r="N188" i="9"/>
  <c r="K65" i="9"/>
  <c r="J65" i="9"/>
  <c r="V65" i="9" s="1"/>
  <c r="N65" i="9"/>
  <c r="J83" i="9"/>
  <c r="V83" i="9" s="1"/>
  <c r="K83" i="9"/>
  <c r="N83" i="9"/>
  <c r="K147" i="9"/>
  <c r="J147" i="9"/>
  <c r="V147" i="9" s="1"/>
  <c r="N147" i="9"/>
  <c r="K194" i="9"/>
  <c r="J194" i="9"/>
  <c r="V194" i="9" s="1"/>
  <c r="N194" i="9"/>
  <c r="K193" i="9"/>
  <c r="N193" i="9"/>
  <c r="J193" i="9"/>
  <c r="V193" i="9" s="1"/>
  <c r="N199" i="9"/>
  <c r="J199" i="9"/>
  <c r="V199" i="9" s="1"/>
  <c r="K199" i="9"/>
  <c r="J26" i="9"/>
  <c r="V26" i="9" s="1"/>
  <c r="K26" i="9"/>
  <c r="N26" i="9"/>
  <c r="J198" i="9"/>
  <c r="V198" i="9" s="1"/>
  <c r="N198" i="9"/>
  <c r="K198" i="9"/>
  <c r="N203" i="9"/>
  <c r="J203" i="9"/>
  <c r="V203" i="9" s="1"/>
  <c r="K203" i="9"/>
  <c r="J202" i="9"/>
  <c r="V202" i="9" s="1"/>
  <c r="N202" i="9"/>
  <c r="K202" i="9"/>
  <c r="J216" i="9"/>
  <c r="V216" i="9" s="1"/>
  <c r="N216" i="9"/>
  <c r="K216" i="9"/>
  <c r="J208" i="9"/>
  <c r="V208" i="9" s="1"/>
  <c r="N208" i="9"/>
  <c r="K208" i="9"/>
  <c r="J109" i="9"/>
  <c r="V109" i="9" s="1"/>
  <c r="N109" i="9"/>
  <c r="K109" i="9"/>
  <c r="K201" i="9"/>
  <c r="J201" i="9"/>
  <c r="V201" i="9" s="1"/>
  <c r="N201" i="9"/>
  <c r="N217" i="9"/>
  <c r="J217" i="9"/>
  <c r="V217" i="9" s="1"/>
  <c r="K217" i="9"/>
  <c r="J37" i="9"/>
  <c r="V37" i="9" s="1"/>
  <c r="N37" i="9"/>
  <c r="K37" i="9"/>
  <c r="N50" i="9"/>
  <c r="K50" i="9"/>
  <c r="J50" i="9"/>
  <c r="V50" i="9" s="1"/>
  <c r="K164" i="9"/>
  <c r="J164" i="9"/>
  <c r="V164" i="9" s="1"/>
  <c r="N164" i="9"/>
  <c r="N176" i="9"/>
  <c r="J176" i="9"/>
  <c r="V176" i="9" s="1"/>
  <c r="K176" i="9"/>
  <c r="J211" i="9"/>
  <c r="V211" i="9" s="1"/>
  <c r="N211" i="9"/>
  <c r="K211" i="9"/>
  <c r="N123" i="9"/>
  <c r="J123" i="9"/>
  <c r="V123" i="9" s="1"/>
  <c r="K123" i="9"/>
  <c r="J163" i="9"/>
  <c r="V163" i="9" s="1"/>
  <c r="K163" i="9"/>
  <c r="N163" i="9"/>
  <c r="J189" i="9"/>
  <c r="V189" i="9" s="1"/>
  <c r="K189" i="9"/>
  <c r="N189" i="9"/>
  <c r="K69" i="9"/>
  <c r="N69" i="9"/>
  <c r="J69" i="9"/>
  <c r="V69" i="9" s="1"/>
  <c r="N175" i="9"/>
  <c r="J175" i="9"/>
  <c r="V175" i="9" s="1"/>
  <c r="K175" i="9"/>
  <c r="N172" i="9"/>
  <c r="J172" i="9"/>
  <c r="V172" i="9" s="1"/>
  <c r="K172" i="9"/>
  <c r="W145" i="9"/>
  <c r="U145" i="9"/>
  <c r="N67" i="9" l="1"/>
  <c r="N205" i="9"/>
  <c r="K131" i="9"/>
  <c r="J195" i="9"/>
  <c r="V195" i="9" s="1"/>
  <c r="K132" i="9"/>
  <c r="S63" i="9"/>
  <c r="W63" i="9" s="1"/>
  <c r="O152" i="9"/>
  <c r="R152" i="9" s="1"/>
  <c r="J100" i="9"/>
  <c r="V100" i="9" s="1"/>
  <c r="O102" i="9"/>
  <c r="R102" i="9" s="1"/>
  <c r="S64" i="9"/>
  <c r="J150" i="9"/>
  <c r="V150" i="9" s="1"/>
  <c r="K150" i="9"/>
  <c r="N158" i="9"/>
  <c r="K158" i="9"/>
  <c r="R115" i="9"/>
  <c r="U115" i="9"/>
  <c r="O41" i="9"/>
  <c r="R41" i="9" s="1"/>
  <c r="O49" i="9"/>
  <c r="R49" i="9" s="1"/>
  <c r="N146" i="9"/>
  <c r="O74" i="9"/>
  <c r="R74" i="9" s="1"/>
  <c r="J158" i="9"/>
  <c r="V158" i="9" s="1"/>
  <c r="J49" i="9"/>
  <c r="V49" i="9" s="1"/>
  <c r="N49" i="9"/>
  <c r="O153" i="9"/>
  <c r="J161" i="9"/>
  <c r="V161" i="9" s="1"/>
  <c r="K161" i="9"/>
  <c r="N161" i="9"/>
  <c r="K22" i="9"/>
  <c r="J22" i="9"/>
  <c r="V22" i="9" s="1"/>
  <c r="N22" i="9"/>
  <c r="K124" i="9"/>
  <c r="O29" i="9"/>
  <c r="R29" i="9" s="1"/>
  <c r="S151" i="9"/>
  <c r="W151" i="9" s="1"/>
  <c r="J124" i="9"/>
  <c r="V124" i="9" s="1"/>
  <c r="O143" i="9"/>
  <c r="R143" i="9" s="1"/>
  <c r="O39" i="9"/>
  <c r="R39" i="9" s="1"/>
  <c r="O57" i="9"/>
  <c r="S57" i="9" s="1"/>
  <c r="N134" i="9"/>
  <c r="J94" i="9"/>
  <c r="V94" i="9" s="1"/>
  <c r="N101" i="9"/>
  <c r="O120" i="9"/>
  <c r="R120" i="9" s="1"/>
  <c r="O116" i="9"/>
  <c r="R116" i="9" s="1"/>
  <c r="O122" i="9"/>
  <c r="N57" i="9"/>
  <c r="K94" i="9"/>
  <c r="K134" i="9"/>
  <c r="O130" i="9"/>
  <c r="S130" i="9" s="1"/>
  <c r="U130" i="9" s="1"/>
  <c r="S86" i="9"/>
  <c r="O70" i="9"/>
  <c r="R70" i="9" s="1"/>
  <c r="O128" i="9"/>
  <c r="O137" i="9"/>
  <c r="S137" i="9" s="1"/>
  <c r="W137" i="9" s="1"/>
  <c r="O44" i="9"/>
  <c r="R44" i="9" s="1"/>
  <c r="J57" i="9"/>
  <c r="V57" i="9" s="1"/>
  <c r="J157" i="9"/>
  <c r="V157" i="9" s="1"/>
  <c r="O87" i="9"/>
  <c r="R87" i="9" s="1"/>
  <c r="K157" i="9"/>
  <c r="O108" i="9"/>
  <c r="R108" i="9" s="1"/>
  <c r="N100" i="9"/>
  <c r="O95" i="9"/>
  <c r="R95" i="9" s="1"/>
  <c r="O166" i="9"/>
  <c r="R166" i="9" s="1"/>
  <c r="O25" i="9"/>
  <c r="R25" i="9" s="1"/>
  <c r="O160" i="9"/>
  <c r="N114" i="9"/>
  <c r="O88" i="9"/>
  <c r="R88" i="9" s="1"/>
  <c r="O187" i="9"/>
  <c r="R187" i="9" s="1"/>
  <c r="O114" i="9"/>
  <c r="J114" i="9"/>
  <c r="V114" i="9" s="1"/>
  <c r="O149" i="9"/>
  <c r="S149" i="9" s="1"/>
  <c r="O110" i="9"/>
  <c r="R110" i="9" s="1"/>
  <c r="O90" i="9"/>
  <c r="R90" i="9" s="1"/>
  <c r="S46" i="9"/>
  <c r="U46" i="9" s="1"/>
  <c r="K196" i="9"/>
  <c r="O126" i="9"/>
  <c r="R126" i="9" s="1"/>
  <c r="O156" i="9"/>
  <c r="S156" i="9" s="1"/>
  <c r="U156" i="9" s="1"/>
  <c r="N195" i="9"/>
  <c r="O96" i="9"/>
  <c r="O85" i="9"/>
  <c r="S85" i="9" s="1"/>
  <c r="U85" i="9" s="1"/>
  <c r="K100" i="9"/>
  <c r="O55" i="9"/>
  <c r="J205" i="9"/>
  <c r="V205" i="9" s="1"/>
  <c r="N106" i="9"/>
  <c r="J196" i="9"/>
  <c r="V196" i="9" s="1"/>
  <c r="K162" i="9"/>
  <c r="O93" i="9"/>
  <c r="R93" i="9" s="1"/>
  <c r="N51" i="9"/>
  <c r="J51" i="9"/>
  <c r="V51" i="9" s="1"/>
  <c r="J154" i="9"/>
  <c r="V154" i="9" s="1"/>
  <c r="O104" i="9"/>
  <c r="S104" i="9" s="1"/>
  <c r="O51" i="9"/>
  <c r="R51" i="9" s="1"/>
  <c r="O48" i="9"/>
  <c r="S48" i="9" s="1"/>
  <c r="O159" i="9"/>
  <c r="R159" i="9" s="1"/>
  <c r="K154" i="9"/>
  <c r="K205" i="9"/>
  <c r="N162" i="9"/>
  <c r="O106" i="9"/>
  <c r="R106" i="9" s="1"/>
  <c r="J106" i="9"/>
  <c r="V106" i="9" s="1"/>
  <c r="O148" i="9"/>
  <c r="S148" i="9" s="1"/>
  <c r="U148" i="9" s="1"/>
  <c r="O61" i="9"/>
  <c r="R61" i="9" s="1"/>
  <c r="N130" i="9"/>
  <c r="J148" i="9"/>
  <c r="V148" i="9" s="1"/>
  <c r="N148" i="9"/>
  <c r="O42" i="9"/>
  <c r="R42" i="9" s="1"/>
  <c r="K101" i="9"/>
  <c r="J130" i="9"/>
  <c r="V130" i="9" s="1"/>
  <c r="K72" i="9"/>
  <c r="J56" i="9"/>
  <c r="V56" i="9" s="1"/>
  <c r="J72" i="9"/>
  <c r="V72" i="9" s="1"/>
  <c r="K56" i="9"/>
  <c r="S21" i="8"/>
  <c r="U21" i="8" s="1"/>
  <c r="S207" i="8"/>
  <c r="W119" i="8"/>
  <c r="U119" i="8"/>
  <c r="S15" i="8"/>
  <c r="W15" i="8" s="1"/>
  <c r="S54" i="9"/>
  <c r="R141" i="8"/>
  <c r="S206" i="8"/>
  <c r="W206" i="8" s="1"/>
  <c r="S144" i="9"/>
  <c r="U144" i="9" s="1"/>
  <c r="U11" i="8"/>
  <c r="R52" i="8"/>
  <c r="S105" i="8"/>
  <c r="S13" i="8"/>
  <c r="W13" i="8" s="1"/>
  <c r="R28" i="8"/>
  <c r="S75" i="8"/>
  <c r="R144" i="9"/>
  <c r="R62" i="8"/>
  <c r="S52" i="8"/>
  <c r="R184" i="9"/>
  <c r="S12" i="8"/>
  <c r="W12" i="8" s="1"/>
  <c r="S135" i="9"/>
  <c r="W135" i="9" s="1"/>
  <c r="S20" i="8"/>
  <c r="U20" i="8" s="1"/>
  <c r="S139" i="8"/>
  <c r="S136" i="8"/>
  <c r="U136" i="8" s="1"/>
  <c r="R113" i="9"/>
  <c r="S30" i="8"/>
  <c r="S53" i="8"/>
  <c r="U53" i="8" s="1"/>
  <c r="S140" i="8"/>
  <c r="W140" i="8" s="1"/>
  <c r="S19" i="8"/>
  <c r="W19" i="8" s="1"/>
  <c r="S38" i="8"/>
  <c r="U38" i="8" s="1"/>
  <c r="S59" i="8"/>
  <c r="W59" i="8" s="1"/>
  <c r="S133" i="9"/>
  <c r="S23" i="8"/>
  <c r="S210" i="8"/>
  <c r="S60" i="9"/>
  <c r="W60" i="9" s="1"/>
  <c r="R186" i="9"/>
  <c r="U63" i="9"/>
  <c r="R47" i="9"/>
  <c r="R192" i="9"/>
  <c r="R125" i="8"/>
  <c r="S40" i="9"/>
  <c r="W40" i="9" s="1"/>
  <c r="S192" i="9"/>
  <c r="W192" i="9" s="1"/>
  <c r="R99" i="8"/>
  <c r="S99" i="8"/>
  <c r="W99" i="8" s="1"/>
  <c r="R170" i="9"/>
  <c r="S27" i="8"/>
  <c r="W27" i="8" s="1"/>
  <c r="S179" i="8"/>
  <c r="S168" i="8"/>
  <c r="W168" i="8" s="1"/>
  <c r="S45" i="9"/>
  <c r="R168" i="8"/>
  <c r="S138" i="9"/>
  <c r="U138" i="9" s="1"/>
  <c r="U117" i="8"/>
  <c r="S18" i="8"/>
  <c r="W18" i="8" s="1"/>
  <c r="R138" i="9"/>
  <c r="S33" i="9"/>
  <c r="W33" i="9" s="1"/>
  <c r="S91" i="9"/>
  <c r="S16" i="8"/>
  <c r="W16" i="8" s="1"/>
  <c r="S35" i="8"/>
  <c r="U35" i="8" s="1"/>
  <c r="S24" i="8"/>
  <c r="U24" i="8" s="1"/>
  <c r="S127" i="9"/>
  <c r="W127" i="9" s="1"/>
  <c r="S78" i="8"/>
  <c r="S31" i="9"/>
  <c r="S89" i="9"/>
  <c r="U89" i="9" s="1"/>
  <c r="S118" i="9"/>
  <c r="U118" i="9" s="1"/>
  <c r="R81" i="9"/>
  <c r="S97" i="8"/>
  <c r="W97" i="8" s="1"/>
  <c r="S77" i="8"/>
  <c r="S204" i="9"/>
  <c r="W204" i="9" s="1"/>
  <c r="R127" i="9"/>
  <c r="R97" i="8"/>
  <c r="S98" i="8"/>
  <c r="U98" i="8" s="1"/>
  <c r="S155" i="9"/>
  <c r="U155" i="9" s="1"/>
  <c r="S14" i="8"/>
  <c r="S142" i="9"/>
  <c r="O163" i="9"/>
  <c r="R163" i="9" s="1"/>
  <c r="O202" i="9"/>
  <c r="R202" i="9" s="1"/>
  <c r="O193" i="9"/>
  <c r="R193" i="9" s="1"/>
  <c r="O197" i="9"/>
  <c r="S197" i="9" s="1"/>
  <c r="O190" i="9"/>
  <c r="R190" i="9" s="1"/>
  <c r="O80" i="9"/>
  <c r="R80" i="9" s="1"/>
  <c r="O82" i="9"/>
  <c r="R82" i="9" s="1"/>
  <c r="O174" i="9"/>
  <c r="R174" i="9" s="1"/>
  <c r="O165" i="9"/>
  <c r="R165" i="9" s="1"/>
  <c r="O175" i="9"/>
  <c r="R175" i="9" s="1"/>
  <c r="O69" i="9"/>
  <c r="R69" i="9" s="1"/>
  <c r="O109" i="9"/>
  <c r="S109" i="9" s="1"/>
  <c r="O172" i="9"/>
  <c r="R172" i="9" s="1"/>
  <c r="O189" i="9"/>
  <c r="S189" i="9" s="1"/>
  <c r="O50" i="9"/>
  <c r="R50" i="9" s="1"/>
  <c r="O216" i="9"/>
  <c r="R216" i="9" s="1"/>
  <c r="O198" i="9"/>
  <c r="R198" i="9" s="1"/>
  <c r="O26" i="9"/>
  <c r="R26" i="9" s="1"/>
  <c r="O147" i="9"/>
  <c r="S147" i="9" s="1"/>
  <c r="O92" i="9"/>
  <c r="R92" i="9" s="1"/>
  <c r="O200" i="9"/>
  <c r="O123" i="9"/>
  <c r="R123" i="9" s="1"/>
  <c r="O176" i="9"/>
  <c r="R176" i="9" s="1"/>
  <c r="O217" i="9"/>
  <c r="S217" i="9" s="1"/>
  <c r="O208" i="9"/>
  <c r="R208" i="9" s="1"/>
  <c r="O188" i="9"/>
  <c r="S188" i="9" s="1"/>
  <c r="O180" i="9"/>
  <c r="R180" i="9" s="1"/>
  <c r="O178" i="9"/>
  <c r="R178" i="9" s="1"/>
  <c r="O36" i="9"/>
  <c r="R36" i="9" s="1"/>
  <c r="O183" i="9"/>
  <c r="S183" i="9" s="1"/>
  <c r="O211" i="9"/>
  <c r="R211" i="9" s="1"/>
  <c r="O164" i="9"/>
  <c r="R164" i="9" s="1"/>
  <c r="O37" i="9"/>
  <c r="R37" i="9" s="1"/>
  <c r="O201" i="9"/>
  <c r="O203" i="9"/>
  <c r="R203" i="9" s="1"/>
  <c r="O199" i="9"/>
  <c r="R199" i="9" s="1"/>
  <c r="O194" i="9"/>
  <c r="O83" i="9"/>
  <c r="R83" i="9" s="1"/>
  <c r="O65" i="9"/>
  <c r="S65" i="9" s="1"/>
  <c r="O173" i="9"/>
  <c r="S173" i="9" s="1"/>
  <c r="O167" i="9"/>
  <c r="R167" i="9" s="1"/>
  <c r="O171" i="8"/>
  <c r="O73" i="9"/>
  <c r="R73" i="9" s="1"/>
  <c r="O213" i="9"/>
  <c r="R213" i="9" s="1"/>
  <c r="O121" i="9"/>
  <c r="R121" i="9" s="1"/>
  <c r="O43" i="9"/>
  <c r="R43" i="9" s="1"/>
  <c r="O107" i="9"/>
  <c r="R107" i="9" s="1"/>
  <c r="O181" i="9"/>
  <c r="R181" i="9" s="1"/>
  <c r="Y11" i="8"/>
  <c r="W125" i="8"/>
  <c r="U125" i="8"/>
  <c r="Y117" i="8"/>
  <c r="Y10" i="8"/>
  <c r="Y145" i="9"/>
  <c r="AB145" i="9" s="1"/>
  <c r="AE145" i="9" s="1"/>
  <c r="W186" i="9"/>
  <c r="U186" i="9"/>
  <c r="Y63" i="9"/>
  <c r="AB63" i="9" s="1"/>
  <c r="AE63" i="9" s="1"/>
  <c r="W141" i="8"/>
  <c r="U141" i="8"/>
  <c r="W62" i="8"/>
  <c r="U62" i="8"/>
  <c r="Y115" i="9"/>
  <c r="AB115" i="9" s="1"/>
  <c r="AE115" i="9" s="1"/>
  <c r="W28" i="8"/>
  <c r="U28" i="8"/>
  <c r="J169" i="8"/>
  <c r="V169" i="8" s="1"/>
  <c r="K169" i="8"/>
  <c r="N169" i="8"/>
  <c r="W81" i="9"/>
  <c r="U81" i="9"/>
  <c r="W170" i="9"/>
  <c r="U170" i="9"/>
  <c r="W184" i="9"/>
  <c r="U184" i="9"/>
  <c r="W47" i="9"/>
  <c r="U47" i="9"/>
  <c r="W113" i="9"/>
  <c r="U113" i="9"/>
  <c r="K195" i="9" l="1"/>
  <c r="O94" i="9"/>
  <c r="R94" i="9" s="1"/>
  <c r="J67" i="9"/>
  <c r="V67" i="9" s="1"/>
  <c r="K67" i="9"/>
  <c r="O67" i="9" s="1"/>
  <c r="S67" i="9" s="1"/>
  <c r="J132" i="9"/>
  <c r="V132" i="9" s="1"/>
  <c r="J131" i="9"/>
  <c r="V131" i="9" s="1"/>
  <c r="N131" i="9"/>
  <c r="O131" i="9"/>
  <c r="N132" i="9"/>
  <c r="O132" i="9"/>
  <c r="S152" i="9"/>
  <c r="W152" i="9" s="1"/>
  <c r="O150" i="9"/>
  <c r="S150" i="9" s="1"/>
  <c r="U150" i="9" s="1"/>
  <c r="U151" i="9"/>
  <c r="O158" i="9"/>
  <c r="Y151" i="9"/>
  <c r="AB151" i="9" s="1"/>
  <c r="AE151" i="9" s="1"/>
  <c r="S74" i="9"/>
  <c r="U74" i="9" s="1"/>
  <c r="W64" i="9"/>
  <c r="Y64" i="9" s="1"/>
  <c r="AB64" i="9" s="1"/>
  <c r="AE64" i="9" s="1"/>
  <c r="S49" i="9"/>
  <c r="W49" i="9" s="1"/>
  <c r="S102" i="9"/>
  <c r="U102" i="9" s="1"/>
  <c r="U64" i="9"/>
  <c r="W57" i="9"/>
  <c r="S41" i="9"/>
  <c r="U41" i="9" s="1"/>
  <c r="S29" i="9"/>
  <c r="W29" i="9" s="1"/>
  <c r="Y29" i="9" s="1"/>
  <c r="AB29" i="9" s="1"/>
  <c r="AE29" i="9" s="1"/>
  <c r="N34" i="9"/>
  <c r="K34" i="9"/>
  <c r="J34" i="9"/>
  <c r="V34" i="9" s="1"/>
  <c r="K146" i="9"/>
  <c r="O124" i="9"/>
  <c r="R124" i="9" s="1"/>
  <c r="J146" i="9"/>
  <c r="V146" i="9" s="1"/>
  <c r="W130" i="9"/>
  <c r="Y130" i="9" s="1"/>
  <c r="AB130" i="9" s="1"/>
  <c r="AE130" i="9" s="1"/>
  <c r="N214" i="9"/>
  <c r="K214" i="9"/>
  <c r="J214" i="9"/>
  <c r="V214" i="9" s="1"/>
  <c r="U57" i="9"/>
  <c r="N185" i="9"/>
  <c r="K185" i="9"/>
  <c r="J185" i="9"/>
  <c r="V185" i="9" s="1"/>
  <c r="R153" i="9"/>
  <c r="R57" i="9"/>
  <c r="S153" i="9"/>
  <c r="W153" i="9" s="1"/>
  <c r="Y153" i="9" s="1"/>
  <c r="AB153" i="9" s="1"/>
  <c r="AE153" i="9" s="1"/>
  <c r="K76" i="9"/>
  <c r="J76" i="9"/>
  <c r="V76" i="9" s="1"/>
  <c r="N76" i="9"/>
  <c r="J182" i="9"/>
  <c r="V182" i="9" s="1"/>
  <c r="N182" i="9"/>
  <c r="K182" i="9"/>
  <c r="S143" i="9"/>
  <c r="W143" i="9" s="1"/>
  <c r="K66" i="9"/>
  <c r="N66" i="9"/>
  <c r="J66" i="9"/>
  <c r="V66" i="9" s="1"/>
  <c r="J68" i="9"/>
  <c r="V68" i="9" s="1"/>
  <c r="K68" i="9"/>
  <c r="N68" i="9"/>
  <c r="O161" i="9"/>
  <c r="N112" i="9"/>
  <c r="K112" i="9"/>
  <c r="J112" i="9"/>
  <c r="V112" i="9" s="1"/>
  <c r="N215" i="9"/>
  <c r="K215" i="9"/>
  <c r="J215" i="9"/>
  <c r="V215" i="9" s="1"/>
  <c r="N58" i="9"/>
  <c r="K58" i="9"/>
  <c r="J58" i="9"/>
  <c r="V58" i="9" s="1"/>
  <c r="K103" i="9"/>
  <c r="N103" i="9"/>
  <c r="J103" i="9"/>
  <c r="V103" i="9" s="1"/>
  <c r="J71" i="9"/>
  <c r="V71" i="9" s="1"/>
  <c r="K71" i="9"/>
  <c r="N71" i="9"/>
  <c r="O22" i="9"/>
  <c r="N209" i="9"/>
  <c r="K209" i="9"/>
  <c r="J209" i="9"/>
  <c r="V209" i="9" s="1"/>
  <c r="J191" i="9"/>
  <c r="V191" i="9" s="1"/>
  <c r="N191" i="9"/>
  <c r="K191" i="9"/>
  <c r="K79" i="9"/>
  <c r="J79" i="9"/>
  <c r="V79" i="9" s="1"/>
  <c r="N79" i="9"/>
  <c r="J177" i="9"/>
  <c r="V177" i="9" s="1"/>
  <c r="N177" i="9"/>
  <c r="K177" i="9"/>
  <c r="J17" i="9"/>
  <c r="V17" i="9" s="1"/>
  <c r="N17" i="9"/>
  <c r="K17" i="9"/>
  <c r="K84" i="9"/>
  <c r="J84" i="9"/>
  <c r="V84" i="9" s="1"/>
  <c r="N84" i="9"/>
  <c r="N32" i="9"/>
  <c r="K32" i="9"/>
  <c r="J32" i="9"/>
  <c r="V32" i="9" s="1"/>
  <c r="K212" i="9"/>
  <c r="J212" i="9"/>
  <c r="V212" i="9" s="1"/>
  <c r="N212" i="9"/>
  <c r="N129" i="9"/>
  <c r="K129" i="9"/>
  <c r="J129" i="9"/>
  <c r="V129" i="9" s="1"/>
  <c r="J111" i="9"/>
  <c r="V111" i="9" s="1"/>
  <c r="K111" i="9"/>
  <c r="N111" i="9"/>
  <c r="W86" i="9"/>
  <c r="S39" i="9"/>
  <c r="W39" i="9" s="1"/>
  <c r="O134" i="9"/>
  <c r="R134" i="9" s="1"/>
  <c r="S120" i="9"/>
  <c r="O157" i="9"/>
  <c r="R157" i="9" s="1"/>
  <c r="R122" i="9"/>
  <c r="S51" i="9"/>
  <c r="W51" i="9" s="1"/>
  <c r="S122" i="9"/>
  <c r="W122" i="9" s="1"/>
  <c r="W85" i="9"/>
  <c r="U86" i="9"/>
  <c r="U149" i="9"/>
  <c r="S116" i="9"/>
  <c r="W116" i="9" s="1"/>
  <c r="S44" i="9"/>
  <c r="R130" i="9"/>
  <c r="S108" i="9"/>
  <c r="U108" i="9" s="1"/>
  <c r="S187" i="9"/>
  <c r="U187" i="9" s="1"/>
  <c r="S87" i="9"/>
  <c r="W87" i="9" s="1"/>
  <c r="W149" i="9"/>
  <c r="S166" i="9"/>
  <c r="U166" i="9" s="1"/>
  <c r="S160" i="9"/>
  <c r="W160" i="9" s="1"/>
  <c r="Y160" i="9" s="1"/>
  <c r="AB160" i="9" s="1"/>
  <c r="AE160" i="9" s="1"/>
  <c r="S70" i="9"/>
  <c r="S95" i="9"/>
  <c r="S128" i="9"/>
  <c r="U128" i="9" s="1"/>
  <c r="R128" i="9"/>
  <c r="U137" i="9"/>
  <c r="R137" i="9"/>
  <c r="O162" i="9"/>
  <c r="U104" i="9"/>
  <c r="W104" i="9"/>
  <c r="R148" i="9"/>
  <c r="S25" i="9"/>
  <c r="W25" i="9" s="1"/>
  <c r="S159" i="9"/>
  <c r="S114" i="9"/>
  <c r="U114" i="9" s="1"/>
  <c r="O196" i="9"/>
  <c r="R196" i="9" s="1"/>
  <c r="R114" i="9"/>
  <c r="R104" i="9"/>
  <c r="S110" i="9"/>
  <c r="W110" i="9" s="1"/>
  <c r="Y110" i="9" s="1"/>
  <c r="AB110" i="9" s="1"/>
  <c r="AE110" i="9" s="1"/>
  <c r="O100" i="9"/>
  <c r="R100" i="9" s="1"/>
  <c r="R96" i="9"/>
  <c r="S96" i="9"/>
  <c r="W96" i="9" s="1"/>
  <c r="R48" i="9"/>
  <c r="R149" i="9"/>
  <c r="S90" i="9"/>
  <c r="W90" i="9" s="1"/>
  <c r="Y90" i="9" s="1"/>
  <c r="AB90" i="9" s="1"/>
  <c r="AE90" i="9" s="1"/>
  <c r="R160" i="9"/>
  <c r="W46" i="9"/>
  <c r="Y46" i="9" s="1"/>
  <c r="AB46" i="9" s="1"/>
  <c r="W156" i="9"/>
  <c r="R156" i="9"/>
  <c r="S88" i="9"/>
  <c r="U88" i="9" s="1"/>
  <c r="R85" i="9"/>
  <c r="S126" i="9"/>
  <c r="S42" i="9"/>
  <c r="S61" i="9"/>
  <c r="W61" i="9" s="1"/>
  <c r="S55" i="9"/>
  <c r="U55" i="9" s="1"/>
  <c r="R55" i="9"/>
  <c r="O154" i="9"/>
  <c r="R154" i="9" s="1"/>
  <c r="O195" i="9"/>
  <c r="R195" i="9" s="1"/>
  <c r="S93" i="9"/>
  <c r="U48" i="9"/>
  <c r="W48" i="9"/>
  <c r="S106" i="9"/>
  <c r="W106" i="9" s="1"/>
  <c r="W148" i="9"/>
  <c r="Y148" i="9" s="1"/>
  <c r="AB148" i="9" s="1"/>
  <c r="AE148" i="9" s="1"/>
  <c r="O101" i="9"/>
  <c r="O205" i="9"/>
  <c r="O56" i="9"/>
  <c r="R56" i="9" s="1"/>
  <c r="O72" i="9"/>
  <c r="S72" i="9" s="1"/>
  <c r="S94" i="9"/>
  <c r="U94" i="9" s="1"/>
  <c r="W54" i="9"/>
  <c r="Y54" i="9" s="1"/>
  <c r="AB54" i="9" s="1"/>
  <c r="AE54" i="9" s="1"/>
  <c r="W21" i="8"/>
  <c r="W207" i="8"/>
  <c r="U207" i="8"/>
  <c r="Y119" i="8"/>
  <c r="W30" i="8"/>
  <c r="W144" i="9"/>
  <c r="U54" i="9"/>
  <c r="W20" i="8"/>
  <c r="U15" i="8"/>
  <c r="W75" i="8"/>
  <c r="Y75" i="8" s="1"/>
  <c r="U52" i="8"/>
  <c r="W23" i="8"/>
  <c r="Y23" i="8" s="1"/>
  <c r="W179" i="8"/>
  <c r="W210" i="8"/>
  <c r="U59" i="8"/>
  <c r="U206" i="8"/>
  <c r="W136" i="8"/>
  <c r="U30" i="8"/>
  <c r="U13" i="8"/>
  <c r="U105" i="8"/>
  <c r="U97" i="8"/>
  <c r="W105" i="8"/>
  <c r="R188" i="9"/>
  <c r="W53" i="8"/>
  <c r="U75" i="8"/>
  <c r="W45" i="9"/>
  <c r="U12" i="8"/>
  <c r="W142" i="9"/>
  <c r="Y142" i="9" s="1"/>
  <c r="AB142" i="9" s="1"/>
  <c r="AE142" i="9" s="1"/>
  <c r="W133" i="9"/>
  <c r="W118" i="9"/>
  <c r="U31" i="9"/>
  <c r="R189" i="9"/>
  <c r="U16" i="8"/>
  <c r="W31" i="9"/>
  <c r="Y31" i="9" s="1"/>
  <c r="AB31" i="9" s="1"/>
  <c r="AE31" i="9" s="1"/>
  <c r="R183" i="9"/>
  <c r="U142" i="9"/>
  <c r="S216" i="9"/>
  <c r="U210" i="8"/>
  <c r="U45" i="9"/>
  <c r="S69" i="9"/>
  <c r="W69" i="9" s="1"/>
  <c r="U19" i="8"/>
  <c r="S92" i="9"/>
  <c r="U204" i="9"/>
  <c r="S181" i="9"/>
  <c r="U181" i="9" s="1"/>
  <c r="W52" i="8"/>
  <c r="Y52" i="8" s="1"/>
  <c r="U135" i="9"/>
  <c r="W139" i="8"/>
  <c r="Y139" i="8" s="1"/>
  <c r="U139" i="8"/>
  <c r="U99" i="8"/>
  <c r="U133" i="9"/>
  <c r="U23" i="8"/>
  <c r="W138" i="9"/>
  <c r="Y138" i="9" s="1"/>
  <c r="AB138" i="9" s="1"/>
  <c r="AE138" i="9" s="1"/>
  <c r="W38" i="8"/>
  <c r="Y38" i="8" s="1"/>
  <c r="U140" i="8"/>
  <c r="S73" i="9"/>
  <c r="W73" i="9" s="1"/>
  <c r="U78" i="8"/>
  <c r="R197" i="9"/>
  <c r="U60" i="9"/>
  <c r="U192" i="9"/>
  <c r="S43" i="9"/>
  <c r="W43" i="9" s="1"/>
  <c r="W14" i="8"/>
  <c r="U127" i="9"/>
  <c r="U33" i="9"/>
  <c r="U168" i="8"/>
  <c r="S201" i="9"/>
  <c r="U201" i="9" s="1"/>
  <c r="W77" i="8"/>
  <c r="S50" i="9"/>
  <c r="S107" i="9"/>
  <c r="U107" i="9" s="1"/>
  <c r="W24" i="8"/>
  <c r="Y24" i="8" s="1"/>
  <c r="U40" i="9"/>
  <c r="R65" i="9"/>
  <c r="S175" i="9"/>
  <c r="U175" i="9" s="1"/>
  <c r="U18" i="8"/>
  <c r="W98" i="8"/>
  <c r="W35" i="8"/>
  <c r="U27" i="8"/>
  <c r="S208" i="9"/>
  <c r="S190" i="9"/>
  <c r="U77" i="8"/>
  <c r="W78" i="8"/>
  <c r="R171" i="8"/>
  <c r="U179" i="8"/>
  <c r="S83" i="9"/>
  <c r="W83" i="9" s="1"/>
  <c r="R217" i="9"/>
  <c r="S163" i="9"/>
  <c r="W163" i="9" s="1"/>
  <c r="U14" i="8"/>
  <c r="S82" i="9"/>
  <c r="U82" i="9" s="1"/>
  <c r="W89" i="9"/>
  <c r="W91" i="9"/>
  <c r="S211" i="9"/>
  <c r="U91" i="9"/>
  <c r="S171" i="8"/>
  <c r="W171" i="8" s="1"/>
  <c r="S178" i="9"/>
  <c r="U178" i="9" s="1"/>
  <c r="S203" i="9"/>
  <c r="S80" i="9"/>
  <c r="U80" i="9" s="1"/>
  <c r="R201" i="9"/>
  <c r="R194" i="9"/>
  <c r="S121" i="9"/>
  <c r="S200" i="9"/>
  <c r="U200" i="9" s="1"/>
  <c r="S167" i="9"/>
  <c r="W167" i="9" s="1"/>
  <c r="S194" i="9"/>
  <c r="U194" i="9" s="1"/>
  <c r="R200" i="9"/>
  <c r="S165" i="9"/>
  <c r="W165" i="9" s="1"/>
  <c r="W155" i="9"/>
  <c r="Y155" i="9" s="1"/>
  <c r="AB155" i="9" s="1"/>
  <c r="AE155" i="9" s="1"/>
  <c r="R147" i="9"/>
  <c r="S198" i="9"/>
  <c r="S164" i="9"/>
  <c r="W164" i="9" s="1"/>
  <c r="S123" i="9"/>
  <c r="W123" i="9" s="1"/>
  <c r="S202" i="9"/>
  <c r="W202" i="9" s="1"/>
  <c r="S172" i="9"/>
  <c r="U172" i="9" s="1"/>
  <c r="S36" i="9"/>
  <c r="U36" i="9" s="1"/>
  <c r="R109" i="9"/>
  <c r="S176" i="9"/>
  <c r="U176" i="9" s="1"/>
  <c r="O169" i="8"/>
  <c r="S169" i="8" s="1"/>
  <c r="S174" i="9"/>
  <c r="W174" i="9" s="1"/>
  <c r="S213" i="9"/>
  <c r="S180" i="9"/>
  <c r="S26" i="9"/>
  <c r="W26" i="9" s="1"/>
  <c r="S193" i="9"/>
  <c r="R173" i="9"/>
  <c r="S199" i="9"/>
  <c r="U199" i="9" s="1"/>
  <c r="S37" i="9"/>
  <c r="U37" i="9" s="1"/>
  <c r="Y47" i="9"/>
  <c r="AB47" i="9" s="1"/>
  <c r="AE47" i="9" s="1"/>
  <c r="Y28" i="8"/>
  <c r="Y62" i="8"/>
  <c r="W189" i="9"/>
  <c r="U189" i="9"/>
  <c r="AB117" i="8"/>
  <c r="AE117" i="8" s="1"/>
  <c r="Y15" i="8"/>
  <c r="Y99" i="8"/>
  <c r="W173" i="9"/>
  <c r="U173" i="9"/>
  <c r="W217" i="9"/>
  <c r="U217" i="9"/>
  <c r="Y192" i="9"/>
  <c r="AB192" i="9" s="1"/>
  <c r="AE192" i="9" s="1"/>
  <c r="J9" i="8"/>
  <c r="V9" i="8" s="1"/>
  <c r="D219" i="8"/>
  <c r="K9" i="8"/>
  <c r="N9" i="8"/>
  <c r="Y127" i="9"/>
  <c r="AB127" i="9" s="1"/>
  <c r="AE127" i="9" s="1"/>
  <c r="Y81" i="9"/>
  <c r="AB81" i="9" s="1"/>
  <c r="AE81" i="9" s="1"/>
  <c r="Y18" i="8"/>
  <c r="AC115" i="9"/>
  <c r="Y206" i="8"/>
  <c r="W147" i="9"/>
  <c r="U147" i="9"/>
  <c r="Y13" i="8"/>
  <c r="Y40" i="9"/>
  <c r="AB40" i="9" s="1"/>
  <c r="AE40" i="9" s="1"/>
  <c r="Y97" i="8"/>
  <c r="Y33" i="9"/>
  <c r="AB33" i="9" s="1"/>
  <c r="AE33" i="9" s="1"/>
  <c r="Y19" i="8"/>
  <c r="W188" i="9"/>
  <c r="U188" i="9"/>
  <c r="W109" i="9"/>
  <c r="U109" i="9"/>
  <c r="Y27" i="8"/>
  <c r="Y113" i="9"/>
  <c r="AB113" i="9" s="1"/>
  <c r="AE113" i="9" s="1"/>
  <c r="W183" i="9"/>
  <c r="U183" i="9"/>
  <c r="Y168" i="8"/>
  <c r="W65" i="9"/>
  <c r="U65" i="9"/>
  <c r="AC63" i="9"/>
  <c r="Y186" i="9"/>
  <c r="AB186" i="9" s="1"/>
  <c r="AE186" i="9" s="1"/>
  <c r="Y16" i="8"/>
  <c r="AB10" i="8"/>
  <c r="AE10" i="8" s="1"/>
  <c r="Y125" i="8"/>
  <c r="Y137" i="9"/>
  <c r="AB137" i="9" s="1"/>
  <c r="AE137" i="9" s="1"/>
  <c r="Y140" i="8"/>
  <c r="Y12" i="8"/>
  <c r="AB11" i="8"/>
  <c r="AE11" i="8" s="1"/>
  <c r="Y184" i="9"/>
  <c r="AB184" i="9" s="1"/>
  <c r="AE184" i="9" s="1"/>
  <c r="Y170" i="9"/>
  <c r="AB170" i="9" s="1"/>
  <c r="AE170" i="9" s="1"/>
  <c r="Y60" i="9"/>
  <c r="AB60" i="9" s="1"/>
  <c r="AE60" i="9" s="1"/>
  <c r="Y152" i="9"/>
  <c r="AB152" i="9" s="1"/>
  <c r="AE152" i="9" s="1"/>
  <c r="Y141" i="8"/>
  <c r="AC145" i="9"/>
  <c r="Y204" i="9"/>
  <c r="AB204" i="9" s="1"/>
  <c r="AE204" i="9" s="1"/>
  <c r="Y135" i="9"/>
  <c r="AB135" i="9" s="1"/>
  <c r="AE135" i="9" s="1"/>
  <c r="Y59" i="8"/>
  <c r="W197" i="9"/>
  <c r="U197" i="9"/>
  <c r="U152" i="9" l="1"/>
  <c r="W41" i="9"/>
  <c r="Y41" i="9" s="1"/>
  <c r="AB41" i="9" s="1"/>
  <c r="AE41" i="9" s="1"/>
  <c r="R131" i="9"/>
  <c r="S131" i="9"/>
  <c r="R132" i="9"/>
  <c r="S132" i="9"/>
  <c r="W74" i="9"/>
  <c r="W102" i="9"/>
  <c r="Y102" i="9" s="1"/>
  <c r="AB102" i="9" s="1"/>
  <c r="AE102" i="9" s="1"/>
  <c r="R150" i="9"/>
  <c r="Y49" i="9"/>
  <c r="AB49" i="9" s="1"/>
  <c r="AE49" i="9" s="1"/>
  <c r="Y57" i="9"/>
  <c r="AB57" i="9" s="1"/>
  <c r="AE57" i="9" s="1"/>
  <c r="AC64" i="9"/>
  <c r="AC151" i="9"/>
  <c r="U49" i="9"/>
  <c r="U29" i="9"/>
  <c r="W150" i="9"/>
  <c r="O146" i="9"/>
  <c r="R146" i="9" s="1"/>
  <c r="U153" i="9"/>
  <c r="W67" i="9"/>
  <c r="R158" i="9"/>
  <c r="S158" i="9"/>
  <c r="S124" i="9"/>
  <c r="Y122" i="9"/>
  <c r="AB122" i="9" s="1"/>
  <c r="AE122" i="9" s="1"/>
  <c r="S157" i="9"/>
  <c r="Y86" i="9"/>
  <c r="AB86" i="9" s="1"/>
  <c r="AC86" i="9" s="1"/>
  <c r="W70" i="9"/>
  <c r="W187" i="9"/>
  <c r="U70" i="9"/>
  <c r="O34" i="9"/>
  <c r="Y143" i="9"/>
  <c r="AB143" i="9" s="1"/>
  <c r="AE143" i="9" s="1"/>
  <c r="O214" i="9"/>
  <c r="Y39" i="9"/>
  <c r="AB39" i="9" s="1"/>
  <c r="AE39" i="9" s="1"/>
  <c r="U143" i="9"/>
  <c r="U39" i="9"/>
  <c r="O185" i="9"/>
  <c r="U120" i="9"/>
  <c r="O76" i="9"/>
  <c r="W120" i="9"/>
  <c r="S161" i="9"/>
  <c r="R161" i="9"/>
  <c r="O103" i="9"/>
  <c r="O66" i="9"/>
  <c r="O182" i="9"/>
  <c r="O112" i="9"/>
  <c r="O215" i="9"/>
  <c r="Y149" i="9"/>
  <c r="AB149" i="9" s="1"/>
  <c r="AE149" i="9" s="1"/>
  <c r="O58" i="9"/>
  <c r="O68" i="9"/>
  <c r="U122" i="9"/>
  <c r="U95" i="9"/>
  <c r="W108" i="9"/>
  <c r="Y108" i="9" s="1"/>
  <c r="AB108" i="9" s="1"/>
  <c r="AE108" i="9" s="1"/>
  <c r="R22" i="9"/>
  <c r="S22" i="9"/>
  <c r="O212" i="9"/>
  <c r="AE46" i="9"/>
  <c r="O79" i="9"/>
  <c r="O111" i="9"/>
  <c r="O129" i="9"/>
  <c r="O71" i="9"/>
  <c r="S134" i="9"/>
  <c r="U134" i="9" s="1"/>
  <c r="O32" i="9"/>
  <c r="O84" i="9"/>
  <c r="O17" i="9"/>
  <c r="O177" i="9"/>
  <c r="O191" i="9"/>
  <c r="O209" i="9"/>
  <c r="U116" i="9"/>
  <c r="Y116" i="9"/>
  <c r="AB116" i="9" s="1"/>
  <c r="AE116" i="9" s="1"/>
  <c r="Y85" i="9"/>
  <c r="AB85" i="9" s="1"/>
  <c r="AE85" i="9" s="1"/>
  <c r="U51" i="9"/>
  <c r="U110" i="9"/>
  <c r="Y156" i="9"/>
  <c r="AB156" i="9" s="1"/>
  <c r="R162" i="9"/>
  <c r="S162" i="9"/>
  <c r="U162" i="9" s="1"/>
  <c r="U44" i="9"/>
  <c r="W44" i="9"/>
  <c r="W128" i="9"/>
  <c r="Y128" i="9" s="1"/>
  <c r="AB128" i="9" s="1"/>
  <c r="AC128" i="9" s="1"/>
  <c r="U67" i="9"/>
  <c r="R67" i="9"/>
  <c r="U160" i="9"/>
  <c r="Y104" i="9"/>
  <c r="AB104" i="9" s="1"/>
  <c r="W166" i="9"/>
  <c r="U87" i="9"/>
  <c r="Y87" i="9"/>
  <c r="AB87" i="9" s="1"/>
  <c r="AE87" i="9" s="1"/>
  <c r="W95" i="9"/>
  <c r="Y95" i="9" s="1"/>
  <c r="AB95" i="9" s="1"/>
  <c r="U159" i="9"/>
  <c r="W159" i="9"/>
  <c r="Y25" i="9"/>
  <c r="AB25" i="9" s="1"/>
  <c r="AE25" i="9" s="1"/>
  <c r="W93" i="9"/>
  <c r="W114" i="9"/>
  <c r="AC46" i="9"/>
  <c r="U25" i="9"/>
  <c r="S100" i="9"/>
  <c r="W100" i="9" s="1"/>
  <c r="R72" i="9"/>
  <c r="W42" i="9"/>
  <c r="Y42" i="9" s="1"/>
  <c r="AB42" i="9" s="1"/>
  <c r="U93" i="9"/>
  <c r="U42" i="9"/>
  <c r="S196" i="9"/>
  <c r="W196" i="9" s="1"/>
  <c r="W55" i="9"/>
  <c r="Y55" i="9" s="1"/>
  <c r="AB55" i="9" s="1"/>
  <c r="U90" i="9"/>
  <c r="Y96" i="9"/>
  <c r="AB96" i="9" s="1"/>
  <c r="Y51" i="9"/>
  <c r="AB51" i="9" s="1"/>
  <c r="U96" i="9"/>
  <c r="U61" i="9"/>
  <c r="W88" i="9"/>
  <c r="Y48" i="9"/>
  <c r="AB48" i="9" s="1"/>
  <c r="U126" i="9"/>
  <c r="S56" i="9"/>
  <c r="Y61" i="9"/>
  <c r="AB61" i="9" s="1"/>
  <c r="R101" i="9"/>
  <c r="S154" i="9"/>
  <c r="W154" i="9" s="1"/>
  <c r="Y154" i="9" s="1"/>
  <c r="AB154" i="9" s="1"/>
  <c r="W126" i="9"/>
  <c r="Y106" i="9"/>
  <c r="AB106" i="9" s="1"/>
  <c r="S195" i="9"/>
  <c r="U195" i="9" s="1"/>
  <c r="U106" i="9"/>
  <c r="S205" i="9"/>
  <c r="S101" i="9"/>
  <c r="W101" i="9" s="1"/>
  <c r="R205" i="9"/>
  <c r="U72" i="9"/>
  <c r="W72" i="9"/>
  <c r="W94" i="9"/>
  <c r="Y94" i="9" s="1"/>
  <c r="AB94" i="9" s="1"/>
  <c r="W216" i="9"/>
  <c r="Y20" i="8"/>
  <c r="Y21" i="8"/>
  <c r="AB21" i="8" s="1"/>
  <c r="AE21" i="8" s="1"/>
  <c r="Y207" i="8"/>
  <c r="Y30" i="8"/>
  <c r="AB119" i="8"/>
  <c r="Y53" i="8"/>
  <c r="AB53" i="8" s="1"/>
  <c r="AE53" i="8" s="1"/>
  <c r="Y144" i="9"/>
  <c r="AB144" i="9" s="1"/>
  <c r="Y136" i="8"/>
  <c r="W181" i="9"/>
  <c r="Y181" i="9" s="1"/>
  <c r="AB181" i="9" s="1"/>
  <c r="AE181" i="9" s="1"/>
  <c r="Y179" i="8"/>
  <c r="W175" i="9"/>
  <c r="U73" i="9"/>
  <c r="Y210" i="8"/>
  <c r="Y45" i="9"/>
  <c r="AB45" i="9" s="1"/>
  <c r="W180" i="9"/>
  <c r="Y77" i="8"/>
  <c r="U216" i="9"/>
  <c r="U190" i="9"/>
  <c r="W203" i="9"/>
  <c r="U208" i="9"/>
  <c r="Y133" i="9"/>
  <c r="AB133" i="9" s="1"/>
  <c r="U92" i="9"/>
  <c r="W201" i="9"/>
  <c r="W82" i="9"/>
  <c r="Y82" i="9" s="1"/>
  <c r="AB82" i="9" s="1"/>
  <c r="AE82" i="9" s="1"/>
  <c r="U164" i="9"/>
  <c r="W37" i="9"/>
  <c r="Y37" i="9" s="1"/>
  <c r="AB37" i="9" s="1"/>
  <c r="AE37" i="9" s="1"/>
  <c r="W50" i="9"/>
  <c r="Y118" i="9"/>
  <c r="AB118" i="9" s="1"/>
  <c r="Y105" i="8"/>
  <c r="U69" i="9"/>
  <c r="W92" i="9"/>
  <c r="W193" i="9"/>
  <c r="U43" i="9"/>
  <c r="Y91" i="9"/>
  <c r="AB91" i="9" s="1"/>
  <c r="U180" i="9"/>
  <c r="R169" i="8"/>
  <c r="U203" i="9"/>
  <c r="W107" i="9"/>
  <c r="W80" i="9"/>
  <c r="W190" i="9"/>
  <c r="Y190" i="9" s="1"/>
  <c r="AB190" i="9" s="1"/>
  <c r="AE190" i="9" s="1"/>
  <c r="W208" i="9"/>
  <c r="W194" i="9"/>
  <c r="Y14" i="8"/>
  <c r="AB14" i="8" s="1"/>
  <c r="AE14" i="8" s="1"/>
  <c r="Y89" i="9"/>
  <c r="AB89" i="9" s="1"/>
  <c r="W200" i="9"/>
  <c r="U163" i="9"/>
  <c r="W178" i="9"/>
  <c r="Y178" i="9" s="1"/>
  <c r="AB178" i="9" s="1"/>
  <c r="AE178" i="9" s="1"/>
  <c r="W172" i="9"/>
  <c r="Y172" i="9" s="1"/>
  <c r="AB172" i="9" s="1"/>
  <c r="AE172" i="9" s="1"/>
  <c r="Y35" i="8"/>
  <c r="AB35" i="8" s="1"/>
  <c r="AE35" i="8" s="1"/>
  <c r="U50" i="9"/>
  <c r="U171" i="8"/>
  <c r="Y98" i="8"/>
  <c r="Y78" i="8"/>
  <c r="U26" i="9"/>
  <c r="W198" i="9"/>
  <c r="Y198" i="9" s="1"/>
  <c r="AB198" i="9" s="1"/>
  <c r="AE198" i="9" s="1"/>
  <c r="W211" i="9"/>
  <c r="U213" i="9"/>
  <c r="U83" i="9"/>
  <c r="U165" i="9"/>
  <c r="U211" i="9"/>
  <c r="W213" i="9"/>
  <c r="U198" i="9"/>
  <c r="W199" i="9"/>
  <c r="Y199" i="9" s="1"/>
  <c r="AB199" i="9" s="1"/>
  <c r="AE199" i="9" s="1"/>
  <c r="U121" i="9"/>
  <c r="U174" i="9"/>
  <c r="U123" i="9"/>
  <c r="W121" i="9"/>
  <c r="Y121" i="9" s="1"/>
  <c r="AB121" i="9" s="1"/>
  <c r="AE121" i="9" s="1"/>
  <c r="U167" i="9"/>
  <c r="U202" i="9"/>
  <c r="W176" i="9"/>
  <c r="U193" i="9"/>
  <c r="W36" i="9"/>
  <c r="Y36" i="9" s="1"/>
  <c r="AB36" i="9" s="1"/>
  <c r="AE36" i="9" s="1"/>
  <c r="AB12" i="8"/>
  <c r="AE12" i="8" s="1"/>
  <c r="AC31" i="9"/>
  <c r="AB16" i="8"/>
  <c r="AE16" i="8" s="1"/>
  <c r="Y26" i="9"/>
  <c r="AB26" i="9" s="1"/>
  <c r="AE26" i="9" s="1"/>
  <c r="Y65" i="9"/>
  <c r="AB65" i="9" s="1"/>
  <c r="AE65" i="9" s="1"/>
  <c r="AC90" i="9"/>
  <c r="AB52" i="8"/>
  <c r="AE52" i="8" s="1"/>
  <c r="Y188" i="9"/>
  <c r="AB188" i="9" s="1"/>
  <c r="AE188" i="9" s="1"/>
  <c r="Y202" i="9"/>
  <c r="AB202" i="9" s="1"/>
  <c r="AE202" i="9" s="1"/>
  <c r="AB97" i="8"/>
  <c r="AE97" i="8" s="1"/>
  <c r="AB13" i="8"/>
  <c r="AE13" i="8" s="1"/>
  <c r="Y147" i="9"/>
  <c r="AB147" i="9" s="1"/>
  <c r="AE147" i="9" s="1"/>
  <c r="AC142" i="9"/>
  <c r="AC192" i="9"/>
  <c r="AB99" i="8"/>
  <c r="AE99" i="8" s="1"/>
  <c r="AB139" i="8"/>
  <c r="AE139" i="8" s="1"/>
  <c r="AB15" i="8"/>
  <c r="AE15" i="8" s="1"/>
  <c r="AB28" i="8"/>
  <c r="AE28" i="8" s="1"/>
  <c r="AC47" i="9"/>
  <c r="AB38" i="8"/>
  <c r="AE38" i="8" s="1"/>
  <c r="Y197" i="9"/>
  <c r="AB197" i="9" s="1"/>
  <c r="AE197" i="9" s="1"/>
  <c r="Y174" i="9"/>
  <c r="AB174" i="9" s="1"/>
  <c r="AE174" i="9" s="1"/>
  <c r="AG145" i="9"/>
  <c r="AL145" i="9"/>
  <c r="AB141" i="8"/>
  <c r="AE141" i="8" s="1"/>
  <c r="AC170" i="9"/>
  <c r="AC137" i="9"/>
  <c r="AC10" i="8"/>
  <c r="AC186" i="9"/>
  <c r="AB168" i="8"/>
  <c r="AE168" i="8" s="1"/>
  <c r="Y83" i="9"/>
  <c r="AB83" i="9" s="1"/>
  <c r="AE83" i="9" s="1"/>
  <c r="Y165" i="9"/>
  <c r="AB165" i="9" s="1"/>
  <c r="AE165" i="9" s="1"/>
  <c r="AC54" i="9"/>
  <c r="AB19" i="8"/>
  <c r="AE19" i="8" s="1"/>
  <c r="AC33" i="9"/>
  <c r="AC40" i="9"/>
  <c r="AL115" i="9"/>
  <c r="AG115" i="9"/>
  <c r="AB18" i="8"/>
  <c r="AE18" i="8" s="1"/>
  <c r="AC127" i="9"/>
  <c r="AC153" i="9"/>
  <c r="AG64" i="9"/>
  <c r="AL64" i="9"/>
  <c r="Y123" i="9"/>
  <c r="AB123" i="9" s="1"/>
  <c r="AE123" i="9" s="1"/>
  <c r="AC11" i="8"/>
  <c r="AB140" i="8"/>
  <c r="AE140" i="8" s="1"/>
  <c r="AB125" i="8"/>
  <c r="AE125" i="8" s="1"/>
  <c r="AC160" i="9"/>
  <c r="AC148" i="9"/>
  <c r="AC204" i="9"/>
  <c r="AC60" i="9"/>
  <c r="AC29" i="9"/>
  <c r="AB75" i="8"/>
  <c r="AE75" i="8" s="1"/>
  <c r="AC110" i="9"/>
  <c r="AL63" i="9"/>
  <c r="AG63" i="9"/>
  <c r="Y43" i="9"/>
  <c r="AB43" i="9" s="1"/>
  <c r="AE43" i="9" s="1"/>
  <c r="AC113" i="9"/>
  <c r="AB27" i="8"/>
  <c r="AE27" i="8" s="1"/>
  <c r="AC81" i="9"/>
  <c r="Y167" i="9"/>
  <c r="AB167" i="9" s="1"/>
  <c r="AE167" i="9" s="1"/>
  <c r="N219" i="8"/>
  <c r="J219" i="8"/>
  <c r="J5" i="8" s="1"/>
  <c r="D5" i="8"/>
  <c r="Y173" i="9"/>
  <c r="AB173" i="9" s="1"/>
  <c r="AE173" i="9" s="1"/>
  <c r="AB62" i="8"/>
  <c r="AE62" i="8" s="1"/>
  <c r="W169" i="8"/>
  <c r="U169" i="8"/>
  <c r="AB23" i="8"/>
  <c r="AE23" i="8" s="1"/>
  <c r="AC130" i="9"/>
  <c r="AB59" i="8"/>
  <c r="AE59" i="8" s="1"/>
  <c r="AC135" i="9"/>
  <c r="AL151" i="9"/>
  <c r="AG151" i="9"/>
  <c r="AC152" i="9"/>
  <c r="AC184" i="9"/>
  <c r="Y69" i="9"/>
  <c r="AB69" i="9" s="1"/>
  <c r="AE69" i="9" s="1"/>
  <c r="Y73" i="9"/>
  <c r="AB73" i="9" s="1"/>
  <c r="AE73" i="9" s="1"/>
  <c r="Y183" i="9"/>
  <c r="AB183" i="9" s="1"/>
  <c r="AE183" i="9" s="1"/>
  <c r="AC155" i="9"/>
  <c r="Y109" i="9"/>
  <c r="AB109" i="9" s="1"/>
  <c r="AE109" i="9" s="1"/>
  <c r="Y171" i="8"/>
  <c r="AB24" i="8"/>
  <c r="AE24" i="8" s="1"/>
  <c r="AB206" i="8"/>
  <c r="AE206" i="8" s="1"/>
  <c r="O9" i="8"/>
  <c r="K1" i="8"/>
  <c r="Y217" i="9"/>
  <c r="AB217" i="9" s="1"/>
  <c r="AC138" i="9"/>
  <c r="AC117" i="8"/>
  <c r="Y189" i="9"/>
  <c r="AB189" i="9" s="1"/>
  <c r="AE189" i="9" s="1"/>
  <c r="Y163" i="9"/>
  <c r="AB163" i="9" s="1"/>
  <c r="AE163" i="9" s="1"/>
  <c r="Y164" i="9"/>
  <c r="AB164" i="9" s="1"/>
  <c r="AE164" i="9" s="1"/>
  <c r="AC41" i="9" l="1"/>
  <c r="Y187" i="9"/>
  <c r="AB187" i="9" s="1"/>
  <c r="AC187" i="9" s="1"/>
  <c r="W132" i="9"/>
  <c r="U132" i="9"/>
  <c r="AC57" i="9"/>
  <c r="U131" i="9"/>
  <c r="W131" i="9"/>
  <c r="AC102" i="9"/>
  <c r="Y74" i="9"/>
  <c r="AB74" i="9" s="1"/>
  <c r="AE74" i="9" s="1"/>
  <c r="S146" i="9"/>
  <c r="U146" i="9" s="1"/>
  <c r="AC49" i="9"/>
  <c r="U124" i="9"/>
  <c r="AC143" i="9"/>
  <c r="AC122" i="9"/>
  <c r="Y67" i="9"/>
  <c r="AB67" i="9" s="1"/>
  <c r="AE67" i="9" s="1"/>
  <c r="Y150" i="9"/>
  <c r="AB150" i="9" s="1"/>
  <c r="AE150" i="9" s="1"/>
  <c r="AL150" i="9" s="1"/>
  <c r="W157" i="9"/>
  <c r="Y157" i="9" s="1"/>
  <c r="AB157" i="9" s="1"/>
  <c r="AE157" i="9" s="1"/>
  <c r="U157" i="9"/>
  <c r="Y70" i="9"/>
  <c r="AB70" i="9" s="1"/>
  <c r="AE70" i="9" s="1"/>
  <c r="W124" i="9"/>
  <c r="Y124" i="9" s="1"/>
  <c r="AB124" i="9" s="1"/>
  <c r="AE124" i="9" s="1"/>
  <c r="W158" i="9"/>
  <c r="U158" i="9"/>
  <c r="AC25" i="9"/>
  <c r="AE86" i="9"/>
  <c r="W134" i="9"/>
  <c r="AC108" i="9"/>
  <c r="R34" i="9"/>
  <c r="S34" i="9"/>
  <c r="AC87" i="9"/>
  <c r="AC39" i="9"/>
  <c r="R214" i="9"/>
  <c r="S214" i="9"/>
  <c r="Y120" i="9"/>
  <c r="AB120" i="9" s="1"/>
  <c r="AC120" i="9" s="1"/>
  <c r="R185" i="9"/>
  <c r="S185" i="9"/>
  <c r="R76" i="9"/>
  <c r="S76" i="9"/>
  <c r="AC149" i="9"/>
  <c r="S66" i="9"/>
  <c r="R66" i="9"/>
  <c r="S103" i="9"/>
  <c r="R103" i="9"/>
  <c r="R215" i="9"/>
  <c r="S215" i="9"/>
  <c r="R68" i="9"/>
  <c r="S68" i="9"/>
  <c r="R182" i="9"/>
  <c r="S182" i="9"/>
  <c r="AC116" i="9"/>
  <c r="R58" i="9"/>
  <c r="S58" i="9"/>
  <c r="R112" i="9"/>
  <c r="S112" i="9"/>
  <c r="U161" i="9"/>
  <c r="W161" i="9"/>
  <c r="AC94" i="9"/>
  <c r="AE94" i="9"/>
  <c r="AG94" i="9" s="1"/>
  <c r="AC85" i="9"/>
  <c r="AE119" i="8"/>
  <c r="AC106" i="9"/>
  <c r="AE106" i="9"/>
  <c r="AE61" i="9"/>
  <c r="AC104" i="9"/>
  <c r="AE104" i="9"/>
  <c r="AL104" i="9" s="1"/>
  <c r="AE128" i="9"/>
  <c r="S209" i="9"/>
  <c r="R209" i="9"/>
  <c r="R177" i="9"/>
  <c r="S177" i="9"/>
  <c r="S129" i="9"/>
  <c r="R129" i="9"/>
  <c r="U22" i="9"/>
  <c r="W22" i="9"/>
  <c r="AC55" i="9"/>
  <c r="AE55" i="9"/>
  <c r="AL55" i="9" s="1"/>
  <c r="R71" i="9"/>
  <c r="S71" i="9"/>
  <c r="AC89" i="9"/>
  <c r="AE89" i="9"/>
  <c r="AE91" i="9"/>
  <c r="W162" i="9"/>
  <c r="Y162" i="9" s="1"/>
  <c r="AB162" i="9" s="1"/>
  <c r="AE162" i="9" s="1"/>
  <c r="AC154" i="9"/>
  <c r="AE154" i="9"/>
  <c r="AG154" i="9" s="1"/>
  <c r="AC96" i="9"/>
  <c r="AE96" i="9"/>
  <c r="AE42" i="9"/>
  <c r="AE95" i="9"/>
  <c r="AG95" i="9" s="1"/>
  <c r="S191" i="9"/>
  <c r="R191" i="9"/>
  <c r="S17" i="9"/>
  <c r="R17" i="9"/>
  <c r="R111" i="9"/>
  <c r="S111" i="9"/>
  <c r="R212" i="9"/>
  <c r="S212" i="9"/>
  <c r="AC133" i="9"/>
  <c r="AE133" i="9"/>
  <c r="AG133" i="9" s="1"/>
  <c r="AE144" i="9"/>
  <c r="AE51" i="9"/>
  <c r="AL51" i="9" s="1"/>
  <c r="S32" i="9"/>
  <c r="R32" i="9"/>
  <c r="R79" i="9"/>
  <c r="S79" i="9"/>
  <c r="AC118" i="9"/>
  <c r="AE118" i="9"/>
  <c r="AL118" i="9" s="1"/>
  <c r="AE45" i="9"/>
  <c r="W56" i="9"/>
  <c r="Y56" i="9" s="1"/>
  <c r="AB56" i="9" s="1"/>
  <c r="AE48" i="9"/>
  <c r="AE156" i="9"/>
  <c r="R84" i="9"/>
  <c r="S84" i="9"/>
  <c r="Y196" i="9"/>
  <c r="AB196" i="9" s="1"/>
  <c r="AE196" i="9" s="1"/>
  <c r="AC95" i="9"/>
  <c r="Y114" i="9"/>
  <c r="AB114" i="9" s="1"/>
  <c r="Y44" i="9"/>
  <c r="AB44" i="9" s="1"/>
  <c r="AC44" i="9" s="1"/>
  <c r="AC156" i="9"/>
  <c r="Y166" i="9"/>
  <c r="AB166" i="9" s="1"/>
  <c r="Y88" i="9"/>
  <c r="AB88" i="9" s="1"/>
  <c r="AC42" i="9"/>
  <c r="U196" i="9"/>
  <c r="Y159" i="9"/>
  <c r="AB159" i="9" s="1"/>
  <c r="AG46" i="9"/>
  <c r="AH46" i="9"/>
  <c r="U100" i="9"/>
  <c r="AL46" i="9"/>
  <c r="Y93" i="9"/>
  <c r="AB93" i="9" s="1"/>
  <c r="Y100" i="9"/>
  <c r="AB100" i="9" s="1"/>
  <c r="AC51" i="9"/>
  <c r="U56" i="9"/>
  <c r="Y126" i="9"/>
  <c r="AB126" i="9" s="1"/>
  <c r="AC126" i="9" s="1"/>
  <c r="W205" i="9"/>
  <c r="Y205" i="9" s="1"/>
  <c r="AB205" i="9" s="1"/>
  <c r="AC48" i="9"/>
  <c r="AC61" i="9"/>
  <c r="Y72" i="9"/>
  <c r="AB72" i="9" s="1"/>
  <c r="U101" i="9"/>
  <c r="U154" i="9"/>
  <c r="W195" i="9"/>
  <c r="U205" i="9"/>
  <c r="Y101" i="9"/>
  <c r="AB101" i="9" s="1"/>
  <c r="Y216" i="9"/>
  <c r="AB216" i="9" s="1"/>
  <c r="AB20" i="8"/>
  <c r="AB207" i="8"/>
  <c r="AB30" i="8"/>
  <c r="AC119" i="8"/>
  <c r="AC144" i="9"/>
  <c r="AB179" i="8"/>
  <c r="AB136" i="8"/>
  <c r="Y203" i="9"/>
  <c r="AB203" i="9" s="1"/>
  <c r="AB105" i="8"/>
  <c r="AB210" i="8"/>
  <c r="AE210" i="8" s="1"/>
  <c r="Y175" i="9"/>
  <c r="AB175" i="9" s="1"/>
  <c r="AC45" i="9"/>
  <c r="Y193" i="9"/>
  <c r="AB193" i="9" s="1"/>
  <c r="Y50" i="9"/>
  <c r="AB50" i="9" s="1"/>
  <c r="Y194" i="9"/>
  <c r="AB194" i="9" s="1"/>
  <c r="Y208" i="9"/>
  <c r="AB208" i="9" s="1"/>
  <c r="AB77" i="8"/>
  <c r="Y180" i="9"/>
  <c r="AB180" i="9" s="1"/>
  <c r="AC91" i="9"/>
  <c r="Y201" i="9"/>
  <c r="AB201" i="9" s="1"/>
  <c r="AB78" i="8"/>
  <c r="Y92" i="9"/>
  <c r="AB92" i="9" s="1"/>
  <c r="AB98" i="8"/>
  <c r="Y107" i="9"/>
  <c r="AB107" i="9" s="1"/>
  <c r="Y200" i="9"/>
  <c r="AB200" i="9" s="1"/>
  <c r="Y213" i="9"/>
  <c r="AB213" i="9" s="1"/>
  <c r="Y80" i="9"/>
  <c r="AB80" i="9" s="1"/>
  <c r="Y176" i="9"/>
  <c r="AB176" i="9" s="1"/>
  <c r="Y211" i="9"/>
  <c r="AB211" i="9" s="1"/>
  <c r="AL117" i="8"/>
  <c r="AG117" i="8"/>
  <c r="AM151" i="9"/>
  <c r="AH151" i="9"/>
  <c r="AC53" i="8"/>
  <c r="AC38" i="8"/>
  <c r="AC99" i="8"/>
  <c r="AL122" i="9"/>
  <c r="AG122" i="9"/>
  <c r="AC109" i="9"/>
  <c r="AL41" i="9"/>
  <c r="AG41" i="9"/>
  <c r="AC172" i="9"/>
  <c r="AC82" i="9"/>
  <c r="AC62" i="8"/>
  <c r="AL102" i="9"/>
  <c r="AG102" i="9"/>
  <c r="E5" i="8"/>
  <c r="K219" i="8"/>
  <c r="AC167" i="9"/>
  <c r="AC14" i="8"/>
  <c r="AL113" i="9"/>
  <c r="AG113" i="9"/>
  <c r="AL29" i="9"/>
  <c r="AG29" i="9"/>
  <c r="AL60" i="9"/>
  <c r="AG60" i="9"/>
  <c r="AG148" i="9"/>
  <c r="AL148" i="9"/>
  <c r="AL127" i="9"/>
  <c r="AG127" i="9"/>
  <c r="AC168" i="8"/>
  <c r="AC121" i="9"/>
  <c r="AG170" i="9"/>
  <c r="AL170" i="9"/>
  <c r="AC141" i="8"/>
  <c r="AC197" i="9"/>
  <c r="AC15" i="8"/>
  <c r="AG192" i="9"/>
  <c r="AL192" i="9"/>
  <c r="AC202" i="9"/>
  <c r="AC65" i="9"/>
  <c r="AC164" i="9"/>
  <c r="AL49" i="9"/>
  <c r="AG49" i="9"/>
  <c r="AL155" i="9"/>
  <c r="AG155" i="9"/>
  <c r="AC183" i="9"/>
  <c r="AL135" i="9"/>
  <c r="AG135" i="9"/>
  <c r="AG81" i="9"/>
  <c r="AL81" i="9"/>
  <c r="AG25" i="9"/>
  <c r="AL25" i="9"/>
  <c r="AC165" i="9"/>
  <c r="AC83" i="9"/>
  <c r="AH145" i="9"/>
  <c r="AM145" i="9"/>
  <c r="AG31" i="9"/>
  <c r="AL31" i="9"/>
  <c r="AC178" i="9"/>
  <c r="AC217" i="9"/>
  <c r="AE217" i="9" s="1"/>
  <c r="AC24" i="8"/>
  <c r="AC73" i="9"/>
  <c r="AC181" i="9"/>
  <c r="AC69" i="9"/>
  <c r="AC59" i="8"/>
  <c r="AC35" i="8"/>
  <c r="AC23" i="8"/>
  <c r="AL87" i="9"/>
  <c r="AG87" i="9"/>
  <c r="AC27" i="8"/>
  <c r="AC43" i="9"/>
  <c r="AH63" i="9"/>
  <c r="AM63" i="9"/>
  <c r="AL143" i="9"/>
  <c r="AG143" i="9"/>
  <c r="AG11" i="8"/>
  <c r="AL11" i="8"/>
  <c r="AG153" i="9"/>
  <c r="AL153" i="9"/>
  <c r="AH115" i="9"/>
  <c r="AM115" i="9"/>
  <c r="AC19" i="8"/>
  <c r="AL54" i="9"/>
  <c r="AG54" i="9"/>
  <c r="AC190" i="9"/>
  <c r="AG108" i="9"/>
  <c r="AL108" i="9"/>
  <c r="AG137" i="9"/>
  <c r="AL137" i="9"/>
  <c r="AL47" i="9"/>
  <c r="AG47" i="9"/>
  <c r="AL57" i="9"/>
  <c r="AG57" i="9"/>
  <c r="AC139" i="8"/>
  <c r="AC147" i="9"/>
  <c r="AC52" i="8"/>
  <c r="AL90" i="9"/>
  <c r="AG90" i="9"/>
  <c r="AC16" i="8"/>
  <c r="AC12" i="8"/>
  <c r="AC37" i="9"/>
  <c r="S9" i="8"/>
  <c r="R9" i="8"/>
  <c r="AL184" i="9"/>
  <c r="AG184" i="9"/>
  <c r="AL116" i="9"/>
  <c r="AG116" i="9"/>
  <c r="AC173" i="9"/>
  <c r="AG204" i="9"/>
  <c r="AL204" i="9"/>
  <c r="AH64" i="9"/>
  <c r="AM64" i="9"/>
  <c r="AC199" i="9"/>
  <c r="AL142" i="9"/>
  <c r="AG142" i="9"/>
  <c r="AC13" i="8"/>
  <c r="AC97" i="8"/>
  <c r="AC198" i="9"/>
  <c r="AL149" i="9"/>
  <c r="AG149" i="9"/>
  <c r="AC163" i="9"/>
  <c r="AC189" i="9"/>
  <c r="AG138" i="9"/>
  <c r="AL138" i="9"/>
  <c r="AC206" i="8"/>
  <c r="AB171" i="8"/>
  <c r="AE171" i="8" s="1"/>
  <c r="AG152" i="9"/>
  <c r="AL152" i="9"/>
  <c r="AG130" i="9"/>
  <c r="AL130" i="9"/>
  <c r="Y169" i="8"/>
  <c r="AL39" i="9"/>
  <c r="AG39" i="9"/>
  <c r="N5" i="8"/>
  <c r="L219" i="8"/>
  <c r="AL85" i="9"/>
  <c r="AG85" i="9"/>
  <c r="AC36" i="9"/>
  <c r="AL110" i="9"/>
  <c r="AG110" i="9"/>
  <c r="AC75" i="8"/>
  <c r="AL160" i="9"/>
  <c r="AG160" i="9"/>
  <c r="AC125" i="8"/>
  <c r="AC140" i="8"/>
  <c r="AC123" i="9"/>
  <c r="AC18" i="8"/>
  <c r="AG40" i="9"/>
  <c r="AL40" i="9"/>
  <c r="AG33" i="9"/>
  <c r="AL33" i="9"/>
  <c r="AL186" i="9"/>
  <c r="AG186" i="9"/>
  <c r="AG10" i="8"/>
  <c r="AL10" i="8"/>
  <c r="AC21" i="8"/>
  <c r="AC174" i="9"/>
  <c r="AC28" i="8"/>
  <c r="AC188" i="9"/>
  <c r="AC26" i="9"/>
  <c r="AE187" i="9" l="1"/>
  <c r="AL187" i="9" s="1"/>
  <c r="Y132" i="9"/>
  <c r="AB132" i="9" s="1"/>
  <c r="AE132" i="9" s="1"/>
  <c r="AM132" i="9" s="1"/>
  <c r="W146" i="9"/>
  <c r="Y146" i="9" s="1"/>
  <c r="AB146" i="9" s="1"/>
  <c r="AE146" i="9" s="1"/>
  <c r="AG146" i="9" s="1"/>
  <c r="AC150" i="9"/>
  <c r="Y131" i="9"/>
  <c r="AB131" i="9" s="1"/>
  <c r="AE131" i="9" s="1"/>
  <c r="AL131" i="9" s="1"/>
  <c r="AC74" i="9"/>
  <c r="AG55" i="9"/>
  <c r="AC67" i="9"/>
  <c r="AG89" i="9"/>
  <c r="AC157" i="9"/>
  <c r="AC70" i="9"/>
  <c r="AM118" i="9"/>
  <c r="AL154" i="9"/>
  <c r="AC196" i="9"/>
  <c r="AC124" i="9"/>
  <c r="AG86" i="9"/>
  <c r="Y158" i="9"/>
  <c r="AB158" i="9" s="1"/>
  <c r="AG118" i="9"/>
  <c r="AL94" i="9"/>
  <c r="AL89" i="9"/>
  <c r="AH94" i="9"/>
  <c r="Y134" i="9"/>
  <c r="AB134" i="9" s="1"/>
  <c r="AE134" i="9" s="1"/>
  <c r="AL86" i="9"/>
  <c r="AH150" i="9"/>
  <c r="AL95" i="9"/>
  <c r="AG96" i="9"/>
  <c r="AL96" i="9"/>
  <c r="AC162" i="9"/>
  <c r="W34" i="9"/>
  <c r="U34" i="9"/>
  <c r="AE120" i="9"/>
  <c r="AL120" i="9" s="1"/>
  <c r="U214" i="9"/>
  <c r="W214" i="9"/>
  <c r="AM154" i="9"/>
  <c r="AM104" i="9"/>
  <c r="AH133" i="9"/>
  <c r="W76" i="9"/>
  <c r="U76" i="9"/>
  <c r="W185" i="9"/>
  <c r="U185" i="9"/>
  <c r="AG187" i="9"/>
  <c r="AH55" i="9"/>
  <c r="AG104" i="9"/>
  <c r="AL133" i="9"/>
  <c r="U112" i="9"/>
  <c r="W112" i="9"/>
  <c r="W182" i="9"/>
  <c r="U182" i="9"/>
  <c r="W68" i="9"/>
  <c r="U68" i="9"/>
  <c r="U66" i="9"/>
  <c r="W66" i="9"/>
  <c r="Y161" i="9"/>
  <c r="AB161" i="9" s="1"/>
  <c r="AL128" i="9"/>
  <c r="AL106" i="9"/>
  <c r="U58" i="9"/>
  <c r="W58" i="9"/>
  <c r="W215" i="9"/>
  <c r="U215" i="9"/>
  <c r="U103" i="9"/>
  <c r="W103" i="9"/>
  <c r="AE77" i="8"/>
  <c r="AE105" i="8"/>
  <c r="AE136" i="8"/>
  <c r="AC166" i="9"/>
  <c r="AE166" i="9"/>
  <c r="AM166" i="9" s="1"/>
  <c r="AE114" i="9"/>
  <c r="AH114" i="9" s="1"/>
  <c r="U84" i="9"/>
  <c r="W84" i="9"/>
  <c r="AG106" i="9"/>
  <c r="AC211" i="9"/>
  <c r="AE211" i="9"/>
  <c r="AL211" i="9" s="1"/>
  <c r="AC193" i="9"/>
  <c r="AE193" i="9"/>
  <c r="AL193" i="9" s="1"/>
  <c r="AE176" i="9"/>
  <c r="AE180" i="9"/>
  <c r="AC194" i="9"/>
  <c r="AE194" i="9"/>
  <c r="AG194" i="9" s="1"/>
  <c r="AC203" i="9"/>
  <c r="AE203" i="9"/>
  <c r="AL203" i="9" s="1"/>
  <c r="AE179" i="8"/>
  <c r="AE20" i="8"/>
  <c r="AC216" i="9"/>
  <c r="AE216" i="9"/>
  <c r="AG216" i="9" s="1"/>
  <c r="AE93" i="9"/>
  <c r="AG93" i="9" s="1"/>
  <c r="AC88" i="9"/>
  <c r="AE88" i="9"/>
  <c r="AE44" i="9"/>
  <c r="AC56" i="9"/>
  <c r="AE56" i="9"/>
  <c r="W212" i="9"/>
  <c r="U212" i="9"/>
  <c r="W17" i="9"/>
  <c r="U17" i="9"/>
  <c r="U71" i="9"/>
  <c r="W71" i="9"/>
  <c r="U209" i="9"/>
  <c r="W209" i="9"/>
  <c r="AE107" i="9"/>
  <c r="AE92" i="9"/>
  <c r="AC201" i="9"/>
  <c r="AE201" i="9"/>
  <c r="AG201" i="9" s="1"/>
  <c r="AE72" i="9"/>
  <c r="AG72" i="9" s="1"/>
  <c r="AG128" i="9"/>
  <c r="AE213" i="9"/>
  <c r="AC200" i="9"/>
  <c r="AE200" i="9"/>
  <c r="AG200" i="9" s="1"/>
  <c r="AE98" i="8"/>
  <c r="AE78" i="8"/>
  <c r="AC208" i="9"/>
  <c r="AE208" i="9"/>
  <c r="AG208" i="9" s="1"/>
  <c r="AE30" i="8"/>
  <c r="AE205" i="9"/>
  <c r="AL205" i="9" s="1"/>
  <c r="AE159" i="9"/>
  <c r="AH159" i="9" s="1"/>
  <c r="W79" i="9"/>
  <c r="U79" i="9"/>
  <c r="W32" i="9"/>
  <c r="U32" i="9"/>
  <c r="U191" i="9"/>
  <c r="W191" i="9"/>
  <c r="Y22" i="9"/>
  <c r="AB22" i="9" s="1"/>
  <c r="W129" i="9"/>
  <c r="U129" i="9"/>
  <c r="AE80" i="9"/>
  <c r="AC101" i="9"/>
  <c r="AE101" i="9"/>
  <c r="AL101" i="9" s="1"/>
  <c r="AG150" i="9"/>
  <c r="AC114" i="9"/>
  <c r="AE50" i="9"/>
  <c r="AC175" i="9"/>
  <c r="AE175" i="9"/>
  <c r="AL175" i="9" s="1"/>
  <c r="AE207" i="8"/>
  <c r="AE126" i="9"/>
  <c r="AC100" i="9"/>
  <c r="AE100" i="9"/>
  <c r="AH100" i="9" s="1"/>
  <c r="U111" i="9"/>
  <c r="W111" i="9"/>
  <c r="W177" i="9"/>
  <c r="U177" i="9"/>
  <c r="AG48" i="9"/>
  <c r="AC72" i="9"/>
  <c r="AG156" i="9"/>
  <c r="AL156" i="9"/>
  <c r="AM95" i="9"/>
  <c r="AM42" i="9"/>
  <c r="AC205" i="9"/>
  <c r="AC93" i="9"/>
  <c r="AG42" i="9"/>
  <c r="AL42" i="9"/>
  <c r="AC159" i="9"/>
  <c r="AM48" i="9"/>
  <c r="AL48" i="9"/>
  <c r="AM46" i="9"/>
  <c r="AM124" i="9"/>
  <c r="AH51" i="9"/>
  <c r="AG51" i="9"/>
  <c r="AL61" i="9"/>
  <c r="AG61" i="9"/>
  <c r="AH61" i="9"/>
  <c r="Y195" i="9"/>
  <c r="AB195" i="9" s="1"/>
  <c r="AG124" i="9"/>
  <c r="AL124" i="9"/>
  <c r="K5" i="8"/>
  <c r="N4" i="8"/>
  <c r="AC30" i="8"/>
  <c r="AC20" i="8"/>
  <c r="AC207" i="8"/>
  <c r="AG144" i="9"/>
  <c r="AG119" i="8"/>
  <c r="AL119" i="8"/>
  <c r="AM119" i="8"/>
  <c r="AL144" i="9"/>
  <c r="AH144" i="9"/>
  <c r="AM45" i="9"/>
  <c r="AC179" i="8"/>
  <c r="AG74" i="9"/>
  <c r="AC180" i="9"/>
  <c r="AC105" i="8"/>
  <c r="AC136" i="8"/>
  <c r="AL45" i="9"/>
  <c r="AG45" i="9"/>
  <c r="AH91" i="9"/>
  <c r="AC210" i="8"/>
  <c r="AC50" i="9"/>
  <c r="AC98" i="8"/>
  <c r="AC77" i="8"/>
  <c r="AG70" i="9"/>
  <c r="AM70" i="9"/>
  <c r="AL70" i="9"/>
  <c r="AC107" i="9"/>
  <c r="AG91" i="9"/>
  <c r="AC78" i="8"/>
  <c r="AL91" i="9"/>
  <c r="AC92" i="9"/>
  <c r="AC80" i="9"/>
  <c r="AL74" i="9"/>
  <c r="AH74" i="9"/>
  <c r="AC176" i="9"/>
  <c r="AC213" i="9"/>
  <c r="AM186" i="9"/>
  <c r="AH186" i="9"/>
  <c r="AL18" i="8"/>
  <c r="AG18" i="8"/>
  <c r="AL97" i="8"/>
  <c r="AG97" i="8"/>
  <c r="AM142" i="9"/>
  <c r="AH142" i="9"/>
  <c r="AM116" i="9"/>
  <c r="AH116" i="9"/>
  <c r="W9" i="8"/>
  <c r="U9" i="8"/>
  <c r="AM90" i="9"/>
  <c r="AH90" i="9"/>
  <c r="AM11" i="8"/>
  <c r="AH11" i="8"/>
  <c r="AG27" i="8"/>
  <c r="AL27" i="8"/>
  <c r="AH87" i="9"/>
  <c r="AM87" i="9"/>
  <c r="AG67" i="9"/>
  <c r="AL67" i="9"/>
  <c r="AL141" i="8"/>
  <c r="AG141" i="8"/>
  <c r="AH102" i="9"/>
  <c r="AM102" i="9"/>
  <c r="AG26" i="9"/>
  <c r="AL26" i="9"/>
  <c r="AG188" i="9"/>
  <c r="AL188" i="9"/>
  <c r="AG21" i="8"/>
  <c r="AL21" i="8"/>
  <c r="AG140" i="8"/>
  <c r="AL140" i="8"/>
  <c r="AM110" i="9"/>
  <c r="AH110" i="9"/>
  <c r="AH39" i="9"/>
  <c r="AM39" i="9"/>
  <c r="AH152" i="9"/>
  <c r="AM152" i="9"/>
  <c r="AL206" i="8"/>
  <c r="AG206" i="8"/>
  <c r="AL163" i="9"/>
  <c r="AG163" i="9"/>
  <c r="AH149" i="9"/>
  <c r="AM149" i="9"/>
  <c r="AG37" i="9"/>
  <c r="AL37" i="9"/>
  <c r="AG16" i="8"/>
  <c r="AL16" i="8"/>
  <c r="AL52" i="8"/>
  <c r="AG52" i="8"/>
  <c r="AG139" i="8"/>
  <c r="AL139" i="8"/>
  <c r="AM108" i="9"/>
  <c r="AH108" i="9"/>
  <c r="AL19" i="8"/>
  <c r="AG19" i="8"/>
  <c r="AG43" i="9"/>
  <c r="AL43" i="9"/>
  <c r="AG24" i="8"/>
  <c r="AL24" i="8"/>
  <c r="AM31" i="9"/>
  <c r="AH31" i="9"/>
  <c r="AG83" i="9"/>
  <c r="AL83" i="9"/>
  <c r="AH25" i="9"/>
  <c r="AM25" i="9"/>
  <c r="AM49" i="9"/>
  <c r="AH49" i="9"/>
  <c r="AH192" i="9"/>
  <c r="AM192" i="9"/>
  <c r="AL197" i="9"/>
  <c r="AG197" i="9"/>
  <c r="AL121" i="9"/>
  <c r="AG121" i="9"/>
  <c r="AL168" i="8"/>
  <c r="AG168" i="8"/>
  <c r="AM113" i="9"/>
  <c r="AH113" i="9"/>
  <c r="AG167" i="9"/>
  <c r="AL167" i="9"/>
  <c r="AG172" i="9"/>
  <c r="AL172" i="9"/>
  <c r="AL99" i="8"/>
  <c r="AG99" i="8"/>
  <c r="AH89" i="9"/>
  <c r="AM89" i="9"/>
  <c r="AH117" i="8"/>
  <c r="AM117" i="8"/>
  <c r="AG28" i="8"/>
  <c r="AL28" i="8"/>
  <c r="AM10" i="8"/>
  <c r="AH10" i="8"/>
  <c r="AM130" i="9"/>
  <c r="AH130" i="9"/>
  <c r="AG157" i="9"/>
  <c r="AL157" i="9"/>
  <c r="AL181" i="9"/>
  <c r="AG181" i="9"/>
  <c r="AG15" i="8"/>
  <c r="AL15" i="8"/>
  <c r="AM170" i="9"/>
  <c r="AH170" i="9"/>
  <c r="AL82" i="9"/>
  <c r="AG82" i="9"/>
  <c r="AG38" i="8"/>
  <c r="AL38" i="8"/>
  <c r="AM106" i="9"/>
  <c r="AH106" i="9"/>
  <c r="AL174" i="9"/>
  <c r="AG174" i="9"/>
  <c r="AL125" i="8"/>
  <c r="AG125" i="8"/>
  <c r="AL75" i="8"/>
  <c r="AG75" i="8"/>
  <c r="AL199" i="9"/>
  <c r="AG199" i="9"/>
  <c r="AL173" i="9"/>
  <c r="AG173" i="9"/>
  <c r="AM184" i="9"/>
  <c r="AH184" i="9"/>
  <c r="AG12" i="8"/>
  <c r="AL12" i="8"/>
  <c r="AH54" i="9"/>
  <c r="AM54" i="9"/>
  <c r="AH153" i="9"/>
  <c r="AM153" i="9"/>
  <c r="AM143" i="9"/>
  <c r="AH143" i="9"/>
  <c r="AG59" i="8"/>
  <c r="AL59" i="8"/>
  <c r="AL165" i="9"/>
  <c r="AG165" i="9"/>
  <c r="AH81" i="9"/>
  <c r="AM81" i="9"/>
  <c r="AH135" i="9"/>
  <c r="AM135" i="9"/>
  <c r="AH155" i="9"/>
  <c r="AM155" i="9"/>
  <c r="AL65" i="9"/>
  <c r="AG65" i="9"/>
  <c r="AG202" i="9"/>
  <c r="AL202" i="9"/>
  <c r="AG162" i="9"/>
  <c r="AL162" i="9"/>
  <c r="AM128" i="9"/>
  <c r="AH128" i="9"/>
  <c r="AG109" i="9"/>
  <c r="AL109" i="9"/>
  <c r="AL53" i="8"/>
  <c r="AG53" i="8"/>
  <c r="AH138" i="9"/>
  <c r="AM138" i="9"/>
  <c r="AG217" i="9"/>
  <c r="AL217" i="9"/>
  <c r="AL196" i="9"/>
  <c r="AG196" i="9"/>
  <c r="AM127" i="9"/>
  <c r="AH127" i="9"/>
  <c r="AH148" i="9"/>
  <c r="AM148" i="9"/>
  <c r="AL14" i="8"/>
  <c r="AG14" i="8"/>
  <c r="AH122" i="9"/>
  <c r="AM122" i="9"/>
  <c r="AM33" i="9"/>
  <c r="AH33" i="9"/>
  <c r="AH40" i="9"/>
  <c r="AM40" i="9"/>
  <c r="AL123" i="9"/>
  <c r="AG123" i="9"/>
  <c r="AH160" i="9"/>
  <c r="AM160" i="9"/>
  <c r="AL36" i="9"/>
  <c r="AG36" i="9"/>
  <c r="AM85" i="9"/>
  <c r="AH85" i="9"/>
  <c r="AB169" i="8"/>
  <c r="AE169" i="8" s="1"/>
  <c r="AM156" i="9"/>
  <c r="AH156" i="9"/>
  <c r="AC171" i="8"/>
  <c r="AG189" i="9"/>
  <c r="AL189" i="9"/>
  <c r="AG198" i="9"/>
  <c r="AL198" i="9"/>
  <c r="AG13" i="8"/>
  <c r="AL13" i="8"/>
  <c r="AM204" i="9"/>
  <c r="AH204" i="9"/>
  <c r="R219" i="8"/>
  <c r="AL147" i="9"/>
  <c r="AG147" i="9"/>
  <c r="AH57" i="9"/>
  <c r="AM57" i="9"/>
  <c r="AH47" i="9"/>
  <c r="AM47" i="9"/>
  <c r="AM137" i="9"/>
  <c r="AH137" i="9"/>
  <c r="AL190" i="9"/>
  <c r="AG190" i="9"/>
  <c r="AG23" i="8"/>
  <c r="AL23" i="8"/>
  <c r="AL35" i="8"/>
  <c r="AG35" i="8"/>
  <c r="AG69" i="9"/>
  <c r="AL69" i="9"/>
  <c r="AG73" i="9"/>
  <c r="AL73" i="9"/>
  <c r="AG178" i="9"/>
  <c r="AL178" i="9"/>
  <c r="AL183" i="9"/>
  <c r="AG183" i="9"/>
  <c r="AL164" i="9"/>
  <c r="AG164" i="9"/>
  <c r="AM60" i="9"/>
  <c r="AH60" i="9"/>
  <c r="AM29" i="9"/>
  <c r="AH29" i="9"/>
  <c r="AL62" i="8"/>
  <c r="AG62" i="8"/>
  <c r="AM96" i="9"/>
  <c r="AH96" i="9"/>
  <c r="AM41" i="9"/>
  <c r="AH41" i="9"/>
  <c r="AC132" i="9" l="1"/>
  <c r="AH187" i="9"/>
  <c r="AC146" i="9"/>
  <c r="AL200" i="9"/>
  <c r="AC131" i="9"/>
  <c r="AH104" i="9"/>
  <c r="AH203" i="9"/>
  <c r="AM94" i="9"/>
  <c r="AM55" i="9"/>
  <c r="AH118" i="9"/>
  <c r="AH95" i="9"/>
  <c r="AM150" i="9"/>
  <c r="AM133" i="9"/>
  <c r="AL216" i="9"/>
  <c r="AC134" i="9"/>
  <c r="AM120" i="9"/>
  <c r="AL134" i="9"/>
  <c r="AG134" i="9"/>
  <c r="AH134" i="9"/>
  <c r="AL201" i="9"/>
  <c r="AG193" i="9"/>
  <c r="AG120" i="9"/>
  <c r="AE158" i="9"/>
  <c r="AC158" i="9"/>
  <c r="AM86" i="9"/>
  <c r="AH86" i="9"/>
  <c r="AM216" i="9"/>
  <c r="Y34" i="9"/>
  <c r="AB34" i="9" s="1"/>
  <c r="AM201" i="9"/>
  <c r="AL208" i="9"/>
  <c r="AG100" i="9"/>
  <c r="AH154" i="9"/>
  <c r="AG211" i="9"/>
  <c r="AL194" i="9"/>
  <c r="AM194" i="9"/>
  <c r="AG44" i="9"/>
  <c r="AM146" i="9"/>
  <c r="Y214" i="9"/>
  <c r="AB214" i="9" s="1"/>
  <c r="AG132" i="9"/>
  <c r="Y76" i="9"/>
  <c r="AB76" i="9" s="1"/>
  <c r="AM200" i="9"/>
  <c r="AL126" i="9"/>
  <c r="Y185" i="9"/>
  <c r="AB185" i="9" s="1"/>
  <c r="AG203" i="9"/>
  <c r="AH175" i="9"/>
  <c r="AG175" i="9"/>
  <c r="AH208" i="9"/>
  <c r="AG114" i="9"/>
  <c r="AL114" i="9"/>
  <c r="AM126" i="9"/>
  <c r="AG126" i="9"/>
  <c r="AL100" i="9"/>
  <c r="Y58" i="9"/>
  <c r="AB58" i="9" s="1"/>
  <c r="Y66" i="9"/>
  <c r="AB66" i="9" s="1"/>
  <c r="Y68" i="9"/>
  <c r="AB68" i="9" s="1"/>
  <c r="Y112" i="9"/>
  <c r="AB112" i="9" s="1"/>
  <c r="AL132" i="9"/>
  <c r="AL44" i="9"/>
  <c r="AG131" i="9"/>
  <c r="AL146" i="9"/>
  <c r="Y103" i="9"/>
  <c r="AB103" i="9" s="1"/>
  <c r="Y182" i="9"/>
  <c r="AB182" i="9" s="1"/>
  <c r="AM193" i="9"/>
  <c r="AM44" i="9"/>
  <c r="Y215" i="9"/>
  <c r="AB215" i="9" s="1"/>
  <c r="AE161" i="9"/>
  <c r="AC161" i="9"/>
  <c r="AM88" i="9"/>
  <c r="AH88" i="9"/>
  <c r="AH101" i="9"/>
  <c r="AH72" i="9"/>
  <c r="AL88" i="9"/>
  <c r="AG88" i="9"/>
  <c r="Y191" i="9"/>
  <c r="AB191" i="9" s="1"/>
  <c r="Y32" i="9"/>
  <c r="AB32" i="9" s="1"/>
  <c r="Y84" i="9"/>
  <c r="AB84" i="9" s="1"/>
  <c r="AL72" i="9"/>
  <c r="Y111" i="9"/>
  <c r="AB111" i="9" s="1"/>
  <c r="AE22" i="9"/>
  <c r="AC22" i="9"/>
  <c r="Y17" i="9"/>
  <c r="AB17" i="9" s="1"/>
  <c r="Y129" i="9"/>
  <c r="AB129" i="9" s="1"/>
  <c r="Y209" i="9"/>
  <c r="AB209" i="9" s="1"/>
  <c r="Y71" i="9"/>
  <c r="AB71" i="9" s="1"/>
  <c r="Y212" i="9"/>
  <c r="AB212" i="9" s="1"/>
  <c r="AG166" i="9"/>
  <c r="AL166" i="9"/>
  <c r="AM211" i="9"/>
  <c r="AH166" i="9"/>
  <c r="AG101" i="9"/>
  <c r="AE195" i="9"/>
  <c r="Y177" i="9"/>
  <c r="AB177" i="9" s="1"/>
  <c r="Y79" i="9"/>
  <c r="AB79" i="9" s="1"/>
  <c r="AL56" i="9"/>
  <c r="AG56" i="9"/>
  <c r="AH42" i="9"/>
  <c r="AM131" i="9"/>
  <c r="AH124" i="9"/>
  <c r="AL159" i="9"/>
  <c r="AL93" i="9"/>
  <c r="AC195" i="9"/>
  <c r="AG159" i="9"/>
  <c r="AG205" i="9"/>
  <c r="AH48" i="9"/>
  <c r="AH205" i="9"/>
  <c r="AH93" i="9"/>
  <c r="AM51" i="9"/>
  <c r="AM61" i="9"/>
  <c r="AM100" i="9"/>
  <c r="AG207" i="8"/>
  <c r="AM159" i="9"/>
  <c r="AM30" i="8"/>
  <c r="AG30" i="8"/>
  <c r="AL30" i="8"/>
  <c r="AL207" i="8"/>
  <c r="AH207" i="8"/>
  <c r="AL20" i="8"/>
  <c r="AG20" i="8"/>
  <c r="AM20" i="8"/>
  <c r="AM144" i="9"/>
  <c r="AH119" i="8"/>
  <c r="AH45" i="9"/>
  <c r="AM179" i="8"/>
  <c r="AL98" i="8"/>
  <c r="AL180" i="9"/>
  <c r="AH105" i="8"/>
  <c r="AL179" i="8"/>
  <c r="AG179" i="8"/>
  <c r="AG78" i="8"/>
  <c r="AM91" i="9"/>
  <c r="AH98" i="8"/>
  <c r="AG98" i="8"/>
  <c r="AG180" i="9"/>
  <c r="AM180" i="9"/>
  <c r="AL210" i="8"/>
  <c r="AG136" i="8"/>
  <c r="AL136" i="8"/>
  <c r="AM114" i="9"/>
  <c r="AM80" i="9"/>
  <c r="AH136" i="8"/>
  <c r="AH70" i="9"/>
  <c r="AH132" i="9"/>
  <c r="AG50" i="9"/>
  <c r="AL77" i="8"/>
  <c r="AL105" i="8"/>
  <c r="AG105" i="8"/>
  <c r="AL176" i="9"/>
  <c r="AG210" i="8"/>
  <c r="AL50" i="9"/>
  <c r="AG77" i="8"/>
  <c r="AG80" i="9"/>
  <c r="AG176" i="9"/>
  <c r="AM210" i="8"/>
  <c r="AL80" i="9"/>
  <c r="AH176" i="9"/>
  <c r="AM50" i="9"/>
  <c r="AH77" i="8"/>
  <c r="AH107" i="9"/>
  <c r="AG107" i="9"/>
  <c r="AH78" i="8"/>
  <c r="AL107" i="9"/>
  <c r="AL78" i="8"/>
  <c r="AM92" i="9"/>
  <c r="AG92" i="9"/>
  <c r="AL92" i="9"/>
  <c r="AM74" i="9"/>
  <c r="AL213" i="9"/>
  <c r="AM213" i="9"/>
  <c r="AG213" i="9"/>
  <c r="AM69" i="9"/>
  <c r="AH69" i="9"/>
  <c r="AH35" i="8"/>
  <c r="AM35" i="8"/>
  <c r="AM147" i="9"/>
  <c r="AH147" i="9"/>
  <c r="P219" i="8"/>
  <c r="P5" i="8" s="1"/>
  <c r="R5" i="8"/>
  <c r="AH123" i="9"/>
  <c r="AM123" i="9"/>
  <c r="AM202" i="9"/>
  <c r="AH202" i="9"/>
  <c r="AM199" i="9"/>
  <c r="AH199" i="9"/>
  <c r="AH125" i="8"/>
  <c r="AM125" i="8"/>
  <c r="AM174" i="9"/>
  <c r="AH174" i="9"/>
  <c r="AH82" i="9"/>
  <c r="AM82" i="9"/>
  <c r="AH28" i="8"/>
  <c r="AM28" i="8"/>
  <c r="AM167" i="9"/>
  <c r="AH167" i="9"/>
  <c r="AH121" i="9"/>
  <c r="AM121" i="9"/>
  <c r="AH43" i="9"/>
  <c r="AM43" i="9"/>
  <c r="AH52" i="8"/>
  <c r="AM52" i="8"/>
  <c r="AH16" i="8"/>
  <c r="AM16" i="8"/>
  <c r="AH67" i="9"/>
  <c r="AM67" i="9"/>
  <c r="Y9" i="8"/>
  <c r="AH62" i="8"/>
  <c r="AM62" i="8"/>
  <c r="AH178" i="9"/>
  <c r="AM178" i="9"/>
  <c r="AH198" i="9"/>
  <c r="AM198" i="9"/>
  <c r="AH53" i="8"/>
  <c r="AM53" i="8"/>
  <c r="AH109" i="9"/>
  <c r="AM109" i="9"/>
  <c r="AM65" i="9"/>
  <c r="AH65" i="9"/>
  <c r="AM173" i="9"/>
  <c r="AH173" i="9"/>
  <c r="AM75" i="8"/>
  <c r="AH75" i="8"/>
  <c r="AH157" i="9"/>
  <c r="AM157" i="9"/>
  <c r="AH168" i="8"/>
  <c r="AM168" i="8"/>
  <c r="AH197" i="9"/>
  <c r="AM197" i="9"/>
  <c r="AH24" i="8"/>
  <c r="AM24" i="8"/>
  <c r="AH206" i="8"/>
  <c r="AM206" i="8"/>
  <c r="AH140" i="8"/>
  <c r="AM140" i="8"/>
  <c r="AH21" i="8"/>
  <c r="AM21" i="8"/>
  <c r="AH188" i="9"/>
  <c r="AM188" i="9"/>
  <c r="AH26" i="9"/>
  <c r="AM26" i="9"/>
  <c r="AM59" i="8"/>
  <c r="AH59" i="8"/>
  <c r="AH164" i="9"/>
  <c r="AM164" i="9"/>
  <c r="AM190" i="9"/>
  <c r="AH190" i="9"/>
  <c r="AH13" i="8"/>
  <c r="AM13" i="8"/>
  <c r="AM189" i="9"/>
  <c r="AH189" i="9"/>
  <c r="AC169" i="8"/>
  <c r="AH14" i="8"/>
  <c r="AM14" i="8"/>
  <c r="AH196" i="9"/>
  <c r="AM196" i="9"/>
  <c r="AH165" i="9"/>
  <c r="AM165" i="9"/>
  <c r="AH12" i="8"/>
  <c r="AM12" i="8"/>
  <c r="AM181" i="9"/>
  <c r="AH181" i="9"/>
  <c r="AM99" i="8"/>
  <c r="AH99" i="8"/>
  <c r="AM172" i="9"/>
  <c r="AH172" i="9"/>
  <c r="AH83" i="9"/>
  <c r="AM83" i="9"/>
  <c r="AH37" i="9"/>
  <c r="AM37" i="9"/>
  <c r="AH141" i="8"/>
  <c r="AM141" i="8"/>
  <c r="U219" i="8"/>
  <c r="AH18" i="8"/>
  <c r="AM18" i="8"/>
  <c r="AM183" i="9"/>
  <c r="AH183" i="9"/>
  <c r="AH73" i="9"/>
  <c r="AM73" i="9"/>
  <c r="AM23" i="8"/>
  <c r="AH23" i="8"/>
  <c r="AL171" i="8"/>
  <c r="AG171" i="8"/>
  <c r="AM36" i="9"/>
  <c r="AH36" i="9"/>
  <c r="AH217" i="9"/>
  <c r="AM217" i="9"/>
  <c r="AM162" i="9"/>
  <c r="AH162" i="9"/>
  <c r="AM38" i="8"/>
  <c r="AH38" i="8"/>
  <c r="AM15" i="8"/>
  <c r="AH15" i="8"/>
  <c r="AH19" i="8"/>
  <c r="AM19" i="8"/>
  <c r="AH139" i="8"/>
  <c r="AM139" i="8"/>
  <c r="AH163" i="9"/>
  <c r="AM163" i="9"/>
  <c r="AH27" i="8"/>
  <c r="AM27" i="8"/>
  <c r="AH97" i="8"/>
  <c r="AM97" i="8"/>
  <c r="AM187" i="9" l="1"/>
  <c r="AM203" i="9"/>
  <c r="AH216" i="9"/>
  <c r="AH201" i="9"/>
  <c r="AH120" i="9"/>
  <c r="AH194" i="9"/>
  <c r="AH200" i="9"/>
  <c r="AM208" i="9"/>
  <c r="AM175" i="9"/>
  <c r="AM134" i="9"/>
  <c r="AM101" i="9"/>
  <c r="AH193" i="9"/>
  <c r="AH126" i="9"/>
  <c r="AL158" i="9"/>
  <c r="AG158" i="9"/>
  <c r="AE34" i="9"/>
  <c r="AC34" i="9"/>
  <c r="AH131" i="9"/>
  <c r="AC214" i="9"/>
  <c r="AE214" i="9"/>
  <c r="AH211" i="9"/>
  <c r="AH146" i="9"/>
  <c r="AE185" i="9"/>
  <c r="AC185" i="9"/>
  <c r="AE76" i="9"/>
  <c r="AC76" i="9"/>
  <c r="AM72" i="9"/>
  <c r="AG161" i="9"/>
  <c r="AL161" i="9"/>
  <c r="AE103" i="9"/>
  <c r="AC103" i="9"/>
  <c r="AC112" i="9"/>
  <c r="AE112" i="9"/>
  <c r="AE66" i="9"/>
  <c r="AC66" i="9"/>
  <c r="AH44" i="9"/>
  <c r="AE58" i="9"/>
  <c r="AC58" i="9"/>
  <c r="AE215" i="9"/>
  <c r="AC215" i="9"/>
  <c r="AE182" i="9"/>
  <c r="AC182" i="9"/>
  <c r="AC68" i="9"/>
  <c r="AE68" i="9"/>
  <c r="AE191" i="9"/>
  <c r="AC191" i="9"/>
  <c r="AE17" i="9"/>
  <c r="AC17" i="9"/>
  <c r="AE177" i="9"/>
  <c r="AC177" i="9"/>
  <c r="AL22" i="9"/>
  <c r="AG22" i="9"/>
  <c r="AM56" i="9"/>
  <c r="AH56" i="9"/>
  <c r="AE79" i="9"/>
  <c r="AC79" i="9"/>
  <c r="AC71" i="9"/>
  <c r="AE71" i="9"/>
  <c r="AE129" i="9"/>
  <c r="AC129" i="9"/>
  <c r="AC111" i="9"/>
  <c r="AE111" i="9"/>
  <c r="AE84" i="9"/>
  <c r="AC84" i="9"/>
  <c r="AE212" i="9"/>
  <c r="AC212" i="9"/>
  <c r="AE209" i="9"/>
  <c r="AC209" i="9"/>
  <c r="AE32" i="9"/>
  <c r="AC32" i="9"/>
  <c r="AL195" i="9"/>
  <c r="AH195" i="9"/>
  <c r="AG195" i="9"/>
  <c r="AM205" i="9"/>
  <c r="AM93" i="9"/>
  <c r="AH30" i="8"/>
  <c r="AM207" i="8"/>
  <c r="R4" i="8"/>
  <c r="AH20" i="8"/>
  <c r="AM105" i="8"/>
  <c r="AH179" i="8"/>
  <c r="AM98" i="8"/>
  <c r="AM77" i="8"/>
  <c r="AH80" i="9"/>
  <c r="AM136" i="8"/>
  <c r="AM78" i="8"/>
  <c r="AH50" i="9"/>
  <c r="AH180" i="9"/>
  <c r="AH210" i="8"/>
  <c r="AM176" i="9"/>
  <c r="AM107" i="9"/>
  <c r="AH92" i="9"/>
  <c r="AH213" i="9"/>
  <c r="AH171" i="8"/>
  <c r="AM171" i="8"/>
  <c r="S219" i="8"/>
  <c r="S5" i="8" s="1"/>
  <c r="U5" i="8"/>
  <c r="Y219" i="8"/>
  <c r="AB9" i="8"/>
  <c r="AE9" i="8" s="1"/>
  <c r="AL169" i="8"/>
  <c r="AG169" i="8"/>
  <c r="J119" i="9" l="1"/>
  <c r="V119" i="9" s="1"/>
  <c r="AM158" i="9"/>
  <c r="AH158" i="9"/>
  <c r="AG34" i="9"/>
  <c r="AL34" i="9"/>
  <c r="AL214" i="9"/>
  <c r="AG214" i="9"/>
  <c r="AG76" i="9"/>
  <c r="AL76" i="9"/>
  <c r="AL185" i="9"/>
  <c r="AG185" i="9"/>
  <c r="AG68" i="9"/>
  <c r="AL68" i="9"/>
  <c r="AL66" i="9"/>
  <c r="AG66" i="9"/>
  <c r="AL215" i="9"/>
  <c r="AG215" i="9"/>
  <c r="AG112" i="9"/>
  <c r="AL112" i="9"/>
  <c r="AG58" i="9"/>
  <c r="AL58" i="9"/>
  <c r="AM161" i="9"/>
  <c r="AH161" i="9"/>
  <c r="AL182" i="9"/>
  <c r="AG182" i="9"/>
  <c r="AG103" i="9"/>
  <c r="AL103" i="9"/>
  <c r="AL84" i="9"/>
  <c r="AG84" i="9"/>
  <c r="AL129" i="9"/>
  <c r="AG129" i="9"/>
  <c r="AG177" i="9"/>
  <c r="AL177" i="9"/>
  <c r="AL17" i="9"/>
  <c r="AG17" i="9"/>
  <c r="AG212" i="9"/>
  <c r="AL212" i="9"/>
  <c r="AH22" i="9"/>
  <c r="AM22" i="9"/>
  <c r="AG191" i="9"/>
  <c r="AL191" i="9"/>
  <c r="AL32" i="9"/>
  <c r="AG32" i="9"/>
  <c r="AG209" i="9"/>
  <c r="AL209" i="9"/>
  <c r="AL111" i="9"/>
  <c r="AG111" i="9"/>
  <c r="AG71" i="9"/>
  <c r="AL71" i="9"/>
  <c r="AL79" i="9"/>
  <c r="AG79" i="9"/>
  <c r="AM195" i="9"/>
  <c r="U4" i="8"/>
  <c r="K10" i="9"/>
  <c r="N10" i="9"/>
  <c r="J10" i="9"/>
  <c r="V10" i="9" s="1"/>
  <c r="K117" i="9"/>
  <c r="J117" i="9"/>
  <c r="V117" i="9" s="1"/>
  <c r="N117" i="9"/>
  <c r="AC9" i="8"/>
  <c r="AB219" i="8"/>
  <c r="J11" i="9"/>
  <c r="V11" i="9" s="1"/>
  <c r="K11" i="9"/>
  <c r="N11" i="9"/>
  <c r="AM169" i="8"/>
  <c r="AH169" i="8"/>
  <c r="W219" i="8"/>
  <c r="W5" i="8" s="1"/>
  <c r="Y5" i="8"/>
  <c r="N119" i="9" l="1"/>
  <c r="N77" i="9"/>
  <c r="K119" i="9"/>
  <c r="N20" i="9"/>
  <c r="AM34" i="9"/>
  <c r="AH34" i="9"/>
  <c r="AM214" i="9"/>
  <c r="AH214" i="9"/>
  <c r="AM76" i="9"/>
  <c r="AH76" i="9"/>
  <c r="AH185" i="9"/>
  <c r="AM185" i="9"/>
  <c r="AH66" i="9"/>
  <c r="AM66" i="9"/>
  <c r="AM103" i="9"/>
  <c r="AH103" i="9"/>
  <c r="AH112" i="9"/>
  <c r="AM112" i="9"/>
  <c r="AH68" i="9"/>
  <c r="AM68" i="9"/>
  <c r="AH182" i="9"/>
  <c r="AM182" i="9"/>
  <c r="AH215" i="9"/>
  <c r="AM215" i="9"/>
  <c r="AH58" i="9"/>
  <c r="AM58" i="9"/>
  <c r="AM17" i="9"/>
  <c r="AH17" i="9"/>
  <c r="AM209" i="9"/>
  <c r="AH209" i="9"/>
  <c r="AM32" i="9"/>
  <c r="AH32" i="9"/>
  <c r="AM191" i="9"/>
  <c r="AH191" i="9"/>
  <c r="AM84" i="9"/>
  <c r="AH84" i="9"/>
  <c r="AH79" i="9"/>
  <c r="AM79" i="9"/>
  <c r="AH71" i="9"/>
  <c r="AM71" i="9"/>
  <c r="AM212" i="9"/>
  <c r="AH212" i="9"/>
  <c r="AH177" i="9"/>
  <c r="AM177" i="9"/>
  <c r="AH111" i="9"/>
  <c r="AM111" i="9"/>
  <c r="AM129" i="9"/>
  <c r="AH129" i="9"/>
  <c r="Y4" i="8"/>
  <c r="O117" i="9"/>
  <c r="R117" i="9" s="1"/>
  <c r="O10" i="9"/>
  <c r="R10" i="9" s="1"/>
  <c r="O11" i="9"/>
  <c r="R11" i="9" s="1"/>
  <c r="K27" i="9"/>
  <c r="N27" i="9"/>
  <c r="J27" i="9"/>
  <c r="V27" i="9" s="1"/>
  <c r="K97" i="9"/>
  <c r="N97" i="9"/>
  <c r="J97" i="9"/>
  <c r="V97" i="9" s="1"/>
  <c r="K141" i="9"/>
  <c r="J141" i="9"/>
  <c r="V141" i="9" s="1"/>
  <c r="N141" i="9"/>
  <c r="N105" i="9"/>
  <c r="K105" i="9"/>
  <c r="J105" i="9"/>
  <c r="V105" i="9" s="1"/>
  <c r="AB5" i="8"/>
  <c r="AC219" i="8"/>
  <c r="AC5" i="8" s="1"/>
  <c r="J35" i="9"/>
  <c r="V35" i="9" s="1"/>
  <c r="K35" i="9"/>
  <c r="N35" i="9"/>
  <c r="K140" i="9"/>
  <c r="N140" i="9"/>
  <c r="J140" i="9"/>
  <c r="V140" i="9" s="1"/>
  <c r="J13" i="9"/>
  <c r="V13" i="9" s="1"/>
  <c r="N13" i="9"/>
  <c r="K13" i="9"/>
  <c r="N18" i="9"/>
  <c r="J18" i="9"/>
  <c r="V18" i="9" s="1"/>
  <c r="K18" i="9"/>
  <c r="J23" i="9"/>
  <c r="V23" i="9" s="1"/>
  <c r="K23" i="9"/>
  <c r="N23" i="9"/>
  <c r="N206" i="9"/>
  <c r="J206" i="9"/>
  <c r="V206" i="9" s="1"/>
  <c r="K206" i="9"/>
  <c r="N98" i="9"/>
  <c r="J98" i="9"/>
  <c r="V98" i="9" s="1"/>
  <c r="K98" i="9"/>
  <c r="K15" i="9"/>
  <c r="N15" i="9"/>
  <c r="J15" i="9"/>
  <c r="V15" i="9" s="1"/>
  <c r="J210" i="9"/>
  <c r="V210" i="9" s="1"/>
  <c r="K210" i="9"/>
  <c r="N210" i="9"/>
  <c r="J19" i="9"/>
  <c r="V19" i="9" s="1"/>
  <c r="K19" i="9"/>
  <c r="N19" i="9"/>
  <c r="J52" i="9"/>
  <c r="V52" i="9" s="1"/>
  <c r="K52" i="9"/>
  <c r="N52" i="9"/>
  <c r="J59" i="9"/>
  <c r="V59" i="9" s="1"/>
  <c r="N59" i="9"/>
  <c r="K59" i="9"/>
  <c r="J62" i="9"/>
  <c r="V62" i="9" s="1"/>
  <c r="N62" i="9"/>
  <c r="K62" i="9"/>
  <c r="N14" i="9"/>
  <c r="K14" i="9"/>
  <c r="J14" i="9"/>
  <c r="V14" i="9" s="1"/>
  <c r="N16" i="9"/>
  <c r="K16" i="9"/>
  <c r="J16" i="9"/>
  <c r="V16" i="9" s="1"/>
  <c r="N171" i="9"/>
  <c r="K171" i="9"/>
  <c r="J171" i="9"/>
  <c r="V171" i="9" s="1"/>
  <c r="AG9" i="8"/>
  <c r="AE219" i="8"/>
  <c r="AL9" i="8"/>
  <c r="AK1" i="8" s="1"/>
  <c r="N125" i="9"/>
  <c r="J125" i="9"/>
  <c r="V125" i="9" s="1"/>
  <c r="K125" i="9"/>
  <c r="K12" i="9"/>
  <c r="J12" i="9"/>
  <c r="V12" i="9" s="1"/>
  <c r="N12" i="9"/>
  <c r="K21" i="9"/>
  <c r="J21" i="9"/>
  <c r="V21" i="9" s="1"/>
  <c r="N21" i="9"/>
  <c r="J168" i="9"/>
  <c r="V168" i="9" s="1"/>
  <c r="N168" i="9"/>
  <c r="K168" i="9"/>
  <c r="J99" i="9"/>
  <c r="V99" i="9" s="1"/>
  <c r="K99" i="9"/>
  <c r="N99" i="9"/>
  <c r="J53" i="9"/>
  <c r="V53" i="9" s="1"/>
  <c r="N53" i="9"/>
  <c r="K53" i="9"/>
  <c r="K139" i="9"/>
  <c r="N139" i="9"/>
  <c r="J139" i="9"/>
  <c r="V139" i="9" s="1"/>
  <c r="J38" i="9"/>
  <c r="V38" i="9" s="1"/>
  <c r="N38" i="9"/>
  <c r="K38" i="9"/>
  <c r="N75" i="9"/>
  <c r="J75" i="9"/>
  <c r="V75" i="9" s="1"/>
  <c r="K75" i="9"/>
  <c r="J24" i="9"/>
  <c r="V24" i="9" s="1"/>
  <c r="K24" i="9"/>
  <c r="N24" i="9"/>
  <c r="N179" i="9"/>
  <c r="J179" i="9" l="1"/>
  <c r="V179" i="9" s="1"/>
  <c r="K179" i="9"/>
  <c r="O179" i="9" s="1"/>
  <c r="R179" i="9" s="1"/>
  <c r="N136" i="9"/>
  <c r="J77" i="9"/>
  <c r="V77" i="9" s="1"/>
  <c r="K77" i="9"/>
  <c r="K136" i="9"/>
  <c r="J136" i="9"/>
  <c r="V136" i="9" s="1"/>
  <c r="O119" i="9"/>
  <c r="R119" i="9" s="1"/>
  <c r="N78" i="9"/>
  <c r="K20" i="9"/>
  <c r="J20" i="9"/>
  <c r="V20" i="9" s="1"/>
  <c r="K78" i="9"/>
  <c r="J78" i="9"/>
  <c r="V78" i="9" s="1"/>
  <c r="J207" i="9"/>
  <c r="V207" i="9" s="1"/>
  <c r="N207" i="9"/>
  <c r="K207" i="9"/>
  <c r="AB4" i="8"/>
  <c r="S117" i="9"/>
  <c r="S11" i="9"/>
  <c r="S10" i="9"/>
  <c r="W10" i="9" s="1"/>
  <c r="O75" i="9"/>
  <c r="R75" i="9" s="1"/>
  <c r="O139" i="9"/>
  <c r="R139" i="9" s="1"/>
  <c r="O19" i="9"/>
  <c r="R19" i="9" s="1"/>
  <c r="O98" i="9"/>
  <c r="O140" i="9"/>
  <c r="O35" i="9"/>
  <c r="R35" i="9" s="1"/>
  <c r="O27" i="9"/>
  <c r="R27" i="9" s="1"/>
  <c r="O12" i="9"/>
  <c r="S12" i="9" s="1"/>
  <c r="O24" i="9"/>
  <c r="R24" i="9" s="1"/>
  <c r="O38" i="9"/>
  <c r="R38" i="9" s="1"/>
  <c r="O53" i="9"/>
  <c r="R53" i="9" s="1"/>
  <c r="O168" i="9"/>
  <c r="R168" i="9" s="1"/>
  <c r="O21" i="9"/>
  <c r="R21" i="9" s="1"/>
  <c r="O210" i="9"/>
  <c r="R210" i="9" s="1"/>
  <c r="O105" i="9"/>
  <c r="R105" i="9" s="1"/>
  <c r="O125" i="9"/>
  <c r="R125" i="9" s="1"/>
  <c r="O171" i="9"/>
  <c r="R171" i="9" s="1"/>
  <c r="O62" i="9"/>
  <c r="R62" i="9" s="1"/>
  <c r="O59" i="9"/>
  <c r="R59" i="9" s="1"/>
  <c r="O52" i="9"/>
  <c r="O15" i="9"/>
  <c r="R15" i="9" s="1"/>
  <c r="O206" i="9"/>
  <c r="R206" i="9" s="1"/>
  <c r="O13" i="9"/>
  <c r="R13" i="9" s="1"/>
  <c r="O141" i="9"/>
  <c r="R141" i="9" s="1"/>
  <c r="O97" i="9"/>
  <c r="R97" i="9" s="1"/>
  <c r="O99" i="9"/>
  <c r="S99" i="9" s="1"/>
  <c r="O16" i="9"/>
  <c r="O14" i="9"/>
  <c r="R14" i="9" s="1"/>
  <c r="O23" i="9"/>
  <c r="R23" i="9" s="1"/>
  <c r="O18" i="9"/>
  <c r="R18" i="9" s="1"/>
  <c r="N30" i="9"/>
  <c r="J30" i="9"/>
  <c r="V30" i="9" s="1"/>
  <c r="K30" i="9"/>
  <c r="J28" i="9"/>
  <c r="V28" i="9" s="1"/>
  <c r="N28" i="9"/>
  <c r="K28" i="9"/>
  <c r="AM9" i="8"/>
  <c r="AH9" i="8"/>
  <c r="AE5" i="8"/>
  <c r="AL219" i="8"/>
  <c r="AL5" i="8" s="1"/>
  <c r="AG219" i="8"/>
  <c r="AG5" i="8" s="1"/>
  <c r="O77" i="9" l="1"/>
  <c r="S119" i="9"/>
  <c r="O136" i="9"/>
  <c r="R136" i="9" s="1"/>
  <c r="O20" i="9"/>
  <c r="R20" i="9" s="1"/>
  <c r="O78" i="9"/>
  <c r="R78" i="9" s="1"/>
  <c r="O207" i="9"/>
  <c r="S14" i="9"/>
  <c r="U10" i="9"/>
  <c r="AE4" i="8"/>
  <c r="W117" i="9"/>
  <c r="U117" i="9"/>
  <c r="S24" i="9"/>
  <c r="S206" i="9"/>
  <c r="S27" i="9"/>
  <c r="W11" i="9"/>
  <c r="Y11" i="9" s="1"/>
  <c r="S168" i="9"/>
  <c r="W168" i="9" s="1"/>
  <c r="S179" i="9"/>
  <c r="W179" i="9" s="1"/>
  <c r="R98" i="9"/>
  <c r="S98" i="9"/>
  <c r="U98" i="9" s="1"/>
  <c r="S62" i="9"/>
  <c r="S21" i="9"/>
  <c r="U11" i="9"/>
  <c r="R140" i="9"/>
  <c r="R52" i="9"/>
  <c r="S125" i="9"/>
  <c r="W125" i="9" s="1"/>
  <c r="S35" i="9"/>
  <c r="W35" i="9" s="1"/>
  <c r="S53" i="9"/>
  <c r="S141" i="9"/>
  <c r="S139" i="9"/>
  <c r="W139" i="9" s="1"/>
  <c r="R99" i="9"/>
  <c r="S52" i="9"/>
  <c r="U52" i="9" s="1"/>
  <c r="S171" i="9"/>
  <c r="U171" i="9" s="1"/>
  <c r="S18" i="9"/>
  <c r="R12" i="9"/>
  <c r="S38" i="9"/>
  <c r="W38" i="9" s="1"/>
  <c r="S13" i="9"/>
  <c r="W13" i="9" s="1"/>
  <c r="S210" i="9"/>
  <c r="S75" i="9"/>
  <c r="W75" i="9" s="1"/>
  <c r="S23" i="9"/>
  <c r="S140" i="9"/>
  <c r="S105" i="9"/>
  <c r="S19" i="9"/>
  <c r="W19" i="9" s="1"/>
  <c r="S97" i="9"/>
  <c r="U97" i="9" s="1"/>
  <c r="S16" i="9"/>
  <c r="R16" i="9"/>
  <c r="S15" i="9"/>
  <c r="O28" i="9"/>
  <c r="R28" i="9" s="1"/>
  <c r="O30" i="9"/>
  <c r="R30" i="9" s="1"/>
  <c r="S59" i="9"/>
  <c r="AF5" i="8"/>
  <c r="AM219" i="8"/>
  <c r="AM5" i="8" s="1"/>
  <c r="AH219" i="8"/>
  <c r="AH5" i="8" s="1"/>
  <c r="W12" i="9"/>
  <c r="U12" i="9"/>
  <c r="Y10" i="9"/>
  <c r="W99" i="9"/>
  <c r="U99" i="9"/>
  <c r="K169" i="9"/>
  <c r="N169" i="9"/>
  <c r="J169" i="9"/>
  <c r="V169" i="9" s="1"/>
  <c r="AM2" i="8"/>
  <c r="AM1" i="8"/>
  <c r="S77" i="9" l="1"/>
  <c r="R77" i="9"/>
  <c r="W119" i="9"/>
  <c r="Y119" i="9" s="1"/>
  <c r="AB119" i="9" s="1"/>
  <c r="AE119" i="9" s="1"/>
  <c r="U119" i="9"/>
  <c r="S20" i="9"/>
  <c r="S136" i="9"/>
  <c r="W136" i="9" s="1"/>
  <c r="S78" i="9"/>
  <c r="S207" i="9"/>
  <c r="W207" i="9" s="1"/>
  <c r="Y207" i="9" s="1"/>
  <c r="R207" i="9"/>
  <c r="U14" i="9"/>
  <c r="W14" i="9"/>
  <c r="Y117" i="9"/>
  <c r="W27" i="9"/>
  <c r="Y27" i="9" s="1"/>
  <c r="U206" i="9"/>
  <c r="U27" i="9"/>
  <c r="W24" i="9"/>
  <c r="W53" i="9"/>
  <c r="U24" i="9"/>
  <c r="U168" i="9"/>
  <c r="W98" i="9"/>
  <c r="Y98" i="9" s="1"/>
  <c r="W206" i="9"/>
  <c r="Y206" i="9" s="1"/>
  <c r="U140" i="9"/>
  <c r="W62" i="9"/>
  <c r="W21" i="9"/>
  <c r="U179" i="9"/>
  <c r="U21" i="9"/>
  <c r="U125" i="9"/>
  <c r="U62" i="9"/>
  <c r="W15" i="9"/>
  <c r="U75" i="9"/>
  <c r="U53" i="9"/>
  <c r="U15" i="9"/>
  <c r="W16" i="9"/>
  <c r="Y16" i="9" s="1"/>
  <c r="W97" i="9"/>
  <c r="Y97" i="9" s="1"/>
  <c r="W171" i="9"/>
  <c r="Y171" i="9" s="1"/>
  <c r="U35" i="9"/>
  <c r="U105" i="9"/>
  <c r="W140" i="9"/>
  <c r="Y140" i="9" s="1"/>
  <c r="U139" i="9"/>
  <c r="W210" i="9"/>
  <c r="Y210" i="9" s="1"/>
  <c r="W105" i="9"/>
  <c r="U210" i="9"/>
  <c r="W77" i="9"/>
  <c r="S28" i="9"/>
  <c r="W28" i="9" s="1"/>
  <c r="U16" i="9"/>
  <c r="S30" i="9"/>
  <c r="U30" i="9" s="1"/>
  <c r="W141" i="9"/>
  <c r="Y141" i="9" s="1"/>
  <c r="U23" i="9"/>
  <c r="W23" i="9"/>
  <c r="U13" i="9"/>
  <c r="U19" i="9"/>
  <c r="U141" i="9"/>
  <c r="W52" i="9"/>
  <c r="W18" i="9"/>
  <c r="U18" i="9"/>
  <c r="U38" i="9"/>
  <c r="U59" i="9"/>
  <c r="W59" i="9"/>
  <c r="U77" i="9"/>
  <c r="O169" i="9"/>
  <c r="R169" i="9" s="1"/>
  <c r="Y75" i="9"/>
  <c r="Y19" i="9"/>
  <c r="Y13" i="9"/>
  <c r="Y168" i="9"/>
  <c r="Y179" i="9"/>
  <c r="Y12" i="9"/>
  <c r="Y125" i="9"/>
  <c r="Y99" i="9"/>
  <c r="AB10" i="9"/>
  <c r="AE10" i="9" s="1"/>
  <c r="Y139" i="9"/>
  <c r="AB11" i="9"/>
  <c r="AE11" i="9" s="1"/>
  <c r="Y35" i="9"/>
  <c r="Y38" i="9"/>
  <c r="Y136" i="9" l="1"/>
  <c r="U20" i="9"/>
  <c r="W20" i="9"/>
  <c r="U136" i="9"/>
  <c r="U78" i="9"/>
  <c r="W78" i="9"/>
  <c r="Y78" i="9" s="1"/>
  <c r="AB78" i="9" s="1"/>
  <c r="AE78" i="9" s="1"/>
  <c r="U207" i="9"/>
  <c r="Y14" i="9"/>
  <c r="AB14" i="9" s="1"/>
  <c r="AE14" i="9" s="1"/>
  <c r="AB117" i="9"/>
  <c r="Y21" i="9"/>
  <c r="AB21" i="9" s="1"/>
  <c r="AE21" i="9" s="1"/>
  <c r="Y24" i="9"/>
  <c r="AB24" i="9" s="1"/>
  <c r="AE24" i="9" s="1"/>
  <c r="Y53" i="9"/>
  <c r="AB53" i="9" s="1"/>
  <c r="AE53" i="9" s="1"/>
  <c r="Y62" i="9"/>
  <c r="AB62" i="9" s="1"/>
  <c r="AE62" i="9" s="1"/>
  <c r="Y15" i="9"/>
  <c r="Y105" i="9"/>
  <c r="Y23" i="9"/>
  <c r="AB23" i="9" s="1"/>
  <c r="AE23" i="9" s="1"/>
  <c r="Y77" i="9"/>
  <c r="AB77" i="9" s="1"/>
  <c r="AE77" i="9" s="1"/>
  <c r="U28" i="9"/>
  <c r="W30" i="9"/>
  <c r="Y59" i="9"/>
  <c r="Y18" i="9"/>
  <c r="Y52" i="9"/>
  <c r="AB52" i="9" s="1"/>
  <c r="AE52" i="9" s="1"/>
  <c r="S169" i="9"/>
  <c r="K9" i="9"/>
  <c r="N9" i="9"/>
  <c r="D219" i="9"/>
  <c r="J9" i="9"/>
  <c r="V9" i="9" s="1"/>
  <c r="AB141" i="9"/>
  <c r="AE141" i="9" s="1"/>
  <c r="AB35" i="9"/>
  <c r="AE35" i="9" s="1"/>
  <c r="AC10" i="9"/>
  <c r="AC119" i="9"/>
  <c r="AB125" i="9"/>
  <c r="AE125" i="9" s="1"/>
  <c r="AB179" i="9"/>
  <c r="AE179" i="9" s="1"/>
  <c r="AB140" i="9"/>
  <c r="AE140" i="9" s="1"/>
  <c r="AB136" i="9"/>
  <c r="AE136" i="9" s="1"/>
  <c r="AB19" i="9"/>
  <c r="AE19" i="9" s="1"/>
  <c r="AB38" i="9"/>
  <c r="AE38" i="9" s="1"/>
  <c r="AB171" i="9"/>
  <c r="AE171" i="9" s="1"/>
  <c r="AB206" i="9"/>
  <c r="AE206" i="9" s="1"/>
  <c r="AB27" i="9"/>
  <c r="AE27" i="9" s="1"/>
  <c r="AB99" i="9"/>
  <c r="AE99" i="9" s="1"/>
  <c r="AB12" i="9"/>
  <c r="AE12" i="9" s="1"/>
  <c r="AB210" i="9"/>
  <c r="AE210" i="9" s="1"/>
  <c r="AB13" i="9"/>
  <c r="AE13" i="9" s="1"/>
  <c r="AB207" i="9"/>
  <c r="AE207" i="9" s="1"/>
  <c r="AB75" i="9"/>
  <c r="AE75" i="9" s="1"/>
  <c r="AB16" i="9"/>
  <c r="AE16" i="9" s="1"/>
  <c r="AB97" i="9"/>
  <c r="AE97" i="9" s="1"/>
  <c r="AB98" i="9"/>
  <c r="AE98" i="9" s="1"/>
  <c r="AC11" i="9"/>
  <c r="AB139" i="9"/>
  <c r="AE139" i="9" s="1"/>
  <c r="Y28" i="9"/>
  <c r="AB168" i="9"/>
  <c r="AE168" i="9" s="1"/>
  <c r="Y20" i="9" l="1"/>
  <c r="AB20" i="9" s="1"/>
  <c r="AC20" i="9" s="1"/>
  <c r="AC117" i="9"/>
  <c r="AE117" i="9"/>
  <c r="AB15" i="9"/>
  <c r="AB105" i="9"/>
  <c r="Y30" i="9"/>
  <c r="AB59" i="9"/>
  <c r="AB18" i="9"/>
  <c r="U169" i="9"/>
  <c r="W169" i="9"/>
  <c r="Y169" i="9" s="1"/>
  <c r="AB28" i="9"/>
  <c r="AE28" i="9" s="1"/>
  <c r="AC139" i="9"/>
  <c r="AG11" i="9"/>
  <c r="AL11" i="9"/>
  <c r="AC97" i="9"/>
  <c r="AC75" i="9"/>
  <c r="AC12" i="9"/>
  <c r="AC99" i="9"/>
  <c r="AC27" i="9"/>
  <c r="AC53" i="9"/>
  <c r="AC125" i="9"/>
  <c r="AC35" i="9"/>
  <c r="N219" i="9"/>
  <c r="AC21" i="9"/>
  <c r="AC14" i="9"/>
  <c r="AC13" i="9"/>
  <c r="AC78" i="9"/>
  <c r="AC206" i="9"/>
  <c r="AC171" i="9"/>
  <c r="AC52" i="9"/>
  <c r="AC136" i="9"/>
  <c r="AC179" i="9"/>
  <c r="O9" i="9"/>
  <c r="K1" i="9"/>
  <c r="AC168" i="9"/>
  <c r="AC98" i="9"/>
  <c r="AC207" i="9"/>
  <c r="AC210" i="9"/>
  <c r="AC77" i="9"/>
  <c r="AC38" i="9"/>
  <c r="AC140" i="9"/>
  <c r="AL10" i="9"/>
  <c r="AG10" i="9"/>
  <c r="J219" i="9"/>
  <c r="J5" i="9" s="1"/>
  <c r="D5" i="9"/>
  <c r="AC16" i="9"/>
  <c r="AC62" i="9"/>
  <c r="AC23" i="9"/>
  <c r="AC19" i="9"/>
  <c r="AC24" i="9"/>
  <c r="AG119" i="9"/>
  <c r="AL119" i="9"/>
  <c r="AC141" i="9"/>
  <c r="AL117" i="9" l="1"/>
  <c r="AG117" i="9"/>
  <c r="AE20" i="9"/>
  <c r="AM117" i="9"/>
  <c r="AE18" i="9"/>
  <c r="AE15" i="9"/>
  <c r="AE59" i="9"/>
  <c r="AE105" i="9"/>
  <c r="AC15" i="9"/>
  <c r="AC105" i="9"/>
  <c r="AC59" i="9"/>
  <c r="AC18" i="9"/>
  <c r="AB30" i="9"/>
  <c r="AL140" i="9"/>
  <c r="AG140" i="9"/>
  <c r="AL210" i="9"/>
  <c r="AG210" i="9"/>
  <c r="AL207" i="9"/>
  <c r="AG207" i="9"/>
  <c r="S9" i="9"/>
  <c r="R9" i="9"/>
  <c r="AL206" i="9"/>
  <c r="AG206" i="9"/>
  <c r="AG14" i="9"/>
  <c r="AL14" i="9"/>
  <c r="L219" i="9"/>
  <c r="N5" i="9"/>
  <c r="AL125" i="9"/>
  <c r="AG125" i="9"/>
  <c r="AG97" i="9"/>
  <c r="AL97" i="9"/>
  <c r="AL23" i="9"/>
  <c r="AG23" i="9"/>
  <c r="AL16" i="9"/>
  <c r="AG16" i="9"/>
  <c r="AL98" i="9"/>
  <c r="AG98" i="9"/>
  <c r="AB169" i="9"/>
  <c r="AE169" i="9" s="1"/>
  <c r="AG171" i="9"/>
  <c r="AL171" i="9"/>
  <c r="AL13" i="9"/>
  <c r="AG13" i="9"/>
  <c r="AL53" i="9"/>
  <c r="AG53" i="9"/>
  <c r="AG141" i="9"/>
  <c r="AL141" i="9"/>
  <c r="AL24" i="9"/>
  <c r="AG24" i="9"/>
  <c r="AL38" i="9"/>
  <c r="AG38" i="9"/>
  <c r="AG77" i="9"/>
  <c r="AL77" i="9"/>
  <c r="AL168" i="9"/>
  <c r="AG168" i="9"/>
  <c r="AL179" i="9"/>
  <c r="AG179" i="9"/>
  <c r="AL52" i="9"/>
  <c r="AG52" i="9"/>
  <c r="AG78" i="9"/>
  <c r="AL78" i="9"/>
  <c r="AG27" i="9"/>
  <c r="AL27" i="9"/>
  <c r="AL12" i="9"/>
  <c r="AG12" i="9"/>
  <c r="AL139" i="9"/>
  <c r="AG139" i="9"/>
  <c r="AC28" i="9"/>
  <c r="AM119" i="9"/>
  <c r="AH119" i="9"/>
  <c r="AL19" i="9"/>
  <c r="AG19" i="9"/>
  <c r="AG62" i="9"/>
  <c r="AL62" i="9"/>
  <c r="E5" i="9"/>
  <c r="K219" i="9"/>
  <c r="AH10" i="9"/>
  <c r="AM10" i="9"/>
  <c r="AG136" i="9"/>
  <c r="AL136" i="9"/>
  <c r="AL21" i="9"/>
  <c r="AG21" i="9"/>
  <c r="AL35" i="9"/>
  <c r="AG35" i="9"/>
  <c r="AG99" i="9"/>
  <c r="AL99" i="9"/>
  <c r="AG75" i="9"/>
  <c r="AL75" i="9"/>
  <c r="AH11" i="9"/>
  <c r="AM11" i="9"/>
  <c r="AH117" i="9" l="1"/>
  <c r="AL20" i="9"/>
  <c r="AG20" i="9"/>
  <c r="AE30" i="9"/>
  <c r="K5" i="9"/>
  <c r="AL15" i="9"/>
  <c r="AM15" i="9"/>
  <c r="AG15" i="9"/>
  <c r="N4" i="9"/>
  <c r="AG105" i="9"/>
  <c r="AM105" i="9"/>
  <c r="AL105" i="9"/>
  <c r="AH59" i="9"/>
  <c r="AL59" i="9"/>
  <c r="AG59" i="9"/>
  <c r="AM18" i="9"/>
  <c r="AL18" i="9"/>
  <c r="AG18" i="9"/>
  <c r="AC30" i="9"/>
  <c r="AM99" i="9"/>
  <c r="AH99" i="9"/>
  <c r="AH35" i="9"/>
  <c r="AM35" i="9"/>
  <c r="AM136" i="9"/>
  <c r="AH136" i="9"/>
  <c r="AM12" i="9"/>
  <c r="AH12" i="9"/>
  <c r="AM78" i="9"/>
  <c r="AH78" i="9"/>
  <c r="AH168" i="9"/>
  <c r="AM168" i="9"/>
  <c r="AH38" i="9"/>
  <c r="AM38" i="9"/>
  <c r="AM13" i="9"/>
  <c r="AH13" i="9"/>
  <c r="AM23" i="9"/>
  <c r="AH23" i="9"/>
  <c r="AM125" i="9"/>
  <c r="AH125" i="9"/>
  <c r="AM140" i="9"/>
  <c r="AH140" i="9"/>
  <c r="AM75" i="9"/>
  <c r="AH75" i="9"/>
  <c r="AM19" i="9"/>
  <c r="AH19" i="9"/>
  <c r="AL28" i="9"/>
  <c r="AG28" i="9"/>
  <c r="AH139" i="9"/>
  <c r="AM139" i="9"/>
  <c r="AM179" i="9"/>
  <c r="AH179" i="9"/>
  <c r="AM77" i="9"/>
  <c r="AH77" i="9"/>
  <c r="AH24" i="9"/>
  <c r="AM24" i="9"/>
  <c r="AC169" i="9"/>
  <c r="AH14" i="9"/>
  <c r="AM14" i="9"/>
  <c r="W9" i="9"/>
  <c r="U9" i="9"/>
  <c r="AM210" i="9"/>
  <c r="AH210" i="9"/>
  <c r="AH21" i="9"/>
  <c r="AM21" i="9"/>
  <c r="AH27" i="9"/>
  <c r="AM27" i="9"/>
  <c r="AH141" i="9"/>
  <c r="AM141" i="9"/>
  <c r="AH53" i="9"/>
  <c r="AM53" i="9"/>
  <c r="AH171" i="9"/>
  <c r="AM171" i="9"/>
  <c r="AH98" i="9"/>
  <c r="AM98" i="9"/>
  <c r="AH97" i="9"/>
  <c r="AM97" i="9"/>
  <c r="AM62" i="9"/>
  <c r="AH62" i="9"/>
  <c r="AH52" i="9"/>
  <c r="AM52" i="9"/>
  <c r="AM16" i="9"/>
  <c r="AH16" i="9"/>
  <c r="AH206" i="9"/>
  <c r="AM206" i="9"/>
  <c r="R219" i="9"/>
  <c r="AH207" i="9"/>
  <c r="AM207" i="9"/>
  <c r="AH20" i="9" l="1"/>
  <c r="AM20" i="9"/>
  <c r="AH15" i="9"/>
  <c r="AH105" i="9"/>
  <c r="AG30" i="9"/>
  <c r="AM59" i="9"/>
  <c r="AH18" i="9"/>
  <c r="AL30" i="9"/>
  <c r="AH30" i="9"/>
  <c r="U219" i="9"/>
  <c r="R5" i="9"/>
  <c r="P219" i="9"/>
  <c r="P5" i="9" s="1"/>
  <c r="AL169" i="9"/>
  <c r="AG169" i="9"/>
  <c r="Y9" i="9"/>
  <c r="AM28" i="9"/>
  <c r="AH28" i="9"/>
  <c r="R4" i="9" l="1"/>
  <c r="AM30" i="9"/>
  <c r="AB9" i="9"/>
  <c r="AE9" i="9" s="1"/>
  <c r="Y219" i="9"/>
  <c r="U5" i="9"/>
  <c r="S219" i="9"/>
  <c r="S5" i="9" s="1"/>
  <c r="AH169" i="9"/>
  <c r="AM169" i="9"/>
  <c r="U4" i="9" l="1"/>
  <c r="AB219" i="9"/>
  <c r="AC9" i="9"/>
  <c r="Y5" i="9"/>
  <c r="W219" i="9"/>
  <c r="W5" i="9" s="1"/>
  <c r="Y4" i="9" l="1"/>
  <c r="AL9" i="9"/>
  <c r="AK1" i="9" s="1"/>
  <c r="AG9" i="9"/>
  <c r="AE219" i="9"/>
  <c r="AB5" i="9"/>
  <c r="AC219" i="9"/>
  <c r="AC5" i="9" s="1"/>
  <c r="AB4" i="9" l="1"/>
  <c r="AE5" i="9"/>
  <c r="AL219" i="9"/>
  <c r="AL5" i="9" s="1"/>
  <c r="AG219" i="9"/>
  <c r="AG5" i="9" s="1"/>
  <c r="AH9" i="9"/>
  <c r="AM9" i="9"/>
  <c r="AE4" i="9" l="1"/>
  <c r="AF5" i="9"/>
  <c r="AM219" i="9"/>
  <c r="AM5" i="9" s="1"/>
  <c r="AH219" i="9"/>
  <c r="AH5" i="9" s="1"/>
  <c r="AM2" i="9"/>
  <c r="AM1" i="9"/>
  <c r="AA55" i="6" l="1"/>
  <c r="AA104" i="6"/>
  <c r="AA89" i="6"/>
  <c r="AA33" i="6"/>
  <c r="AA159" i="6"/>
  <c r="AA96" i="6"/>
  <c r="AA92" i="6"/>
  <c r="AA203" i="6"/>
  <c r="AA189" i="6"/>
  <c r="AA83" i="6"/>
  <c r="AA41" i="6"/>
  <c r="AA163" i="6"/>
  <c r="AA200" i="6"/>
  <c r="AA191" i="6"/>
  <c r="AA115" i="6"/>
  <c r="AA124" i="6"/>
  <c r="AA215" i="6"/>
  <c r="AA22" i="6"/>
  <c r="AA202" i="6"/>
  <c r="AA186" i="6"/>
  <c r="AA196" i="6"/>
  <c r="AA80" i="6"/>
  <c r="AA130" i="6"/>
  <c r="AA110" i="6"/>
  <c r="AA85" i="6"/>
  <c r="AA47" i="6" l="1"/>
  <c r="AA128" i="6"/>
  <c r="AA65" i="6"/>
  <c r="AA86" i="6"/>
  <c r="AA111" i="6"/>
  <c r="AA108" i="6"/>
  <c r="AA58" i="6"/>
  <c r="AA95" i="6"/>
  <c r="AA82" i="6"/>
  <c r="AA57" i="6"/>
  <c r="AA63" i="6"/>
  <c r="AA107" i="6"/>
  <c r="AA148" i="6"/>
  <c r="AA123" i="6"/>
  <c r="AA60" i="6"/>
  <c r="AA90" i="6"/>
  <c r="AA167" i="6"/>
  <c r="AA151" i="6"/>
  <c r="AA44" i="6"/>
  <c r="AA177" i="6"/>
  <c r="AA56" i="6"/>
  <c r="AA87" i="6"/>
  <c r="AA103" i="6"/>
  <c r="AA94" i="6"/>
  <c r="AA149" i="6"/>
  <c r="AA204" i="6"/>
  <c r="AA181" i="6"/>
  <c r="AA176" i="6"/>
  <c r="AA91" i="6"/>
  <c r="AA184" i="6"/>
  <c r="AA42" i="6"/>
  <c r="AA175" i="6"/>
  <c r="AA46" i="6"/>
  <c r="AA72" i="6"/>
  <c r="AA68" i="6"/>
  <c r="AA194" i="6"/>
  <c r="AA121" i="6"/>
  <c r="AA147" i="6"/>
  <c r="AA106" i="6"/>
  <c r="AA54" i="6"/>
  <c r="AA138" i="6"/>
  <c r="AA213" i="6"/>
  <c r="AA93" i="6"/>
  <c r="AA66" i="6"/>
  <c r="AA51" i="6"/>
  <c r="AA43" i="6"/>
  <c r="AA133" i="6"/>
  <c r="AA188" i="6"/>
  <c r="AA26" i="6"/>
  <c r="AA156" i="6"/>
  <c r="AA32" i="6"/>
  <c r="AA120" i="6"/>
  <c r="AA131" i="6"/>
  <c r="AA190" i="6"/>
  <c r="AA109" i="6"/>
  <c r="AA81" i="6"/>
  <c r="AA79" i="6"/>
  <c r="AA170" i="6"/>
  <c r="AA122" i="6"/>
  <c r="AA198" i="6"/>
  <c r="AA135" i="6"/>
  <c r="AA193" i="6"/>
  <c r="AA160" i="6"/>
  <c r="AA70" i="6"/>
  <c r="AA137" i="6"/>
  <c r="AA158" i="6"/>
  <c r="AA145" i="6"/>
  <c r="AA71" i="6"/>
  <c r="AA150" i="6"/>
  <c r="AA49" i="6"/>
  <c r="AA161" i="6"/>
  <c r="AA114" i="6"/>
  <c r="AA165" i="6"/>
  <c r="AA64" i="6"/>
  <c r="AA146" i="6"/>
  <c r="AA197" i="6"/>
  <c r="AA37" i="6"/>
  <c r="AA101" i="6"/>
  <c r="AA174" i="6"/>
  <c r="AA69" i="6"/>
  <c r="AA61" i="6"/>
  <c r="AA153" i="6"/>
  <c r="AA126" i="6"/>
  <c r="AA25" i="6"/>
  <c r="AA180" i="6"/>
  <c r="AA29" i="6"/>
  <c r="AA84" i="6"/>
  <c r="AA173" i="6"/>
  <c r="AA212" i="6"/>
  <c r="AA185" i="6"/>
  <c r="AA100" i="6"/>
  <c r="AA67" i="6"/>
  <c r="AA17" i="6"/>
  <c r="AA214" i="6"/>
  <c r="AA31" i="6"/>
  <c r="AA132" i="6"/>
  <c r="AA112" i="6"/>
  <c r="AA74" i="6"/>
  <c r="AA199" i="6"/>
  <c r="AA178" i="6"/>
  <c r="AA144" i="6"/>
  <c r="AA152" i="6"/>
  <c r="AA208" i="6"/>
  <c r="AA142" i="6" l="1"/>
  <c r="AA76" i="6"/>
  <c r="AA201" i="6"/>
  <c r="AA162" i="6"/>
  <c r="AA73" i="6"/>
  <c r="AA45" i="6"/>
  <c r="AA155" i="6"/>
  <c r="AA143" i="6"/>
  <c r="AA217" i="6"/>
  <c r="AA113" i="6"/>
  <c r="AA195" i="6"/>
  <c r="AA187" i="6"/>
  <c r="AA182" i="6"/>
  <c r="AA102" i="6"/>
  <c r="AA48" i="6"/>
  <c r="AA166" i="6"/>
  <c r="AA88" i="6"/>
  <c r="AA192" i="6"/>
  <c r="AA157" i="6"/>
  <c r="AA164" i="6"/>
  <c r="AA183" i="6"/>
  <c r="AA50" i="6"/>
  <c r="AA154" i="6"/>
  <c r="AA205" i="6"/>
  <c r="AA134" i="6"/>
  <c r="AA39" i="6"/>
  <c r="AA129" i="6"/>
  <c r="AA36" i="6"/>
  <c r="AA34" i="6"/>
  <c r="AA209" i="6"/>
  <c r="AA40" i="6"/>
  <c r="AA216" i="6"/>
  <c r="AA172" i="6"/>
  <c r="AA116" i="6"/>
  <c r="AA127" i="6"/>
  <c r="AA211" i="6"/>
  <c r="AA118" i="6"/>
  <c r="AA18" i="6" l="1"/>
  <c r="AA11" i="6" l="1"/>
  <c r="AA169" i="6"/>
  <c r="AA139" i="6"/>
  <c r="AA30" i="6"/>
  <c r="AA23" i="6"/>
  <c r="AA13" i="6"/>
  <c r="AA140" i="6"/>
  <c r="AA125" i="6"/>
  <c r="AA105" i="6"/>
  <c r="AA35" i="6"/>
  <c r="AA24" i="6"/>
  <c r="AA10" i="6"/>
  <c r="AA168" i="6"/>
  <c r="AA141" i="6"/>
  <c r="AA59" i="6"/>
  <c r="AA179" i="6"/>
  <c r="AA28" i="6"/>
  <c r="AA12" i="6"/>
  <c r="AA38" i="6"/>
  <c r="AA78" i="6"/>
  <c r="AA136" i="6"/>
  <c r="AA52" i="6"/>
  <c r="AA15" i="6"/>
  <c r="AA171" i="6"/>
  <c r="AA119" i="6"/>
  <c r="AA62" i="6"/>
  <c r="AA53" i="6"/>
  <c r="AA19" i="6"/>
  <c r="AA14" i="6"/>
  <c r="AA21" i="6"/>
  <c r="AA98" i="6"/>
  <c r="AA117" i="6"/>
  <c r="AA16" i="6"/>
  <c r="AA97" i="6"/>
  <c r="AA207" i="6"/>
  <c r="AA99" i="6"/>
  <c r="AA9" i="6"/>
  <c r="AA20" i="6"/>
  <c r="AA75" i="6"/>
  <c r="AA206" i="6"/>
  <c r="AA210" i="6"/>
  <c r="AA27" i="6" l="1"/>
  <c r="AA77" i="6"/>
  <c r="AA219" i="6" l="1"/>
  <c r="AA5" i="6" s="1"/>
  <c r="AA196" i="7" l="1"/>
  <c r="AA200" i="7"/>
  <c r="AA104" i="7"/>
  <c r="AA191" i="7" l="1"/>
  <c r="AA49" i="7" l="1"/>
  <c r="AA107" i="7"/>
  <c r="AA126" i="7"/>
  <c r="AA202" i="7"/>
  <c r="AA185" i="7"/>
  <c r="AA133" i="7"/>
  <c r="AA130" i="7"/>
  <c r="AA22" i="7" l="1"/>
  <c r="AA194" i="7"/>
  <c r="AA64" i="7"/>
  <c r="AA45" i="7"/>
  <c r="AA60" i="7"/>
  <c r="AA61" i="7"/>
  <c r="AA113" i="7"/>
  <c r="AA33" i="7"/>
  <c r="AA144" i="7"/>
  <c r="AA164" i="7"/>
  <c r="AA56" i="7"/>
  <c r="AA102" i="7"/>
  <c r="AA178" i="7"/>
  <c r="AA145" i="7"/>
  <c r="AA111" i="7"/>
  <c r="AA79" i="7"/>
  <c r="AA17" i="7"/>
  <c r="AA159" i="7"/>
  <c r="AA181" i="7"/>
  <c r="AA142" i="7"/>
  <c r="AA47" i="7"/>
  <c r="AA95" i="7"/>
  <c r="AA106" i="7"/>
  <c r="AA55" i="7"/>
  <c r="AA32" i="7"/>
  <c r="AA51" i="7"/>
  <c r="AA72" i="7"/>
  <c r="AA138" i="7"/>
  <c r="AA70" i="7"/>
  <c r="AA41" i="7"/>
  <c r="AA188" i="7"/>
  <c r="AA43" i="7"/>
  <c r="AA174" i="7"/>
  <c r="AA147" i="7"/>
  <c r="AA160" i="7"/>
  <c r="AA84" i="7"/>
  <c r="AA116" i="7"/>
  <c r="AA86" i="7"/>
  <c r="AA31" i="7"/>
  <c r="AA89" i="7"/>
  <c r="AA199" i="7"/>
  <c r="AA36" i="7"/>
  <c r="AA198" i="7"/>
  <c r="AA190" i="7"/>
  <c r="AA153" i="7"/>
  <c r="AA54" i="7"/>
  <c r="AA121" i="7"/>
  <c r="AA66" i="7"/>
  <c r="AA175" i="7"/>
  <c r="AA156" i="7"/>
  <c r="AA85" i="7"/>
  <c r="AA81" i="7"/>
  <c r="AA114" i="7"/>
  <c r="AA67" i="7"/>
  <c r="AA158" i="7"/>
  <c r="AA193" i="7"/>
  <c r="AA134" i="7"/>
  <c r="AA177" i="7"/>
  <c r="AA29" i="7"/>
  <c r="AA180" i="7"/>
  <c r="AA87" i="7"/>
  <c r="AA170" i="7"/>
  <c r="AA197" i="7"/>
  <c r="AA146" i="7"/>
  <c r="AA214" i="7"/>
  <c r="AA204" i="7"/>
  <c r="AA137" i="7"/>
  <c r="AA120" i="7" l="1"/>
  <c r="AA80" i="7"/>
  <c r="AA50" i="7"/>
  <c r="AA176" i="7"/>
  <c r="AA209" i="7"/>
  <c r="AA186" i="7"/>
  <c r="AA173" i="7"/>
  <c r="AA165" i="7"/>
  <c r="AA71" i="7"/>
  <c r="AA93" i="7"/>
  <c r="AA108" i="7"/>
  <c r="AA162" i="7"/>
  <c r="AA34" i="7"/>
  <c r="AA68" i="7"/>
  <c r="AA25" i="7"/>
  <c r="AA131" i="7"/>
  <c r="AA215" i="7"/>
  <c r="AA217" i="7"/>
  <c r="AA149" i="7"/>
  <c r="AA148" i="7"/>
  <c r="AA212" i="7"/>
  <c r="AA65" i="7"/>
  <c r="AA143" i="7"/>
  <c r="AA94" i="7"/>
  <c r="AA216" i="7"/>
  <c r="AA115" i="7"/>
  <c r="AA211" i="7"/>
  <c r="AA90" i="7"/>
  <c r="AA152" i="7"/>
  <c r="AA201" i="7"/>
  <c r="AA150" i="7"/>
  <c r="AA184" i="7"/>
  <c r="AA83" i="7"/>
  <c r="AA58" i="7"/>
  <c r="AA48" i="7"/>
  <c r="AA110" i="7"/>
  <c r="AA161" i="7"/>
  <c r="AA74" i="7"/>
  <c r="AA112" i="7"/>
  <c r="AA26" i="7"/>
  <c r="AA172" i="7"/>
  <c r="AA123" i="7"/>
  <c r="AA46" i="7"/>
  <c r="AA103" i="7"/>
  <c r="AA101" i="7"/>
  <c r="AA128" i="7"/>
  <c r="AA39" i="7"/>
  <c r="AA69" i="7"/>
  <c r="AA118" i="7"/>
  <c r="AA167" i="7"/>
  <c r="AA63" i="7"/>
  <c r="AA132" i="7"/>
  <c r="AA91" i="7"/>
  <c r="AA151" i="7"/>
  <c r="AA76" i="7"/>
  <c r="AA44" i="7"/>
  <c r="AA213" i="7"/>
  <c r="AA37" i="7"/>
  <c r="AA122" i="7" l="1"/>
  <c r="AA88" i="7"/>
  <c r="AA100" i="7"/>
  <c r="AA163" i="7"/>
  <c r="AA109" i="7"/>
  <c r="AA182" i="7"/>
  <c r="AA73" i="7"/>
  <c r="AA96" i="7"/>
  <c r="AA192" i="7"/>
  <c r="AA57" i="7"/>
  <c r="AA124" i="7"/>
  <c r="AA42" i="7"/>
  <c r="AA187" i="7"/>
  <c r="AA205" i="7"/>
  <c r="AA154" i="7"/>
  <c r="AA195" i="7"/>
  <c r="AA82" i="7"/>
  <c r="AA157" i="7"/>
  <c r="AA189" i="7"/>
  <c r="AA203" i="7"/>
  <c r="AA92" i="7"/>
  <c r="AA135" i="7"/>
  <c r="AA166" i="7"/>
  <c r="AA127" i="7"/>
  <c r="AA208" i="7"/>
  <c r="AA40" i="7" l="1"/>
  <c r="AA183" i="7"/>
  <c r="AA129" i="7"/>
  <c r="AA155" i="7"/>
  <c r="AA18" i="7" l="1"/>
  <c r="AA59" i="7"/>
  <c r="AA28" i="7" l="1"/>
  <c r="AA15" i="7"/>
  <c r="AA14" i="7"/>
  <c r="AA10" i="7"/>
  <c r="AA168" i="7"/>
  <c r="AA206" i="7"/>
  <c r="AA53" i="7"/>
  <c r="AA207" i="7"/>
  <c r="AA210" i="7"/>
  <c r="AA35" i="7"/>
  <c r="AA30" i="7"/>
  <c r="AA179" i="7"/>
  <c r="AA20" i="7"/>
  <c r="AA21" i="7"/>
  <c r="AA171" i="7"/>
  <c r="AA16" i="7"/>
  <c r="AA9" i="7"/>
  <c r="AA97" i="7"/>
  <c r="AA141" i="7"/>
  <c r="AA23" i="7"/>
  <c r="AA99" i="7"/>
  <c r="AA139" i="7"/>
  <c r="AA75" i="7"/>
  <c r="AA11" i="7"/>
  <c r="AA105" i="7"/>
  <c r="AA140" i="7"/>
  <c r="AA13" i="7"/>
  <c r="AA24" i="7"/>
  <c r="AA52" i="7"/>
  <c r="AA62" i="7"/>
  <c r="AA125" i="7"/>
  <c r="AA117" i="7"/>
  <c r="AA136" i="7"/>
  <c r="AA78" i="7"/>
  <c r="AA98" i="7" l="1"/>
  <c r="AA119" i="7"/>
  <c r="AA19" i="7"/>
  <c r="AA12" i="7"/>
  <c r="AA38" i="7"/>
  <c r="AA77" i="7"/>
  <c r="AA169" i="7"/>
  <c r="AA104" i="8" l="1"/>
  <c r="AA27" i="7"/>
  <c r="AA196" i="8" l="1"/>
  <c r="AA191" i="8"/>
  <c r="AA219" i="7"/>
  <c r="AA5" i="7" s="1"/>
  <c r="AA33" i="8" l="1"/>
  <c r="AA107" i="8"/>
  <c r="AA64" i="8"/>
  <c r="AA200" i="8"/>
  <c r="AA133" i="8"/>
  <c r="AA181" i="8" l="1"/>
  <c r="AA145" i="8"/>
  <c r="AA198" i="8"/>
  <c r="AA32" i="8"/>
  <c r="AA174" i="8"/>
  <c r="AA188" i="8"/>
  <c r="AA47" i="8"/>
  <c r="AA202" i="8"/>
  <c r="AA201" i="8"/>
  <c r="AA111" i="8"/>
  <c r="AA177" i="8"/>
  <c r="AA113" i="8"/>
  <c r="AA146" i="8"/>
  <c r="AA29" i="8"/>
  <c r="AA22" i="8"/>
  <c r="AA31" i="8"/>
  <c r="AA106" i="8"/>
  <c r="AA159" i="8"/>
  <c r="AA137" i="8"/>
  <c r="AA178" i="8"/>
  <c r="AA138" i="8"/>
  <c r="AA95" i="8"/>
  <c r="AA86" i="8"/>
  <c r="AA120" i="8"/>
  <c r="AA116" i="8"/>
  <c r="AA61" i="8"/>
  <c r="AA160" i="8"/>
  <c r="AA190" i="8" l="1"/>
  <c r="AA170" i="8"/>
  <c r="AA126" i="8"/>
  <c r="AA122" i="8"/>
  <c r="AA46" i="8"/>
  <c r="AA147" i="8"/>
  <c r="AA185" i="8"/>
  <c r="AA156" i="8"/>
  <c r="AA212" i="8"/>
  <c r="AA130" i="8"/>
  <c r="AA90" i="8"/>
  <c r="AA172" i="8"/>
  <c r="AA26" i="8"/>
  <c r="AA115" i="8"/>
  <c r="AA209" i="8"/>
  <c r="AA70" i="8"/>
  <c r="AA43" i="8"/>
  <c r="AA79" i="8"/>
  <c r="AA204" i="8"/>
  <c r="AA197" i="8"/>
  <c r="AA144" i="8"/>
  <c r="AA123" i="8"/>
  <c r="AA194" i="8"/>
  <c r="AA166" i="8"/>
  <c r="AA124" i="8"/>
  <c r="AA180" i="8"/>
  <c r="AA121" i="8"/>
  <c r="AA37" i="8"/>
  <c r="AA81" i="8"/>
  <c r="AA193" i="8"/>
  <c r="AA74" i="8"/>
  <c r="AA68" i="8"/>
  <c r="AA54" i="8"/>
  <c r="AA186" i="8"/>
  <c r="AA153" i="8"/>
  <c r="AA49" i="8"/>
  <c r="AA84" i="8"/>
  <c r="AA131" i="8"/>
  <c r="AA60" i="8"/>
  <c r="AA132" i="8"/>
  <c r="AA114" i="8"/>
  <c r="AA51" i="8"/>
  <c r="AA217" i="8"/>
  <c r="AA87" i="8"/>
  <c r="AA203" i="8"/>
  <c r="AA67" i="8"/>
  <c r="AA101" i="8"/>
  <c r="AA152" i="8"/>
  <c r="AA72" i="8" l="1"/>
  <c r="AA48" i="8"/>
  <c r="AA173" i="8"/>
  <c r="AA143" i="8"/>
  <c r="AA109" i="8"/>
  <c r="AA176" i="8"/>
  <c r="AA161" i="8"/>
  <c r="AA134" i="8"/>
  <c r="AA142" i="8"/>
  <c r="AA45" i="8"/>
  <c r="AA91" i="8"/>
  <c r="AA112" i="8"/>
  <c r="AA162" i="8"/>
  <c r="AA80" i="8"/>
  <c r="AA55" i="8"/>
  <c r="AA44" i="8"/>
  <c r="AA211" i="8"/>
  <c r="AA118" i="8"/>
  <c r="AA199" i="8"/>
  <c r="AA73" i="8"/>
  <c r="AA83" i="8"/>
  <c r="AA58" i="8"/>
  <c r="AA66" i="8"/>
  <c r="AA182" i="8"/>
  <c r="AA150" i="8"/>
  <c r="AA165" i="8"/>
  <c r="AA41" i="8"/>
  <c r="AA148" i="8"/>
  <c r="AA76" i="8"/>
  <c r="AA213" i="8"/>
  <c r="AA57" i="8"/>
  <c r="AA108" i="8"/>
  <c r="AA175" i="8"/>
  <c r="AA82" i="8"/>
  <c r="AA149" i="8"/>
  <c r="AA167" i="8"/>
  <c r="AA69" i="8"/>
  <c r="AA56" i="8"/>
  <c r="AA63" i="8"/>
  <c r="AA151" i="8"/>
  <c r="AA65" i="8"/>
  <c r="AA187" i="8"/>
  <c r="AA36" i="8"/>
  <c r="AA94" i="8"/>
  <c r="AA89" i="8"/>
  <c r="AA216" i="8"/>
  <c r="AA92" i="8"/>
  <c r="AA158" i="8"/>
  <c r="AA25" i="8"/>
  <c r="AA128" i="8"/>
  <c r="AA154" i="8" l="1"/>
  <c r="AA192" i="8"/>
  <c r="AA129" i="8"/>
  <c r="AA102" i="8"/>
  <c r="AA42" i="8"/>
  <c r="AA215" i="8"/>
  <c r="AA96" i="8"/>
  <c r="AA71" i="8"/>
  <c r="AA103" i="8"/>
  <c r="AA195" i="8"/>
  <c r="AA163" i="8"/>
  <c r="AA208" i="8"/>
  <c r="AA135" i="8"/>
  <c r="AA34" i="8"/>
  <c r="AA85" i="8"/>
  <c r="AA110" i="8"/>
  <c r="AA17" i="8"/>
  <c r="AA184" i="8"/>
  <c r="AA50" i="8"/>
  <c r="AA127" i="8"/>
  <c r="AA157" i="8"/>
  <c r="AA214" i="8" l="1"/>
  <c r="AA40" i="8"/>
  <c r="AA205" i="8"/>
  <c r="AA189" i="8"/>
  <c r="AA100" i="8"/>
  <c r="AA88" i="8"/>
  <c r="AA164" i="8" l="1"/>
  <c r="AA39" i="8"/>
  <c r="AA93" i="8"/>
  <c r="AA155" i="8"/>
  <c r="AA183" i="8"/>
  <c r="AA196" i="9" l="1"/>
  <c r="AA104" i="9"/>
  <c r="AA62" i="8" l="1"/>
  <c r="AA59" i="8"/>
  <c r="AA107" i="9" l="1"/>
  <c r="AA15" i="8"/>
  <c r="AA18" i="8"/>
  <c r="AA202" i="9"/>
  <c r="AA200" i="9"/>
  <c r="AA75" i="8" l="1"/>
  <c r="AA137" i="9"/>
  <c r="AA160" i="9"/>
  <c r="AA178" i="9"/>
  <c r="AA141" i="8"/>
  <c r="AA53" i="8"/>
  <c r="AA125" i="8"/>
  <c r="AA21" i="8"/>
  <c r="AA145" i="9"/>
  <c r="AA171" i="8"/>
  <c r="AA13" i="8"/>
  <c r="AA22" i="9"/>
  <c r="AA133" i="9"/>
  <c r="AA95" i="9"/>
  <c r="AA30" i="8"/>
  <c r="AA136" i="8"/>
  <c r="AA97" i="8"/>
  <c r="AA117" i="8"/>
  <c r="AA78" i="8"/>
  <c r="AA206" i="8"/>
  <c r="AA106" i="9"/>
  <c r="AA10" i="8"/>
  <c r="AA52" i="8"/>
  <c r="AA28" i="8"/>
  <c r="AA140" i="8"/>
  <c r="AA24" i="8"/>
  <c r="AA210" i="8"/>
  <c r="AA146" i="9"/>
  <c r="AA198" i="9"/>
  <c r="AA99" i="8"/>
  <c r="AA35" i="8"/>
  <c r="AA177" i="9"/>
  <c r="AA181" i="9"/>
  <c r="AA191" i="9"/>
  <c r="AA139" i="8"/>
  <c r="AA20" i="8"/>
  <c r="AA11" i="8"/>
  <c r="AA31" i="9"/>
  <c r="AA90" i="9"/>
  <c r="AA179" i="8"/>
  <c r="AA207" i="8"/>
  <c r="AA14" i="8"/>
  <c r="AA159" i="9"/>
  <c r="AA33" i="9"/>
  <c r="AA9" i="8"/>
  <c r="AA23" i="8"/>
  <c r="AA86" i="9"/>
  <c r="AA105" i="8"/>
  <c r="AA16" i="8"/>
  <c r="AA168" i="8"/>
  <c r="AA54" i="9" l="1"/>
  <c r="AA190" i="9"/>
  <c r="AA61" i="9"/>
  <c r="AA138" i="9"/>
  <c r="AA174" i="9"/>
  <c r="AA144" i="9"/>
  <c r="AA68" i="9"/>
  <c r="AA37" i="9"/>
  <c r="AA123" i="9"/>
  <c r="AA47" i="9"/>
  <c r="AA209" i="9"/>
  <c r="AA72" i="9"/>
  <c r="AA217" i="9"/>
  <c r="AA131" i="9"/>
  <c r="AA185" i="9"/>
  <c r="AA114" i="9"/>
  <c r="AA74" i="9"/>
  <c r="AA81" i="9"/>
  <c r="AA87" i="9"/>
  <c r="AA116" i="9"/>
  <c r="AA79" i="9"/>
  <c r="AA64" i="9"/>
  <c r="AA147" i="9"/>
  <c r="AA19" i="8"/>
  <c r="AA63" i="9"/>
  <c r="AA194" i="9"/>
  <c r="AA66" i="9"/>
  <c r="AA32" i="9"/>
  <c r="AA111" i="9"/>
  <c r="AA12" i="8"/>
  <c r="AA51" i="9"/>
  <c r="AA152" i="9"/>
  <c r="AA188" i="9"/>
  <c r="AA67" i="9"/>
  <c r="AA170" i="9"/>
  <c r="AA83" i="9"/>
  <c r="AA113" i="9"/>
  <c r="AA192" i="9"/>
  <c r="AA115" i="9"/>
  <c r="AA166" i="9" l="1"/>
  <c r="AA212" i="9"/>
  <c r="AA167" i="9"/>
  <c r="AA150" i="9"/>
  <c r="AA172" i="9"/>
  <c r="AA84" i="9"/>
  <c r="AA199" i="9"/>
  <c r="AA187" i="9"/>
  <c r="AA43" i="9"/>
  <c r="AA215" i="9"/>
  <c r="AA98" i="8"/>
  <c r="AA121" i="9"/>
  <c r="AA101" i="9"/>
  <c r="AA89" i="9"/>
  <c r="AA134" i="9"/>
  <c r="AA203" i="9"/>
  <c r="AA38" i="8"/>
  <c r="AA156" i="9"/>
  <c r="AA65" i="9"/>
  <c r="AA195" i="9"/>
  <c r="AA69" i="9"/>
  <c r="AA46" i="9"/>
  <c r="AA149" i="9"/>
  <c r="AA56" i="9"/>
  <c r="AA122" i="9"/>
  <c r="AA197" i="9"/>
  <c r="AA55" i="9"/>
  <c r="AA119" i="8"/>
  <c r="AA193" i="9"/>
  <c r="AA70" i="9"/>
  <c r="AA158" i="9"/>
  <c r="AA186" i="9"/>
  <c r="AA153" i="9"/>
  <c r="AA91" i="9"/>
  <c r="AA151" i="9"/>
  <c r="AA204" i="9"/>
  <c r="AA182" i="9"/>
  <c r="AA80" i="9"/>
  <c r="AA169" i="8"/>
  <c r="AA132" i="9"/>
  <c r="AA216" i="9"/>
  <c r="AA126" i="9"/>
  <c r="AA213" i="9"/>
  <c r="AA34" i="9"/>
  <c r="AA120" i="9"/>
  <c r="AA36" i="9"/>
  <c r="AA180" i="9"/>
  <c r="AA45" i="9"/>
  <c r="AA77" i="8"/>
  <c r="AA128" i="9"/>
  <c r="AA124" i="9"/>
  <c r="AA50" i="9" l="1"/>
  <c r="AA92" i="9"/>
  <c r="AA41" i="9"/>
  <c r="AA127" i="9"/>
  <c r="AA103" i="9"/>
  <c r="AA102" i="9"/>
  <c r="AA173" i="9"/>
  <c r="AA208" i="9"/>
  <c r="AA108" i="9"/>
  <c r="AA130" i="9"/>
  <c r="AA76" i="9"/>
  <c r="AA165" i="9"/>
  <c r="AA211" i="9"/>
  <c r="AA49" i="9"/>
  <c r="AA112" i="9"/>
  <c r="AA110" i="9"/>
  <c r="AA157" i="9"/>
  <c r="AA42" i="9"/>
  <c r="AA176" i="9"/>
  <c r="AA48" i="9"/>
  <c r="AA162" i="9"/>
  <c r="AA60" i="9"/>
  <c r="AA94" i="9"/>
  <c r="AA142" i="9"/>
  <c r="AA27" i="8"/>
  <c r="AA175" i="9"/>
  <c r="AA118" i="9"/>
  <c r="AA82" i="9"/>
  <c r="AA73" i="9"/>
  <c r="AA148" i="9"/>
  <c r="AA44" i="9"/>
  <c r="AA25" i="9"/>
  <c r="AA109" i="9"/>
  <c r="AA29" i="9" l="1"/>
  <c r="AA26" i="9"/>
  <c r="AA143" i="9"/>
  <c r="AA71" i="9"/>
  <c r="AA161" i="9"/>
  <c r="AA85" i="9"/>
  <c r="AA58" i="9"/>
  <c r="AA163" i="9"/>
  <c r="AA219" i="8"/>
  <c r="AA5" i="8" s="1"/>
  <c r="AA205" i="9"/>
  <c r="AA184" i="9"/>
  <c r="AA17" i="9"/>
  <c r="AA201" i="9" l="1"/>
  <c r="AA96" i="9"/>
  <c r="AA88" i="9"/>
  <c r="AA100" i="9"/>
  <c r="AA135" i="9"/>
  <c r="AA154" i="9" l="1"/>
  <c r="AA57" i="9"/>
  <c r="AA189" i="9"/>
  <c r="AA129" i="9"/>
  <c r="AA40" i="9"/>
  <c r="AA214" i="9" l="1"/>
  <c r="AA155" i="9"/>
  <c r="AA183" i="9"/>
  <c r="AA164" i="9" l="1"/>
  <c r="AA39" i="9"/>
  <c r="AA93" i="9"/>
  <c r="AA62" i="9" l="1"/>
  <c r="AA59" i="9"/>
  <c r="AA13" i="9" l="1"/>
  <c r="AA16" i="9"/>
  <c r="AA15" i="9"/>
  <c r="AA18" i="9"/>
  <c r="AA14" i="9" l="1"/>
  <c r="AA20" i="9"/>
  <c r="AA179" i="9"/>
  <c r="AA139" i="9"/>
  <c r="AA30" i="9"/>
  <c r="AA117" i="9"/>
  <c r="AA28" i="9"/>
  <c r="AA23" i="9"/>
  <c r="AA171" i="9"/>
  <c r="AA52" i="9"/>
  <c r="AA136" i="9"/>
  <c r="AA206" i="9"/>
  <c r="AA210" i="9"/>
  <c r="AA9" i="9"/>
  <c r="AA207" i="9"/>
  <c r="AA140" i="9"/>
  <c r="AA99" i="9"/>
  <c r="AA97" i="9"/>
  <c r="AA21" i="9"/>
  <c r="AA10" i="9"/>
  <c r="AA53" i="9"/>
  <c r="AA24" i="9"/>
  <c r="AA141" i="9"/>
  <c r="AA35" i="9"/>
  <c r="AA11" i="9"/>
  <c r="AA75" i="9"/>
  <c r="AA78" i="9"/>
  <c r="AA168" i="9"/>
  <c r="AA125" i="9"/>
  <c r="AA105" i="9"/>
  <c r="AA19" i="9" l="1"/>
  <c r="AA12" i="9"/>
  <c r="AA169" i="9" l="1"/>
  <c r="AA77" i="9" l="1"/>
  <c r="AA38" i="9"/>
  <c r="AA27" i="9"/>
  <c r="AA98" i="9"/>
  <c r="AA119" i="9"/>
  <c r="AA219" i="9" l="1"/>
  <c r="AA5" i="9" s="1"/>
</calcChain>
</file>

<file path=xl/comments1.xml><?xml version="1.0" encoding="utf-8"?>
<comments xmlns="http://schemas.openxmlformats.org/spreadsheetml/2006/main">
  <authors>
    <author>Lorrimer, Stephen</author>
  </authors>
  <commentList>
    <comment ref="B10" authorId="0">
      <text>
        <r>
          <rPr>
            <b/>
            <sz val="9"/>
            <color indexed="81"/>
            <rFont val="Tahoma"/>
            <family val="2"/>
          </rPr>
          <t xml:space="preserve">The per capita growth that is equivalent to real terms programme growth.
</t>
        </r>
      </text>
    </comment>
  </commentList>
</comments>
</file>

<file path=xl/sharedStrings.xml><?xml version="1.0" encoding="utf-8"?>
<sst xmlns="http://schemas.openxmlformats.org/spreadsheetml/2006/main" count="2726" uniqueCount="589">
  <si>
    <t>2015-16</t>
  </si>
  <si>
    <t>Min DfT</t>
  </si>
  <si>
    <t>Number &lt;-5</t>
  </si>
  <si>
    <t>Closing target</t>
  </si>
  <si>
    <t>Month six baseline
£000</t>
  </si>
  <si>
    <t>Allocation per head
£</t>
  </si>
  <si>
    <t>Target allocations from the fair shares formula £000</t>
  </si>
  <si>
    <t>Target per head</t>
  </si>
  <si>
    <t>DFT
(total allocation)</t>
  </si>
  <si>
    <t>DFT
(per capita)</t>
  </si>
  <si>
    <t>Growth after rounding</t>
  </si>
  <si>
    <t>Per capita growth after rounding</t>
  </si>
  <si>
    <t>England</t>
  </si>
  <si>
    <t>2016-17</t>
  </si>
  <si>
    <t>Number &lt;-2.5</t>
  </si>
  <si>
    <t>Opening Target
£000</t>
  </si>
  <si>
    <t>Opening Target per head
£</t>
  </si>
  <si>
    <t>GDP deflator</t>
  </si>
  <si>
    <t>Maximum per cap growth</t>
  </si>
  <si>
    <t>Start of transition</t>
  </si>
  <si>
    <t>End of transition</t>
  </si>
  <si>
    <t>Start of growth limit</t>
  </si>
  <si>
    <t>End of Growth limit</t>
  </si>
  <si>
    <t>Limit</t>
  </si>
  <si>
    <t>Minimum</t>
  </si>
  <si>
    <t>Per capita</t>
  </si>
  <si>
    <t>Minimum growth</t>
  </si>
  <si>
    <t>Programme</t>
  </si>
  <si>
    <t>Backsliding switch</t>
  </si>
  <si>
    <t>Switches</t>
  </si>
  <si>
    <t>Popn growth</t>
  </si>
  <si>
    <t>Reference growth</t>
  </si>
  <si>
    <t>Recommended earliest</t>
  </si>
  <si>
    <t>Quanta</t>
  </si>
  <si>
    <t>Transition position</t>
  </si>
  <si>
    <t>Allocation after min per capita growth
£000</t>
  </si>
  <si>
    <t>Minimum per capita growth</t>
  </si>
  <si>
    <t>Allocation after per capita p-o-c</t>
  </si>
  <si>
    <t>Allocation after minimum programme growth</t>
  </si>
  <si>
    <t>Minimum programme</t>
  </si>
  <si>
    <t>Growth cap</t>
  </si>
  <si>
    <t>DfT to prevent backsliding</t>
  </si>
  <si>
    <t>Allocation that prevents backsliding</t>
  </si>
  <si>
    <t>Apply correction if turned on</t>
  </si>
  <si>
    <t>Apply minimum per capita growth [programme]</t>
  </si>
  <si>
    <t>Growth on per capita parameters
[programme]</t>
  </si>
  <si>
    <t>Apply minimum per capita growth [per capita]</t>
  </si>
  <si>
    <t>Apply minimum programme growth
[programme]</t>
  </si>
  <si>
    <t>Growth on per capita parameters
[per capita]</t>
  </si>
  <si>
    <t>Apply minimum programme growth
[per capita]</t>
  </si>
  <si>
    <t>Allocation after per cap</t>
  </si>
  <si>
    <t>Growth after cap
[programme]</t>
  </si>
  <si>
    <t>Growth after cap
[per capita]</t>
  </si>
  <si>
    <t>Implied growth
[programme]</t>
  </si>
  <si>
    <t>Implied growth
[per capita]</t>
  </si>
  <si>
    <t>Baseline</t>
  </si>
  <si>
    <t>2017-18</t>
  </si>
  <si>
    <t>2018-19</t>
  </si>
  <si>
    <t>2019-20</t>
  </si>
  <si>
    <t>2020-21</t>
  </si>
  <si>
    <t>Per capita switch</t>
  </si>
  <si>
    <t>PoC switch</t>
  </si>
  <si>
    <t>This adjustment is not available for 2016-17</t>
  </si>
  <si>
    <t>Year index</t>
  </si>
  <si>
    <t>CCG</t>
  </si>
  <si>
    <t>00C</t>
  </si>
  <si>
    <t xml:space="preserve">NHS Darlington CCG </t>
  </si>
  <si>
    <t>00D</t>
  </si>
  <si>
    <t xml:space="preserve">NHS Durham Dales, Easington and Sedgefield CCG </t>
  </si>
  <si>
    <t>13T</t>
  </si>
  <si>
    <t>NHS Newcastle Gateshead</t>
  </si>
  <si>
    <t>00K</t>
  </si>
  <si>
    <t xml:space="preserve">NHS Hartlepool and Stockton-on-Tees CCG </t>
  </si>
  <si>
    <t>00J</t>
  </si>
  <si>
    <t xml:space="preserve">NHS North Durham CCG </t>
  </si>
  <si>
    <t>99C</t>
  </si>
  <si>
    <t xml:space="preserve">NHS North Tyneside CCG </t>
  </si>
  <si>
    <t>00L</t>
  </si>
  <si>
    <t xml:space="preserve">NHS Northumberland CCG </t>
  </si>
  <si>
    <t>00M</t>
  </si>
  <si>
    <t xml:space="preserve">NHS South Tees CCG </t>
  </si>
  <si>
    <t>00N</t>
  </si>
  <si>
    <t xml:space="preserve">NHS South Tyneside CCG </t>
  </si>
  <si>
    <t>00P</t>
  </si>
  <si>
    <t xml:space="preserve">NHS Sunderland CCG </t>
  </si>
  <si>
    <t>00Q</t>
  </si>
  <si>
    <t xml:space="preserve">NHS Blackburn with Darwen CCG </t>
  </si>
  <si>
    <t>00R</t>
  </si>
  <si>
    <t xml:space="preserve">NHS Blackpool CCG </t>
  </si>
  <si>
    <t>00T</t>
  </si>
  <si>
    <t xml:space="preserve">NHS Bolton CCG </t>
  </si>
  <si>
    <t>00V</t>
  </si>
  <si>
    <t xml:space="preserve">NHS Bury CCG </t>
  </si>
  <si>
    <t>00W</t>
  </si>
  <si>
    <t xml:space="preserve">NHS Central Manchester CCG </t>
  </si>
  <si>
    <t>00X</t>
  </si>
  <si>
    <t xml:space="preserve">NHS Chorley and South Ribble CCG </t>
  </si>
  <si>
    <t>01H</t>
  </si>
  <si>
    <t xml:space="preserve">NHS Cumbria CCG </t>
  </si>
  <si>
    <t>01A</t>
  </si>
  <si>
    <t xml:space="preserve">NHS East Lancashire CCG </t>
  </si>
  <si>
    <t>01C</t>
  </si>
  <si>
    <t xml:space="preserve">NHS Eastern Cheshire CCG </t>
  </si>
  <si>
    <t>02M</t>
  </si>
  <si>
    <t xml:space="preserve">NHS Fylde and Wyre CCG </t>
  </si>
  <si>
    <t>01E</t>
  </si>
  <si>
    <t xml:space="preserve">NHS Greater Preston CCG </t>
  </si>
  <si>
    <t>01F</t>
  </si>
  <si>
    <t xml:space="preserve">NHS Halton CCG </t>
  </si>
  <si>
    <t>01D</t>
  </si>
  <si>
    <t xml:space="preserve">NHS Heywood, Middleton and Rochdale CCG </t>
  </si>
  <si>
    <t>01J</t>
  </si>
  <si>
    <t xml:space="preserve">NHS Knowsley CCG </t>
  </si>
  <si>
    <t>01K</t>
  </si>
  <si>
    <t xml:space="preserve">NHS Lancashire North CCG </t>
  </si>
  <si>
    <t>99A</t>
  </si>
  <si>
    <t xml:space="preserve">NHS Liverpool CCG </t>
  </si>
  <si>
    <t>01M</t>
  </si>
  <si>
    <t xml:space="preserve">NHS North Manchester CCG </t>
  </si>
  <si>
    <t>00Y</t>
  </si>
  <si>
    <t xml:space="preserve">NHS Oldham CCG </t>
  </si>
  <si>
    <t>01G</t>
  </si>
  <si>
    <t xml:space="preserve">NHS Salford CCG </t>
  </si>
  <si>
    <t>01R</t>
  </si>
  <si>
    <t xml:space="preserve">NHS South Cheshire CCG </t>
  </si>
  <si>
    <t>01N</t>
  </si>
  <si>
    <t xml:space="preserve">NHS South Manchester CCG </t>
  </si>
  <si>
    <t>01T</t>
  </si>
  <si>
    <t xml:space="preserve">NHS South Sefton CCG </t>
  </si>
  <si>
    <t>01V</t>
  </si>
  <si>
    <t xml:space="preserve">NHS Southport and Formby CCG </t>
  </si>
  <si>
    <t>01X</t>
  </si>
  <si>
    <t xml:space="preserve">NHS St Helens CCG </t>
  </si>
  <si>
    <t>01W</t>
  </si>
  <si>
    <t xml:space="preserve">NHS Stockport CCG </t>
  </si>
  <si>
    <t>01Y</t>
  </si>
  <si>
    <t xml:space="preserve">NHS Tameside and Glossop CCG </t>
  </si>
  <si>
    <t>02A</t>
  </si>
  <si>
    <t xml:space="preserve">NHS Trafford CCG </t>
  </si>
  <si>
    <t>02D</t>
  </si>
  <si>
    <t xml:space="preserve">NHS Vale Royal CCG </t>
  </si>
  <si>
    <t>02E</t>
  </si>
  <si>
    <t xml:space="preserve">NHS Warrington CCG </t>
  </si>
  <si>
    <t>02F</t>
  </si>
  <si>
    <t xml:space="preserve">NHS West Cheshire CCG </t>
  </si>
  <si>
    <t>02G</t>
  </si>
  <si>
    <t xml:space="preserve">NHS West Lancashire CCG </t>
  </si>
  <si>
    <t>02H</t>
  </si>
  <si>
    <t xml:space="preserve">NHS Wigan Borough CCG </t>
  </si>
  <si>
    <t>12F</t>
  </si>
  <si>
    <t xml:space="preserve">NHS Wirral CCG </t>
  </si>
  <si>
    <t>02N</t>
  </si>
  <si>
    <t xml:space="preserve">NHS Airedale, Wharfedale and Craven CCG </t>
  </si>
  <si>
    <t>02P</t>
  </si>
  <si>
    <t xml:space="preserve">NHS Barnsley CCG </t>
  </si>
  <si>
    <t>02Q</t>
  </si>
  <si>
    <t xml:space="preserve">NHS Bassetlaw CCG </t>
  </si>
  <si>
    <t>02W</t>
  </si>
  <si>
    <t xml:space="preserve">NHS Bradford City CCG </t>
  </si>
  <si>
    <t>02R</t>
  </si>
  <si>
    <t xml:space="preserve">NHS Bradford Districts CCG </t>
  </si>
  <si>
    <t>02T</t>
  </si>
  <si>
    <t xml:space="preserve">NHS Calderdale CCG </t>
  </si>
  <si>
    <t>02X</t>
  </si>
  <si>
    <t xml:space="preserve">NHS Doncaster CCG </t>
  </si>
  <si>
    <t>02Y</t>
  </si>
  <si>
    <t xml:space="preserve">NHS East Riding of Yorkshire CCG </t>
  </si>
  <si>
    <t>03A</t>
  </si>
  <si>
    <t xml:space="preserve">NHS Greater Huddersfield CCG </t>
  </si>
  <si>
    <t>03D</t>
  </si>
  <si>
    <t xml:space="preserve">NHS Hambleton, Richmondshire and Whitby CCG </t>
  </si>
  <si>
    <t>03E</t>
  </si>
  <si>
    <t xml:space="preserve">NHS Harrogate and Rural District CCG </t>
  </si>
  <si>
    <t>03F</t>
  </si>
  <si>
    <t xml:space="preserve">NHS Hull CCG </t>
  </si>
  <si>
    <t>02V</t>
  </si>
  <si>
    <t xml:space="preserve">NHS Leeds North CCG </t>
  </si>
  <si>
    <t>03G</t>
  </si>
  <si>
    <t xml:space="preserve">NHS Leeds South and East CCG </t>
  </si>
  <si>
    <t>03C</t>
  </si>
  <si>
    <t xml:space="preserve">NHS Leeds West CCG </t>
  </si>
  <si>
    <t>03H</t>
  </si>
  <si>
    <t xml:space="preserve">NHS North East Lincolnshire CCG </t>
  </si>
  <si>
    <t>03J</t>
  </si>
  <si>
    <t xml:space="preserve">NHS North Kirklees CCG </t>
  </si>
  <si>
    <t>03K</t>
  </si>
  <si>
    <t xml:space="preserve">NHS North Lincolnshire CCG </t>
  </si>
  <si>
    <t>03L</t>
  </si>
  <si>
    <t xml:space="preserve">NHS Rotherham CCG </t>
  </si>
  <si>
    <t>03M</t>
  </si>
  <si>
    <t xml:space="preserve">NHS Scarborough and Ryedale CCG </t>
  </si>
  <si>
    <t>03N</t>
  </si>
  <si>
    <t xml:space="preserve">NHS Sheffield CCG </t>
  </si>
  <si>
    <t>03Q</t>
  </si>
  <si>
    <t xml:space="preserve">NHS Vale of York CCG </t>
  </si>
  <si>
    <t>03R</t>
  </si>
  <si>
    <t xml:space="preserve">NHS Wakefield CCG </t>
  </si>
  <si>
    <t>13P</t>
  </si>
  <si>
    <t xml:space="preserve">NHS Birmingham CrossCity CCG </t>
  </si>
  <si>
    <t>04X</t>
  </si>
  <si>
    <t xml:space="preserve">NHS Birmingham South and Central CCG </t>
  </si>
  <si>
    <t>04Y</t>
  </si>
  <si>
    <t xml:space="preserve">NHS Cannock Chase CCG </t>
  </si>
  <si>
    <t>05A</t>
  </si>
  <si>
    <t xml:space="preserve">NHS Coventry and Rugby CCG </t>
  </si>
  <si>
    <t>05C</t>
  </si>
  <si>
    <t xml:space="preserve">NHS Dudley CCG </t>
  </si>
  <si>
    <t>05D</t>
  </si>
  <si>
    <t xml:space="preserve">NHS East Staffordshire CCG </t>
  </si>
  <si>
    <t>05F</t>
  </si>
  <si>
    <t xml:space="preserve">NHS Herefordshire CCG </t>
  </si>
  <si>
    <t>05G</t>
  </si>
  <si>
    <t xml:space="preserve">NHS North Staffordshire CCG </t>
  </si>
  <si>
    <t>05J</t>
  </si>
  <si>
    <t xml:space="preserve">NHS Redditch and Bromsgrove CCG </t>
  </si>
  <si>
    <t>05L</t>
  </si>
  <si>
    <t xml:space="preserve">NHS Sandwell and West Birmingham CCG </t>
  </si>
  <si>
    <t>05N</t>
  </si>
  <si>
    <t xml:space="preserve">NHS Shropshire CCG </t>
  </si>
  <si>
    <t>05P</t>
  </si>
  <si>
    <t xml:space="preserve">NHS Solihull CCG </t>
  </si>
  <si>
    <t>05Q</t>
  </si>
  <si>
    <t xml:space="preserve">NHS South East Staffs and Seisdon Peninsular CCG </t>
  </si>
  <si>
    <t>05R</t>
  </si>
  <si>
    <t xml:space="preserve">NHS South Warwickshire CCG </t>
  </si>
  <si>
    <t>05T</t>
  </si>
  <si>
    <t xml:space="preserve">NHS South Worcestershire CCG </t>
  </si>
  <si>
    <t>05V</t>
  </si>
  <si>
    <t xml:space="preserve">NHS Stafford and Surrounds CCG </t>
  </si>
  <si>
    <t>05W</t>
  </si>
  <si>
    <t xml:space="preserve">NHS Stoke on Trent CCG </t>
  </si>
  <si>
    <t>05X</t>
  </si>
  <si>
    <t xml:space="preserve">NHS Telford and Wrekin CCG </t>
  </si>
  <si>
    <t>05Y</t>
  </si>
  <si>
    <t xml:space="preserve">NHS Walsall CCG </t>
  </si>
  <si>
    <t>05H</t>
  </si>
  <si>
    <t xml:space="preserve">NHS Warwickshire North CCG </t>
  </si>
  <si>
    <t>06A</t>
  </si>
  <si>
    <t xml:space="preserve">NHS Wolverhampton CCG </t>
  </si>
  <si>
    <t>06D</t>
  </si>
  <si>
    <t xml:space="preserve">NHS Wyre Forest CCG </t>
  </si>
  <si>
    <t>03V</t>
  </si>
  <si>
    <t xml:space="preserve">NHS Corby CCG </t>
  </si>
  <si>
    <t>03W</t>
  </si>
  <si>
    <t xml:space="preserve">NHS East Leicestershire and Rutland CCG </t>
  </si>
  <si>
    <t>03X</t>
  </si>
  <si>
    <t xml:space="preserve">NHS Erewash CCG </t>
  </si>
  <si>
    <t>03Y</t>
  </si>
  <si>
    <t xml:space="preserve">NHS Hardwick CCG </t>
  </si>
  <si>
    <t>04C</t>
  </si>
  <si>
    <t xml:space="preserve">NHS Leicester City CCG </t>
  </si>
  <si>
    <t>03T</t>
  </si>
  <si>
    <t xml:space="preserve">NHS Lincolnshire East CCG </t>
  </si>
  <si>
    <t>04D</t>
  </si>
  <si>
    <t xml:space="preserve">NHS Lincolnshire West CCG </t>
  </si>
  <si>
    <t>04E</t>
  </si>
  <si>
    <t xml:space="preserve">NHS Mansfield and Ashfield CCG </t>
  </si>
  <si>
    <t>04F</t>
  </si>
  <si>
    <t xml:space="preserve">NHS Milton Keynes CCG </t>
  </si>
  <si>
    <t>04G</t>
  </si>
  <si>
    <t xml:space="preserve">NHS Nene CCG </t>
  </si>
  <si>
    <t>04H</t>
  </si>
  <si>
    <t xml:space="preserve">NHS Newark and Sherwood CCG </t>
  </si>
  <si>
    <t>04J</t>
  </si>
  <si>
    <t xml:space="preserve">NHS North Derbyshire CCG </t>
  </si>
  <si>
    <t>04K</t>
  </si>
  <si>
    <t xml:space="preserve">NHS Nottingham City CCG </t>
  </si>
  <si>
    <t>04L</t>
  </si>
  <si>
    <t xml:space="preserve">NHS Nottingham North and East CCG </t>
  </si>
  <si>
    <t>04M</t>
  </si>
  <si>
    <t xml:space="preserve">NHS Nottingham West CCG </t>
  </si>
  <si>
    <t>04N</t>
  </si>
  <si>
    <t xml:space="preserve">NHS Rushcliffe CCG </t>
  </si>
  <si>
    <t>99D</t>
  </si>
  <si>
    <t xml:space="preserve">NHS South Lincolnshire CCG </t>
  </si>
  <si>
    <t>04Q</t>
  </si>
  <si>
    <t xml:space="preserve">NHS South West Lincolnshire CCG </t>
  </si>
  <si>
    <t>04R</t>
  </si>
  <si>
    <t xml:space="preserve">NHS Southern Derbyshire CCG </t>
  </si>
  <si>
    <t>04V</t>
  </si>
  <si>
    <t xml:space="preserve">NHS West Leicestershire CCG </t>
  </si>
  <si>
    <t>99E</t>
  </si>
  <si>
    <t xml:space="preserve">NHS Basildon and Brentwood CCG </t>
  </si>
  <si>
    <t>06F</t>
  </si>
  <si>
    <t xml:space="preserve">NHS Bedfordshire CCG </t>
  </si>
  <si>
    <t>06H</t>
  </si>
  <si>
    <t xml:space="preserve">NHS Cambridgeshire and Peterborough CCG </t>
  </si>
  <si>
    <t>99F</t>
  </si>
  <si>
    <t xml:space="preserve">NHS Castle Point and Rochford CCG </t>
  </si>
  <si>
    <t>06K</t>
  </si>
  <si>
    <t xml:space="preserve">NHS East and North Hertfordshire CCG </t>
  </si>
  <si>
    <t>06M</t>
  </si>
  <si>
    <t xml:space="preserve">NHS Great Yarmouth and Waveney CCG </t>
  </si>
  <si>
    <t>06N</t>
  </si>
  <si>
    <t xml:space="preserve">NHS Herts Valleys CCG </t>
  </si>
  <si>
    <t>06L</t>
  </si>
  <si>
    <t xml:space="preserve">NHS Ipswich and East Suffolk CCG </t>
  </si>
  <si>
    <t>06P</t>
  </si>
  <si>
    <t xml:space="preserve">NHS Luton CCG </t>
  </si>
  <si>
    <t>06Q</t>
  </si>
  <si>
    <t xml:space="preserve">NHS Mid Essex CCG </t>
  </si>
  <si>
    <t>06T</t>
  </si>
  <si>
    <t xml:space="preserve">NHS North East Essex CCG </t>
  </si>
  <si>
    <t>06V</t>
  </si>
  <si>
    <t xml:space="preserve">NHS North Norfolk CCG </t>
  </si>
  <si>
    <t>06W</t>
  </si>
  <si>
    <t xml:space="preserve">NHS Norwich CCG </t>
  </si>
  <si>
    <t>06Y</t>
  </si>
  <si>
    <t xml:space="preserve">NHS South Norfolk CCG </t>
  </si>
  <si>
    <t>99G</t>
  </si>
  <si>
    <t xml:space="preserve">NHS Southend CCG </t>
  </si>
  <si>
    <t>07G</t>
  </si>
  <si>
    <t xml:space="preserve">NHS Thurrock CCG </t>
  </si>
  <si>
    <t>07H</t>
  </si>
  <si>
    <t xml:space="preserve">NHS West Essex CCG </t>
  </si>
  <si>
    <t>07J</t>
  </si>
  <si>
    <t xml:space="preserve">NHS West Norfolk CCG </t>
  </si>
  <si>
    <t>07K</t>
  </si>
  <si>
    <t xml:space="preserve">NHS West Suffolk CCG </t>
  </si>
  <si>
    <t>07L</t>
  </si>
  <si>
    <t xml:space="preserve">NHS Barking and Dagenham CCG </t>
  </si>
  <si>
    <t>07M</t>
  </si>
  <si>
    <t xml:space="preserve">NHS Barnet CCG </t>
  </si>
  <si>
    <t>07N</t>
  </si>
  <si>
    <t xml:space="preserve">NHS Bexley CCG </t>
  </si>
  <si>
    <t>07P</t>
  </si>
  <si>
    <t xml:space="preserve">NHS Brent CCG </t>
  </si>
  <si>
    <t>07Q</t>
  </si>
  <si>
    <t xml:space="preserve">NHS Bromley CCG </t>
  </si>
  <si>
    <t>07R</t>
  </si>
  <si>
    <t xml:space="preserve">NHS Camden CCG </t>
  </si>
  <si>
    <t>09A</t>
  </si>
  <si>
    <t xml:space="preserve">NHS Central London (Westminster) CCG </t>
  </si>
  <si>
    <t>07T</t>
  </si>
  <si>
    <t xml:space="preserve">NHS City and Hackney CCG </t>
  </si>
  <si>
    <t>07V</t>
  </si>
  <si>
    <t xml:space="preserve">NHS Croydon CCG </t>
  </si>
  <si>
    <t>07W</t>
  </si>
  <si>
    <t xml:space="preserve">NHS Ealing CCG </t>
  </si>
  <si>
    <t>07X</t>
  </si>
  <si>
    <t xml:space="preserve">NHS Enfield CCG </t>
  </si>
  <si>
    <t>08A</t>
  </si>
  <si>
    <t xml:space="preserve">NHS Greenwich CCG </t>
  </si>
  <si>
    <t>08C</t>
  </si>
  <si>
    <t xml:space="preserve">NHS Hammersmith and Fulham CCG </t>
  </si>
  <si>
    <t>08D</t>
  </si>
  <si>
    <t xml:space="preserve">NHS Haringey CCG </t>
  </si>
  <si>
    <t>08E</t>
  </si>
  <si>
    <t xml:space="preserve">NHS Harrow CCG </t>
  </si>
  <si>
    <t>08F</t>
  </si>
  <si>
    <t xml:space="preserve">NHS Havering CCG </t>
  </si>
  <si>
    <t>08G</t>
  </si>
  <si>
    <t xml:space="preserve">NHS Hillingdon CCG </t>
  </si>
  <si>
    <t>07Y</t>
  </si>
  <si>
    <t xml:space="preserve">NHS Hounslow CCG </t>
  </si>
  <si>
    <t>08H</t>
  </si>
  <si>
    <t xml:space="preserve">NHS Islington CCG </t>
  </si>
  <si>
    <t>08J</t>
  </si>
  <si>
    <t xml:space="preserve">NHS Kingston CCG </t>
  </si>
  <si>
    <t>08K</t>
  </si>
  <si>
    <t xml:space="preserve">NHS Lambeth CCG </t>
  </si>
  <si>
    <t>08L</t>
  </si>
  <si>
    <t xml:space="preserve">NHS Lewisham CCG </t>
  </si>
  <si>
    <t>08R</t>
  </si>
  <si>
    <t xml:space="preserve">NHS Merton CCG </t>
  </si>
  <si>
    <t>08M</t>
  </si>
  <si>
    <t xml:space="preserve">NHS Newham CCG </t>
  </si>
  <si>
    <t>08N</t>
  </si>
  <si>
    <t xml:space="preserve">NHS Redbridge CCG </t>
  </si>
  <si>
    <t>08P</t>
  </si>
  <si>
    <t xml:space="preserve">NHS Richmond CCG </t>
  </si>
  <si>
    <t>08Q</t>
  </si>
  <si>
    <t xml:space="preserve">NHS Southwark CCG </t>
  </si>
  <si>
    <t>08T</t>
  </si>
  <si>
    <t xml:space="preserve">NHS Sutton CCG </t>
  </si>
  <si>
    <t>08V</t>
  </si>
  <si>
    <t xml:space="preserve">NHS Tower Hamlets CCG </t>
  </si>
  <si>
    <t>08W</t>
  </si>
  <si>
    <t xml:space="preserve">NHS Waltham Forest CCG </t>
  </si>
  <si>
    <t>08X</t>
  </si>
  <si>
    <t xml:space="preserve">NHS Wandsworth CCG </t>
  </si>
  <si>
    <t>08Y</t>
  </si>
  <si>
    <t xml:space="preserve">NHS West London (K&amp;C &amp; QPP) CCG </t>
  </si>
  <si>
    <t>09C</t>
  </si>
  <si>
    <t xml:space="preserve">NHS Ashford CCG </t>
  </si>
  <si>
    <t>10Y</t>
  </si>
  <si>
    <t xml:space="preserve">NHS Aylesbury Vale CCG </t>
  </si>
  <si>
    <t>10G</t>
  </si>
  <si>
    <t xml:space="preserve">NHS Bracknell and Ascot CCG </t>
  </si>
  <si>
    <t>09D</t>
  </si>
  <si>
    <t xml:space="preserve">NHS Brighton and Hove CCG </t>
  </si>
  <si>
    <t>09E</t>
  </si>
  <si>
    <t xml:space="preserve">NHS Canterbury and Coastal CCG </t>
  </si>
  <si>
    <t>10H</t>
  </si>
  <si>
    <t xml:space="preserve">NHS Chiltern CCG </t>
  </si>
  <si>
    <t>09G</t>
  </si>
  <si>
    <t xml:space="preserve">NHS Coastal West Sussex CCG </t>
  </si>
  <si>
    <t>09H</t>
  </si>
  <si>
    <t xml:space="preserve">NHS Crawley CCG </t>
  </si>
  <si>
    <t>09J</t>
  </si>
  <si>
    <t xml:space="preserve">NHS Dartford, Gravesham and Swanley CCG </t>
  </si>
  <si>
    <t>09L</t>
  </si>
  <si>
    <t xml:space="preserve">NHS East Surrey CCG </t>
  </si>
  <si>
    <t>09F</t>
  </si>
  <si>
    <t xml:space="preserve">NHS Eastbourne, Hailsham and Seaford CCG </t>
  </si>
  <si>
    <t>10K</t>
  </si>
  <si>
    <t xml:space="preserve">NHS Fareham and Gosport CCG </t>
  </si>
  <si>
    <t>09N</t>
  </si>
  <si>
    <t xml:space="preserve">NHS Guildford and Waverley CCG </t>
  </si>
  <si>
    <t>09P</t>
  </si>
  <si>
    <t xml:space="preserve">NHS Hastings and Rother CCG </t>
  </si>
  <si>
    <t>99K</t>
  </si>
  <si>
    <t xml:space="preserve">NHS High Weald Lewes Havens CCG </t>
  </si>
  <si>
    <t>09X</t>
  </si>
  <si>
    <t xml:space="preserve">NHS Horsham and Mid Sussex CCG </t>
  </si>
  <si>
    <t>10L</t>
  </si>
  <si>
    <t xml:space="preserve">NHS Isle of Wight CCG </t>
  </si>
  <si>
    <t>09W</t>
  </si>
  <si>
    <t xml:space="preserve">NHS Medway CCG </t>
  </si>
  <si>
    <t>10M</t>
  </si>
  <si>
    <t xml:space="preserve">NHS Newbury and District CCG </t>
  </si>
  <si>
    <t>10N</t>
  </si>
  <si>
    <t xml:space="preserve">NHS North and West Reading CCG </t>
  </si>
  <si>
    <t>99M</t>
  </si>
  <si>
    <t xml:space="preserve">NHS North East Hampshire and Farnham CCG </t>
  </si>
  <si>
    <t>10J</t>
  </si>
  <si>
    <t xml:space="preserve">NHS North Hampshire CCG </t>
  </si>
  <si>
    <t>09Y</t>
  </si>
  <si>
    <t xml:space="preserve">NHS North West Surrey CCG </t>
  </si>
  <si>
    <t>10Q</t>
  </si>
  <si>
    <t xml:space="preserve">NHS Oxfordshire CCG </t>
  </si>
  <si>
    <t>10R</t>
  </si>
  <si>
    <t xml:space="preserve">NHS Portsmouth CCG </t>
  </si>
  <si>
    <t>10T</t>
  </si>
  <si>
    <t xml:space="preserve">NHS Slough CCG </t>
  </si>
  <si>
    <t>10V</t>
  </si>
  <si>
    <t xml:space="preserve">NHS South Eastern Hampshire CCG </t>
  </si>
  <si>
    <t>10A</t>
  </si>
  <si>
    <t xml:space="preserve">NHS South Kent Coast CCG </t>
  </si>
  <si>
    <t>10W</t>
  </si>
  <si>
    <t xml:space="preserve">NHS South Reading CCG </t>
  </si>
  <si>
    <t>10X</t>
  </si>
  <si>
    <t xml:space="preserve">NHS Southampton CCG </t>
  </si>
  <si>
    <t>99H</t>
  </si>
  <si>
    <t xml:space="preserve">NHS Surrey Downs CCG </t>
  </si>
  <si>
    <t>10C</t>
  </si>
  <si>
    <t xml:space="preserve">NHS Surrey Heath CCG </t>
  </si>
  <si>
    <t>10D</t>
  </si>
  <si>
    <t xml:space="preserve">NHS Swale CCG </t>
  </si>
  <si>
    <t>10E</t>
  </si>
  <si>
    <t xml:space="preserve">NHS Thanet CCG </t>
  </si>
  <si>
    <t>11A</t>
  </si>
  <si>
    <t xml:space="preserve">NHS West Hampshire CCG </t>
  </si>
  <si>
    <t>99J</t>
  </si>
  <si>
    <t xml:space="preserve">NHS West Kent CCG </t>
  </si>
  <si>
    <t>11C</t>
  </si>
  <si>
    <t xml:space="preserve">NHS Windsor, Ascot and Maidenhead CCG </t>
  </si>
  <si>
    <t>11D</t>
  </si>
  <si>
    <t xml:space="preserve">NHS Wokingham CCG </t>
  </si>
  <si>
    <t>11E</t>
  </si>
  <si>
    <t xml:space="preserve">NHS Bath and North East Somerset CCG </t>
  </si>
  <si>
    <t>11H</t>
  </si>
  <si>
    <t xml:space="preserve">NHS Bristol CCG </t>
  </si>
  <si>
    <t>11J</t>
  </si>
  <si>
    <t xml:space="preserve">NHS Dorset CCG </t>
  </si>
  <si>
    <t>11M</t>
  </si>
  <si>
    <t xml:space="preserve">NHS Gloucestershire CCG </t>
  </si>
  <si>
    <t>11N</t>
  </si>
  <si>
    <t xml:space="preserve">NHS Kernow CCG </t>
  </si>
  <si>
    <t>11T</t>
  </si>
  <si>
    <t xml:space="preserve">NHS North Somerset CCG </t>
  </si>
  <si>
    <t>99P</t>
  </si>
  <si>
    <t xml:space="preserve">NHS North, East, West Devon CCG </t>
  </si>
  <si>
    <t>11X</t>
  </si>
  <si>
    <t xml:space="preserve">NHS Somerset CCG </t>
  </si>
  <si>
    <t>99Q</t>
  </si>
  <si>
    <t xml:space="preserve">NHS South Devon and Torbay CCG </t>
  </si>
  <si>
    <t>12A</t>
  </si>
  <si>
    <t xml:space="preserve">NHS South Gloucestershire CCG </t>
  </si>
  <si>
    <t>12D</t>
  </si>
  <si>
    <t xml:space="preserve">NHS Swindon CCG </t>
  </si>
  <si>
    <t>99N</t>
  </si>
  <si>
    <t xml:space="preserve">NHS Wiltshire CCG </t>
  </si>
  <si>
    <t>Minimum allocation
£000</t>
  </si>
  <si>
    <t>Minimum allocation per head
£</t>
  </si>
  <si>
    <t>This adjustment is not available for 2017-18</t>
  </si>
  <si>
    <t>NHS England Regions</t>
  </si>
  <si>
    <t>North</t>
  </si>
  <si>
    <t>Midlands &amp; East</t>
  </si>
  <si>
    <t>London</t>
  </si>
  <si>
    <t>South</t>
  </si>
  <si>
    <t>Wessex</t>
  </si>
  <si>
    <t>Deprivation deciles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</si>
  <si>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</si>
  <si>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</si>
  <si>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</si>
  <si>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</si>
  <si>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</si>
  <si>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</si>
  <si>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</si>
  <si>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</si>
  <si>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</si>
  <si>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</si>
  <si>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Age deciles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</si>
  <si>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</si>
  <si>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</si>
  <si>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</si>
  <si>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</si>
  <si>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</si>
  <si>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</si>
  <si>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</si>
  <si>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</si>
  <si>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</si>
  <si>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</si>
  <si>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ONS Types</t>
  </si>
  <si>
    <t>Industrial Hinterlands</t>
  </si>
  <si>
    <t>Regional Centres</t>
  </si>
  <si>
    <t>Manufacturing Towns</t>
  </si>
  <si>
    <t>Prospering Smaller Towns</t>
  </si>
  <si>
    <t>Centres with Industry</t>
  </si>
  <si>
    <t xml:space="preserve">Coastal and Countryside </t>
  </si>
  <si>
    <t>New and Growing Towns</t>
  </si>
  <si>
    <t>Prospering Southern England</t>
  </si>
  <si>
    <t>London Suburbs</t>
  </si>
  <si>
    <t>London Cosmopolitan</t>
  </si>
  <si>
    <t>Thriving London Periphery</t>
  </si>
  <si>
    <t>London Centre</t>
  </si>
  <si>
    <t>Commissioning Region</t>
  </si>
  <si>
    <t>Cumbria and North East</t>
  </si>
  <si>
    <t>Lancashire and Greater Manchester</t>
  </si>
  <si>
    <t>Cheshire and Merseyside</t>
  </si>
  <si>
    <t>Yorkshire and the Humber</t>
  </si>
  <si>
    <t>West Midlands</t>
  </si>
  <si>
    <t>North Midlands</t>
  </si>
  <si>
    <t>Central Midlands</t>
  </si>
  <si>
    <t>East</t>
  </si>
  <si>
    <t>South East</t>
  </si>
  <si>
    <t>South Central</t>
  </si>
  <si>
    <t>South West</t>
  </si>
  <si>
    <t>NHS England - 2016-17 to 2020-21 Allocations</t>
  </si>
  <si>
    <t>Please refer to the Technical Guide published alongside this spreadsheet for further information</t>
  </si>
  <si>
    <t>Twice recommendation</t>
  </si>
  <si>
    <t>Clinical Commissioning Group</t>
  </si>
  <si>
    <t>Calculation of minimum allocation for 2016-17</t>
  </si>
  <si>
    <t>Calculation of minimum allocation for 2017-18</t>
  </si>
  <si>
    <t>Calculation of minimum allocation for 2018-19</t>
  </si>
  <si>
    <t>Calculation of minimum allocation for 2019-20</t>
  </si>
  <si>
    <t>Calculation of minimum allocation for 2020-21</t>
  </si>
  <si>
    <t xml:space="preserve">This calculation feeds in to the total place based pace of change in workbook Q </t>
  </si>
  <si>
    <t>Minimum allocation for specialised services</t>
  </si>
  <si>
    <t>Pace of change parameters</t>
  </si>
  <si>
    <t>Per capita pace of change</t>
  </si>
  <si>
    <t>notes</t>
  </si>
  <si>
    <t>A description of the sheets in this workbook is given below.</t>
  </si>
  <si>
    <t xml:space="preserve">This workbook performs the calculations necessary to set the minimum recurrent </t>
  </si>
  <si>
    <t xml:space="preserve">revenue allocation for specialised services.  </t>
  </si>
  <si>
    <t>Columns L-N apply a minimum per capita growth</t>
  </si>
  <si>
    <t>A series of parameters and switches to tune pace of change policy</t>
  </si>
  <si>
    <t>inputs</t>
  </si>
  <si>
    <t>outputs</t>
  </si>
  <si>
    <t>Baselines, target values and populations are brought in from workbook M.</t>
  </si>
  <si>
    <t>Shows the calculation of the minimum allocation for 2016-17</t>
  </si>
  <si>
    <t>Shows the calculation of the minimum allocation for 2017-18</t>
  </si>
  <si>
    <t>Shows the calculation of the minimum allocation for 2018-19</t>
  </si>
  <si>
    <t>Shows the calculation of the minimum allocation for 2019-20</t>
  </si>
  <si>
    <t>As for sheet 2, for 2017-18.</t>
  </si>
  <si>
    <t xml:space="preserve">Rows 8-13 provide basic information on national population growth and GDP  </t>
  </si>
  <si>
    <t>deflators to inform setting growth limits.</t>
  </si>
  <si>
    <t xml:space="preserve">Rows 14-19 set the parameters for per capita growth rates. The minimum growth </t>
  </si>
  <si>
    <t xml:space="preserve">is set to the reference growth.  The recommended earliest point for the end of </t>
  </si>
  <si>
    <t xml:space="preserve">transition ensures that pace of change preserves the order of the initial DfTs. </t>
  </si>
  <si>
    <t>These parameters are set so that all CCGs see the same per capita growth.</t>
  </si>
  <si>
    <t xml:space="preserve">Rows 21-24 set the minimum programme growth and the parameters for the  </t>
  </si>
  <si>
    <t xml:space="preserve">introduction of capped growth.  These are set at values that ensure they are not </t>
  </si>
  <si>
    <t>operative.</t>
  </si>
  <si>
    <t xml:space="preserve">Rows 26-28 provide switches for turning on and off different parts of the pace of </t>
  </si>
  <si>
    <t>change policy.</t>
  </si>
  <si>
    <t xml:space="preserve">Columns O-R apply enhanced per capita growth to those CCGs that are furthest  </t>
  </si>
  <si>
    <t>below target.  This adjustment is not used in this instance.</t>
  </si>
  <si>
    <t xml:space="preserve">Columns S-U apply a minimum programme [total allocation] growth. This  </t>
  </si>
  <si>
    <t>adjustment is not used in this instance.</t>
  </si>
  <si>
    <t xml:space="preserve">Columns V-Y limit the programme [total allocation] growth for those furthest over  </t>
  </si>
  <si>
    <t>target. This adjustment is not used in this instance.</t>
  </si>
  <si>
    <t xml:space="preserve">Columns Z-AD ensure that no CCG with a DfT above a threshold value falls below  </t>
  </si>
  <si>
    <t>that threshold value.  This adjustment is not used in this instance.</t>
  </si>
  <si>
    <t>Shows the calculation of the minimum allocation for 2020-21</t>
  </si>
  <si>
    <t>As for sheet 2, for 2020-21.</t>
  </si>
  <si>
    <t>As for sheet 2, for 2019-20.</t>
  </si>
  <si>
    <t>As for sheet 2, for 2018-19.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</si>
</sst>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#,##0.00_ ;\-#,##0.00\ "/>
  </numFmts>
  <fonts count="3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4"/>
      <name val="Arial"/>
      <family val="2"/>
    </font>
    <font>
      <b/>
      <sz val="10"/>
      <color theme="4"/>
      <name val="Arial"/>
      <family val="2"/>
    </font>
    <font>
      <b/>
      <sz val="10"/>
      <color theme="7" tint="-0.249977111117893"/>
      <name val="Arial"/>
      <family val="2"/>
    </font>
    <font>
      <b/>
      <sz val="10"/>
      <color theme="6" tint="-0.249977111117893"/>
      <name val="Arial"/>
      <family val="2"/>
    </font>
    <font>
      <b/>
      <sz val="10"/>
      <color theme="6" tint="-0.499984740745262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color theme="6" tint="-0.249977111117893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9"/>
      <color indexed="81"/>
      <name val="Tahoma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i/>
      <sz val="10"/>
      <color rgb="FFFF0000"/>
      <name val="Arial"/>
      <family val="2"/>
    </font>
    <font>
      <sz val="4"/>
      <color theme="1"/>
      <name val="Arial"/>
      <family val="2"/>
    </font>
    <font>
      <sz val="4"/>
      <color rgb="FFFF0000"/>
      <name val="Arial"/>
      <family val="2"/>
    </font>
    <font>
      <b/>
      <sz val="10"/>
      <color theme="1"/>
      <name val="Arial"/>
      <family val="2"/>
    </font>
    <font>
      <sz val="10"/>
      <color rgb="FFFFFF00"/>
      <name val="Arial"/>
      <family val="2"/>
    </font>
    <font>
      <b/>
      <sz val="10"/>
      <color rgb="FFC00000"/>
      <name val="Arial"/>
      <family val="2"/>
    </font>
    <font>
      <sz val="10"/>
      <color rgb="FFC00000"/>
      <name val="Arial"/>
      <family val="2"/>
    </font>
    <font>
      <sz val="4"/>
      <color rgb="FFC00000"/>
      <name val="Arial"/>
      <family val="2"/>
    </font>
    <font>
      <sz val="10"/>
      <color theme="3"/>
      <name val="Arial"/>
      <family val="2"/>
    </font>
    <font>
      <sz val="4"/>
      <color theme="3"/>
      <name val="Arial"/>
      <family val="2"/>
    </font>
    <font>
      <b/>
      <sz val="10"/>
      <color theme="3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8A71AB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/>
        <bgColor indexed="64"/>
      </patternFill>
    </fill>
  </fills>
  <borders count="22">
    <border>
      <left/>
      <right/>
      <top/>
      <bottom/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theme="0"/>
      </left>
      <right style="medium">
        <color theme="0"/>
      </right>
      <top style="thin">
        <color indexed="64"/>
      </top>
      <bottom/>
      <diagonal/>
    </border>
    <border>
      <left style="medium">
        <color theme="0"/>
      </left>
      <right/>
      <top style="thin">
        <color indexed="64"/>
      </top>
      <bottom/>
      <diagonal/>
    </border>
    <border>
      <left/>
      <right style="medium">
        <color theme="0"/>
      </right>
      <top/>
      <bottom/>
      <diagonal/>
    </border>
    <border>
      <left/>
      <right style="thick">
        <color theme="0"/>
      </right>
      <top/>
      <bottom/>
      <diagonal/>
    </border>
    <border>
      <left/>
      <right style="thick">
        <color theme="0"/>
      </right>
      <top/>
      <bottom style="thin">
        <color indexed="64"/>
      </bottom>
      <diagonal/>
    </border>
    <border>
      <left/>
      <right style="thick">
        <color theme="0"/>
      </right>
      <top style="thin">
        <color indexed="64"/>
      </top>
      <bottom/>
      <diagonal/>
    </border>
    <border>
      <left style="medium">
        <color theme="0"/>
      </left>
      <right/>
      <top/>
      <bottom style="thin">
        <color indexed="64"/>
      </bottom>
      <diagonal/>
    </border>
    <border>
      <left/>
      <right style="medium">
        <color theme="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7" fillId="0" borderId="0"/>
    <xf numFmtId="0" fontId="2" fillId="0" borderId="0"/>
    <xf numFmtId="0" fontId="3" fillId="0" borderId="0"/>
  </cellStyleXfs>
  <cellXfs count="270">
    <xf numFmtId="0" fontId="0" fillId="0" borderId="0" xfId="0"/>
    <xf numFmtId="0" fontId="3" fillId="0" borderId="0" xfId="0" applyFont="1"/>
    <xf numFmtId="0" fontId="4" fillId="2" borderId="0" xfId="0" applyFont="1" applyFill="1"/>
    <xf numFmtId="0" fontId="3" fillId="4" borderId="2" xfId="0" applyFont="1" applyFill="1" applyBorder="1"/>
    <xf numFmtId="0" fontId="3" fillId="4" borderId="0" xfId="0" applyFont="1" applyFill="1"/>
    <xf numFmtId="0" fontId="4" fillId="4" borderId="0" xfId="0" applyFont="1" applyFill="1" applyAlignment="1">
      <alignment horizontal="right"/>
    </xf>
    <xf numFmtId="9" fontId="4" fillId="4" borderId="2" xfId="0" applyNumberFormat="1" applyFont="1" applyFill="1" applyBorder="1"/>
    <xf numFmtId="9" fontId="3" fillId="4" borderId="2" xfId="0" applyNumberFormat="1" applyFont="1" applyFill="1" applyBorder="1"/>
    <xf numFmtId="10" fontId="3" fillId="4" borderId="2" xfId="0" applyNumberFormat="1" applyFont="1" applyFill="1" applyBorder="1"/>
    <xf numFmtId="164" fontId="3" fillId="4" borderId="0" xfId="1" applyNumberFormat="1" applyFont="1" applyFill="1"/>
    <xf numFmtId="0" fontId="3" fillId="0" borderId="0" xfId="0" applyFont="1" applyBorder="1"/>
    <xf numFmtId="0" fontId="4" fillId="0" borderId="0" xfId="0" applyFont="1" applyBorder="1"/>
    <xf numFmtId="0" fontId="3" fillId="2" borderId="0" xfId="0" applyFont="1" applyFill="1" applyBorder="1"/>
    <xf numFmtId="164" fontId="4" fillId="0" borderId="0" xfId="0" applyNumberFormat="1" applyFont="1" applyBorder="1"/>
    <xf numFmtId="0" fontId="3" fillId="4" borderId="0" xfId="0" applyFont="1" applyFill="1" applyBorder="1"/>
    <xf numFmtId="10" fontId="3" fillId="4" borderId="2" xfId="2" applyNumberFormat="1" applyFont="1" applyFill="1" applyBorder="1"/>
    <xf numFmtId="10" fontId="4" fillId="4" borderId="0" xfId="2" applyNumberFormat="1" applyFont="1" applyFill="1" applyBorder="1"/>
    <xf numFmtId="10" fontId="4" fillId="4" borderId="0" xfId="2" applyNumberFormat="1" applyFont="1" applyFill="1" applyBorder="1" applyAlignment="1">
      <alignment horizontal="right"/>
    </xf>
    <xf numFmtId="164" fontId="4" fillId="4" borderId="2" xfId="2" applyNumberFormat="1" applyFont="1" applyFill="1" applyBorder="1"/>
    <xf numFmtId="10" fontId="4" fillId="4" borderId="2" xfId="0" applyNumberFormat="1" applyFont="1" applyFill="1" applyBorder="1" applyAlignment="1">
      <alignment horizontal="right"/>
    </xf>
    <xf numFmtId="10" fontId="4" fillId="4" borderId="2" xfId="2" applyNumberFormat="1" applyFont="1" applyFill="1" applyBorder="1"/>
    <xf numFmtId="164" fontId="4" fillId="5" borderId="0" xfId="0" applyNumberFormat="1" applyFont="1" applyFill="1" applyBorder="1"/>
    <xf numFmtId="164" fontId="4" fillId="7" borderId="2" xfId="0" applyNumberFormat="1" applyFont="1" applyFill="1" applyBorder="1"/>
    <xf numFmtId="10" fontId="4" fillId="7" borderId="2" xfId="2" applyNumberFormat="1" applyFont="1" applyFill="1" applyBorder="1"/>
    <xf numFmtId="10" fontId="4" fillId="7" borderId="0" xfId="2" applyNumberFormat="1" applyFont="1" applyFill="1" applyBorder="1"/>
    <xf numFmtId="10" fontId="4" fillId="7" borderId="0" xfId="2" applyNumberFormat="1" applyFont="1" applyFill="1" applyBorder="1" applyAlignment="1">
      <alignment horizontal="right"/>
    </xf>
    <xf numFmtId="164" fontId="4" fillId="7" borderId="2" xfId="2" applyNumberFormat="1" applyFont="1" applyFill="1" applyBorder="1"/>
    <xf numFmtId="164" fontId="4" fillId="7" borderId="0" xfId="2" applyNumberFormat="1" applyFont="1" applyFill="1" applyBorder="1"/>
    <xf numFmtId="0" fontId="5" fillId="0" borderId="0" xfId="0" applyFont="1" applyBorder="1"/>
    <xf numFmtId="0" fontId="6" fillId="0" borderId="0" xfId="0" applyFont="1" applyBorder="1"/>
    <xf numFmtId="164" fontId="6" fillId="2" borderId="0" xfId="0" applyNumberFormat="1" applyFont="1" applyFill="1" applyBorder="1"/>
    <xf numFmtId="164" fontId="6" fillId="0" borderId="0" xfId="0" applyNumberFormat="1" applyFont="1" applyBorder="1"/>
    <xf numFmtId="164" fontId="8" fillId="4" borderId="2" xfId="0" applyNumberFormat="1" applyFont="1" applyFill="1" applyBorder="1"/>
    <xf numFmtId="10" fontId="8" fillId="4" borderId="2" xfId="2" applyNumberFormat="1" applyFont="1" applyFill="1" applyBorder="1"/>
    <xf numFmtId="10" fontId="8" fillId="4" borderId="0" xfId="2" applyNumberFormat="1" applyFont="1" applyFill="1" applyBorder="1"/>
    <xf numFmtId="0" fontId="5" fillId="0" borderId="0" xfId="0" applyFont="1"/>
    <xf numFmtId="164" fontId="12" fillId="7" borderId="2" xfId="1" applyNumberFormat="1" applyFont="1" applyFill="1" applyBorder="1" applyAlignment="1">
      <alignment horizontal="center"/>
    </xf>
    <xf numFmtId="9" fontId="12" fillId="7" borderId="2" xfId="0" applyNumberFormat="1" applyFont="1" applyFill="1" applyBorder="1" applyAlignment="1">
      <alignment horizontal="center"/>
    </xf>
    <xf numFmtId="9" fontId="5" fillId="4" borderId="2" xfId="0" applyNumberFormat="1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/>
    <xf numFmtId="0" fontId="4" fillId="0" borderId="0" xfId="0" applyFont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 wrapText="1"/>
    </xf>
    <xf numFmtId="0" fontId="4" fillId="4" borderId="0" xfId="0" applyFont="1" applyFill="1" applyAlignment="1">
      <alignment horizontal="center" wrapText="1"/>
    </xf>
    <xf numFmtId="0" fontId="4" fillId="4" borderId="5" xfId="0" applyFont="1" applyFill="1" applyBorder="1" applyAlignment="1">
      <alignment horizontal="center" wrapText="1"/>
    </xf>
    <xf numFmtId="0" fontId="3" fillId="0" borderId="0" xfId="0" applyFont="1" applyFill="1"/>
    <xf numFmtId="0" fontId="3" fillId="0" borderId="1" xfId="0" applyFont="1" applyFill="1" applyBorder="1"/>
    <xf numFmtId="0" fontId="3" fillId="0" borderId="0" xfId="0" applyFont="1" applyFill="1" applyBorder="1"/>
    <xf numFmtId="164" fontId="3" fillId="0" borderId="0" xfId="1" applyNumberFormat="1" applyFont="1"/>
    <xf numFmtId="164" fontId="3" fillId="4" borderId="2" xfId="1" applyNumberFormat="1" applyFont="1" applyFill="1" applyBorder="1"/>
    <xf numFmtId="10" fontId="3" fillId="4" borderId="0" xfId="3" applyNumberFormat="1" applyFont="1" applyFill="1"/>
    <xf numFmtId="10" fontId="3" fillId="4" borderId="0" xfId="2" applyNumberFormat="1" applyFont="1" applyFill="1"/>
    <xf numFmtId="0" fontId="4" fillId="2" borderId="0" xfId="0" applyFont="1" applyFill="1" applyBorder="1"/>
    <xf numFmtId="164" fontId="4" fillId="0" borderId="0" xfId="0" applyNumberFormat="1" applyFont="1"/>
    <xf numFmtId="164" fontId="4" fillId="7" borderId="2" xfId="1" applyNumberFormat="1" applyFont="1" applyFill="1" applyBorder="1"/>
    <xf numFmtId="10" fontId="4" fillId="7" borderId="0" xfId="2" applyNumberFormat="1" applyFont="1" applyFill="1"/>
    <xf numFmtId="0" fontId="3" fillId="0" borderId="2" xfId="0" applyFont="1" applyFill="1" applyBorder="1"/>
    <xf numFmtId="164" fontId="9" fillId="4" borderId="2" xfId="2" applyNumberFormat="1" applyFont="1" applyFill="1" applyBorder="1"/>
    <xf numFmtId="9" fontId="3" fillId="4" borderId="2" xfId="0" applyNumberFormat="1" applyFont="1" applyFill="1" applyBorder="1" applyAlignment="1">
      <alignment horizontal="right"/>
    </xf>
    <xf numFmtId="0" fontId="4" fillId="2" borderId="0" xfId="0" applyFont="1" applyFill="1" applyBorder="1" applyAlignment="1">
      <alignment horizontal="center" wrapText="1"/>
    </xf>
    <xf numFmtId="164" fontId="3" fillId="2" borderId="0" xfId="1" applyNumberFormat="1" applyFont="1" applyFill="1" applyBorder="1"/>
    <xf numFmtId="0" fontId="3" fillId="2" borderId="8" xfId="0" applyFont="1" applyFill="1" applyBorder="1"/>
    <xf numFmtId="164" fontId="4" fillId="5" borderId="8" xfId="0" applyNumberFormat="1" applyFont="1" applyFill="1" applyBorder="1"/>
    <xf numFmtId="164" fontId="6" fillId="2" borderId="8" xfId="0" applyNumberFormat="1" applyFont="1" applyFill="1" applyBorder="1"/>
    <xf numFmtId="0" fontId="4" fillId="2" borderId="8" xfId="0" applyFont="1" applyFill="1" applyBorder="1" applyAlignment="1">
      <alignment horizontal="center" wrapText="1"/>
    </xf>
    <xf numFmtId="164" fontId="3" fillId="2" borderId="8" xfId="1" applyNumberFormat="1" applyFont="1" applyFill="1" applyBorder="1"/>
    <xf numFmtId="164" fontId="4" fillId="5" borderId="8" xfId="1" applyNumberFormat="1" applyFont="1" applyFill="1" applyBorder="1"/>
    <xf numFmtId="0" fontId="3" fillId="0" borderId="8" xfId="0" applyFont="1" applyBorder="1"/>
    <xf numFmtId="0" fontId="4" fillId="3" borderId="8" xfId="0" applyFont="1" applyFill="1" applyBorder="1"/>
    <xf numFmtId="0" fontId="3" fillId="3" borderId="8" xfId="0" applyFont="1" applyFill="1" applyBorder="1"/>
    <xf numFmtId="164" fontId="4" fillId="6" borderId="8" xfId="0" applyNumberFormat="1" applyFont="1" applyFill="1" applyBorder="1"/>
    <xf numFmtId="164" fontId="7" fillId="3" borderId="8" xfId="0" applyNumberFormat="1" applyFont="1" applyFill="1" applyBorder="1"/>
    <xf numFmtId="0" fontId="4" fillId="3" borderId="10" xfId="0" applyFont="1" applyFill="1" applyBorder="1" applyAlignment="1">
      <alignment horizontal="center" wrapText="1"/>
    </xf>
    <xf numFmtId="164" fontId="13" fillId="3" borderId="8" xfId="1" applyNumberFormat="1" applyFont="1" applyFill="1" applyBorder="1"/>
    <xf numFmtId="164" fontId="14" fillId="6" borderId="8" xfId="0" applyNumberFormat="1" applyFont="1" applyFill="1" applyBorder="1"/>
    <xf numFmtId="0" fontId="4" fillId="3" borderId="0" xfId="0" applyFont="1" applyFill="1" applyBorder="1"/>
    <xf numFmtId="0" fontId="3" fillId="3" borderId="0" xfId="0" applyFont="1" applyFill="1" applyBorder="1"/>
    <xf numFmtId="164" fontId="4" fillId="6" borderId="0" xfId="0" applyNumberFormat="1" applyFont="1" applyFill="1" applyBorder="1"/>
    <xf numFmtId="164" fontId="7" fillId="3" borderId="0" xfId="0" applyNumberFormat="1" applyFont="1" applyFill="1" applyBorder="1"/>
    <xf numFmtId="0" fontId="4" fillId="3" borderId="4" xfId="0" applyFont="1" applyFill="1" applyBorder="1" applyAlignment="1">
      <alignment horizontal="center" wrapText="1"/>
    </xf>
    <xf numFmtId="164" fontId="13" fillId="3" borderId="0" xfId="1" applyNumberFormat="1" applyFont="1" applyFill="1" applyBorder="1"/>
    <xf numFmtId="164" fontId="14" fillId="6" borderId="0" xfId="0" applyNumberFormat="1" applyFont="1" applyFill="1" applyBorder="1"/>
    <xf numFmtId="164" fontId="13" fillId="11" borderId="0" xfId="1" applyNumberFormat="1" applyFont="1" applyFill="1" applyBorder="1"/>
    <xf numFmtId="166" fontId="3" fillId="4" borderId="0" xfId="1" applyNumberFormat="1" applyFont="1" applyFill="1"/>
    <xf numFmtId="0" fontId="5" fillId="7" borderId="11" xfId="0" applyFont="1" applyFill="1" applyBorder="1" applyAlignment="1">
      <alignment horizontal="center"/>
    </xf>
    <xf numFmtId="0" fontId="5" fillId="7" borderId="12" xfId="0" applyFont="1" applyFill="1" applyBorder="1" applyAlignment="1">
      <alignment horizontal="center"/>
    </xf>
    <xf numFmtId="10" fontId="3" fillId="4" borderId="0" xfId="2" applyNumberFormat="1" applyFont="1" applyFill="1" applyBorder="1"/>
    <xf numFmtId="0" fontId="4" fillId="4" borderId="0" xfId="0" applyFont="1" applyFill="1" applyBorder="1" applyAlignment="1">
      <alignment horizontal="center" wrapText="1"/>
    </xf>
    <xf numFmtId="164" fontId="3" fillId="4" borderId="0" xfId="1" applyNumberFormat="1" applyFont="1" applyFill="1" applyBorder="1"/>
    <xf numFmtId="164" fontId="8" fillId="4" borderId="2" xfId="2" applyNumberFormat="1" applyFont="1" applyFill="1" applyBorder="1"/>
    <xf numFmtId="164" fontId="8" fillId="4" borderId="7" xfId="2" applyNumberFormat="1" applyFont="1" applyFill="1" applyBorder="1"/>
    <xf numFmtId="10" fontId="4" fillId="4" borderId="1" xfId="2" applyNumberFormat="1" applyFont="1" applyFill="1" applyBorder="1" applyAlignment="1">
      <alignment horizontal="right"/>
    </xf>
    <xf numFmtId="10" fontId="3" fillId="4" borderId="1" xfId="2" applyNumberFormat="1" applyFont="1" applyFill="1" applyBorder="1"/>
    <xf numFmtId="10" fontId="4" fillId="7" borderId="1" xfId="2" applyNumberFormat="1" applyFont="1" applyFill="1" applyBorder="1"/>
    <xf numFmtId="10" fontId="8" fillId="4" borderId="7" xfId="2" applyNumberFormat="1" applyFont="1" applyFill="1" applyBorder="1"/>
    <xf numFmtId="0" fontId="4" fillId="4" borderId="10" xfId="0" applyFont="1" applyFill="1" applyBorder="1" applyAlignment="1">
      <alignment horizontal="center" wrapText="1"/>
    </xf>
    <xf numFmtId="0" fontId="3" fillId="4" borderId="8" xfId="0" applyFont="1" applyFill="1" applyBorder="1"/>
    <xf numFmtId="164" fontId="3" fillId="4" borderId="8" xfId="1" applyNumberFormat="1" applyFont="1" applyFill="1" applyBorder="1"/>
    <xf numFmtId="164" fontId="4" fillId="7" borderId="8" xfId="2" applyNumberFormat="1" applyFont="1" applyFill="1" applyBorder="1"/>
    <xf numFmtId="164" fontId="4" fillId="4" borderId="7" xfId="0" applyNumberFormat="1" applyFont="1" applyFill="1" applyBorder="1"/>
    <xf numFmtId="10" fontId="4" fillId="4" borderId="7" xfId="2" applyNumberFormat="1" applyFont="1" applyFill="1" applyBorder="1" applyAlignment="1">
      <alignment horizontal="right"/>
    </xf>
    <xf numFmtId="10" fontId="4" fillId="7" borderId="7" xfId="0" applyNumberFormat="1" applyFont="1" applyFill="1" applyBorder="1" applyAlignment="1">
      <alignment horizontal="right"/>
    </xf>
    <xf numFmtId="10" fontId="4" fillId="7" borderId="7" xfId="2" applyNumberFormat="1" applyFont="1" applyFill="1" applyBorder="1" applyAlignment="1">
      <alignment horizontal="right"/>
    </xf>
    <xf numFmtId="164" fontId="8" fillId="4" borderId="7" xfId="0" applyNumberFormat="1" applyFont="1" applyFill="1" applyBorder="1"/>
    <xf numFmtId="0" fontId="4" fillId="4" borderId="7" xfId="0" applyFont="1" applyFill="1" applyBorder="1" applyAlignment="1">
      <alignment horizontal="center" wrapText="1"/>
    </xf>
    <xf numFmtId="0" fontId="3" fillId="4" borderId="7" xfId="0" applyFont="1" applyFill="1" applyBorder="1"/>
    <xf numFmtId="164" fontId="3" fillId="4" borderId="7" xfId="1" applyNumberFormat="1" applyFont="1" applyFill="1" applyBorder="1"/>
    <xf numFmtId="164" fontId="4" fillId="7" borderId="7" xfId="0" applyNumberFormat="1" applyFont="1" applyFill="1" applyBorder="1"/>
    <xf numFmtId="0" fontId="3" fillId="0" borderId="7" xfId="0" applyFont="1" applyFill="1" applyBorder="1"/>
    <xf numFmtId="164" fontId="4" fillId="4" borderId="1" xfId="0" applyNumberFormat="1" applyFont="1" applyFill="1" applyBorder="1"/>
    <xf numFmtId="10" fontId="4" fillId="7" borderId="1" xfId="0" applyNumberFormat="1" applyFont="1" applyFill="1" applyBorder="1" applyAlignment="1">
      <alignment horizontal="right"/>
    </xf>
    <xf numFmtId="10" fontId="4" fillId="7" borderId="1" xfId="2" applyNumberFormat="1" applyFont="1" applyFill="1" applyBorder="1" applyAlignment="1">
      <alignment horizontal="right"/>
    </xf>
    <xf numFmtId="10" fontId="8" fillId="4" borderId="1" xfId="2" applyNumberFormat="1" applyFont="1" applyFill="1" applyBorder="1"/>
    <xf numFmtId="0" fontId="4" fillId="4" borderId="6" xfId="0" applyFont="1" applyFill="1" applyBorder="1" applyAlignment="1">
      <alignment horizontal="center" wrapText="1"/>
    </xf>
    <xf numFmtId="0" fontId="3" fillId="4" borderId="1" xfId="0" applyFont="1" applyFill="1" applyBorder="1"/>
    <xf numFmtId="10" fontId="3" fillId="4" borderId="7" xfId="2" applyNumberFormat="1" applyFont="1" applyFill="1" applyBorder="1"/>
    <xf numFmtId="10" fontId="4" fillId="7" borderId="7" xfId="2" applyNumberFormat="1" applyFont="1" applyFill="1" applyBorder="1"/>
    <xf numFmtId="0" fontId="4" fillId="4" borderId="1" xfId="0" applyFont="1" applyFill="1" applyBorder="1" applyAlignment="1">
      <alignment horizontal="center" wrapText="1"/>
    </xf>
    <xf numFmtId="0" fontId="4" fillId="4" borderId="0" xfId="0" applyFont="1" applyFill="1" applyBorder="1" applyAlignment="1">
      <alignment horizontal="right"/>
    </xf>
    <xf numFmtId="10" fontId="4" fillId="4" borderId="1" xfId="2" applyNumberFormat="1" applyFont="1" applyFill="1" applyBorder="1"/>
    <xf numFmtId="166" fontId="3" fillId="4" borderId="1" xfId="1" applyNumberFormat="1" applyFont="1" applyFill="1" applyBorder="1"/>
    <xf numFmtId="10" fontId="3" fillId="4" borderId="0" xfId="3" applyNumberFormat="1" applyFont="1" applyFill="1" applyBorder="1"/>
    <xf numFmtId="164" fontId="8" fillId="4" borderId="0" xfId="2" applyNumberFormat="1" applyFont="1" applyFill="1" applyBorder="1"/>
    <xf numFmtId="0" fontId="4" fillId="4" borderId="8" xfId="0" applyFont="1" applyFill="1" applyBorder="1" applyAlignment="1">
      <alignment horizontal="right"/>
    </xf>
    <xf numFmtId="10" fontId="4" fillId="4" borderId="8" xfId="2" applyNumberFormat="1" applyFont="1" applyFill="1" applyBorder="1" applyAlignment="1">
      <alignment horizontal="right"/>
    </xf>
    <xf numFmtId="10" fontId="4" fillId="7" borderId="8" xfId="2" applyNumberFormat="1" applyFont="1" applyFill="1" applyBorder="1" applyAlignment="1">
      <alignment horizontal="right"/>
    </xf>
    <xf numFmtId="164" fontId="8" fillId="4" borderId="8" xfId="2" applyNumberFormat="1" applyFont="1" applyFill="1" applyBorder="1"/>
    <xf numFmtId="0" fontId="4" fillId="4" borderId="8" xfId="0" applyFont="1" applyFill="1" applyBorder="1" applyAlignment="1">
      <alignment horizontal="center" wrapText="1"/>
    </xf>
    <xf numFmtId="0" fontId="3" fillId="0" borderId="8" xfId="0" applyFont="1" applyFill="1" applyBorder="1"/>
    <xf numFmtId="0" fontId="4" fillId="4" borderId="7" xfId="0" applyFont="1" applyFill="1" applyBorder="1" applyAlignment="1">
      <alignment horizontal="right"/>
    </xf>
    <xf numFmtId="164" fontId="4" fillId="4" borderId="0" xfId="0" applyNumberFormat="1" applyFont="1" applyFill="1" applyBorder="1"/>
    <xf numFmtId="10" fontId="4" fillId="7" borderId="0" xfId="0" applyNumberFormat="1" applyFont="1" applyFill="1" applyBorder="1" applyAlignment="1">
      <alignment horizontal="right"/>
    </xf>
    <xf numFmtId="10" fontId="3" fillId="4" borderId="7" xfId="3" applyNumberFormat="1" applyFont="1" applyFill="1" applyBorder="1"/>
    <xf numFmtId="164" fontId="4" fillId="7" borderId="8" xfId="2" applyNumberFormat="1" applyFont="1" applyFill="1" applyBorder="1" applyAlignment="1">
      <alignment horizontal="right"/>
    </xf>
    <xf numFmtId="164" fontId="4" fillId="4" borderId="0" xfId="0" applyNumberFormat="1" applyFont="1" applyFill="1" applyAlignment="1">
      <alignment horizontal="right"/>
    </xf>
    <xf numFmtId="164" fontId="4" fillId="11" borderId="0" xfId="1" applyNumberFormat="1" applyFont="1" applyFill="1" applyBorder="1"/>
    <xf numFmtId="164" fontId="3" fillId="11" borderId="0" xfId="1" applyNumberFormat="1" applyFont="1" applyFill="1" applyBorder="1"/>
    <xf numFmtId="164" fontId="7" fillId="11" borderId="0" xfId="1" applyNumberFormat="1" applyFont="1" applyFill="1" applyBorder="1"/>
    <xf numFmtId="164" fontId="10" fillId="11" borderId="0" xfId="1" applyNumberFormat="1" applyFont="1" applyFill="1" applyBorder="1" applyAlignment="1">
      <alignment horizontal="center"/>
    </xf>
    <xf numFmtId="164" fontId="4" fillId="11" borderId="4" xfId="1" applyNumberFormat="1" applyFont="1" applyFill="1" applyBorder="1" applyAlignment="1">
      <alignment horizontal="center" wrapText="1"/>
    </xf>
    <xf numFmtId="164" fontId="14" fillId="11" borderId="0" xfId="1" applyNumberFormat="1" applyFont="1" applyFill="1" applyBorder="1"/>
    <xf numFmtId="164" fontId="4" fillId="4" borderId="0" xfId="2" applyNumberFormat="1" applyFont="1" applyFill="1" applyBorder="1" applyAlignment="1">
      <alignment horizontal="right"/>
    </xf>
    <xf numFmtId="10" fontId="4" fillId="4" borderId="0" xfId="2" applyNumberFormat="1" applyFont="1" applyFill="1" applyBorder="1" applyAlignment="1">
      <alignment horizontal="left"/>
    </xf>
    <xf numFmtId="164" fontId="3" fillId="0" borderId="8" xfId="1" applyNumberFormat="1" applyFont="1" applyFill="1" applyBorder="1"/>
    <xf numFmtId="10" fontId="3" fillId="0" borderId="1" xfId="2" applyNumberFormat="1" applyFont="1" applyFill="1" applyBorder="1"/>
    <xf numFmtId="10" fontId="3" fillId="0" borderId="7" xfId="2" applyNumberFormat="1" applyFont="1" applyFill="1" applyBorder="1"/>
    <xf numFmtId="10" fontId="3" fillId="0" borderId="8" xfId="2" applyNumberFormat="1" applyFont="1" applyFill="1" applyBorder="1"/>
    <xf numFmtId="10" fontId="3" fillId="0" borderId="0" xfId="0" applyNumberFormat="1" applyFont="1" applyFill="1"/>
    <xf numFmtId="10" fontId="3" fillId="0" borderId="2" xfId="0" applyNumberFormat="1" applyFont="1" applyFill="1" applyBorder="1"/>
    <xf numFmtId="164" fontId="3" fillId="0" borderId="0" xfId="0" applyNumberFormat="1" applyFont="1"/>
    <xf numFmtId="164" fontId="3" fillId="0" borderId="8" xfId="1" applyNumberFormat="1" applyFont="1" applyBorder="1"/>
    <xf numFmtId="164" fontId="12" fillId="7" borderId="11" xfId="1" applyNumberFormat="1" applyFont="1" applyFill="1" applyBorder="1" applyAlignment="1">
      <alignment horizontal="center"/>
    </xf>
    <xf numFmtId="164" fontId="12" fillId="7" borderId="3" xfId="1" applyNumberFormat="1" applyFont="1" applyFill="1" applyBorder="1" applyAlignment="1">
      <alignment horizontal="center"/>
    </xf>
    <xf numFmtId="164" fontId="12" fillId="7" borderId="12" xfId="1" applyNumberFormat="1" applyFont="1" applyFill="1" applyBorder="1" applyAlignment="1">
      <alignment horizontal="center"/>
    </xf>
    <xf numFmtId="0" fontId="18" fillId="0" borderId="0" xfId="4" applyFont="1"/>
    <xf numFmtId="0" fontId="19" fillId="0" borderId="0" xfId="5" applyFont="1"/>
    <xf numFmtId="0" fontId="3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0" fontId="1" fillId="0" borderId="0" xfId="0" applyFont="1"/>
    <xf numFmtId="10" fontId="1" fillId="0" borderId="0" xfId="0" applyNumberFormat="1" applyFont="1"/>
    <xf numFmtId="0" fontId="1" fillId="0" borderId="0" xfId="0" applyFont="1" applyBorder="1"/>
    <xf numFmtId="0" fontId="1" fillId="11" borderId="0" xfId="0" applyFont="1" applyFill="1"/>
    <xf numFmtId="0" fontId="4" fillId="2" borderId="0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right"/>
    </xf>
    <xf numFmtId="164" fontId="4" fillId="5" borderId="0" xfId="0" applyNumberFormat="1" applyFont="1" applyFill="1" applyBorder="1" applyAlignment="1">
      <alignment horizontal="right"/>
    </xf>
    <xf numFmtId="164" fontId="6" fillId="2" borderId="0" xfId="0" applyNumberFormat="1" applyFont="1" applyFill="1" applyBorder="1" applyAlignment="1">
      <alignment horizontal="right"/>
    </xf>
    <xf numFmtId="0" fontId="10" fillId="8" borderId="3" xfId="0" applyFont="1" applyFill="1" applyBorder="1" applyAlignment="1">
      <alignment horizontal="right"/>
    </xf>
    <xf numFmtId="10" fontId="3" fillId="2" borderId="0" xfId="2" applyNumberFormat="1" applyFont="1" applyFill="1" applyBorder="1" applyAlignment="1">
      <alignment horizontal="right"/>
    </xf>
    <xf numFmtId="164" fontId="3" fillId="2" borderId="0" xfId="1" applyNumberFormat="1" applyFont="1" applyFill="1" applyBorder="1" applyAlignment="1">
      <alignment horizontal="right"/>
    </xf>
    <xf numFmtId="0" fontId="1" fillId="0" borderId="0" xfId="0" applyFont="1" applyAlignment="1">
      <alignment horizontal="right"/>
    </xf>
    <xf numFmtId="0" fontId="3" fillId="0" borderId="4" xfId="0" applyFont="1" applyFill="1" applyBorder="1"/>
    <xf numFmtId="0" fontId="3" fillId="0" borderId="4" xfId="0" applyFont="1" applyBorder="1"/>
    <xf numFmtId="10" fontId="3" fillId="2" borderId="4" xfId="2" applyNumberFormat="1" applyFont="1" applyFill="1" applyBorder="1" applyAlignment="1">
      <alignment horizontal="right"/>
    </xf>
    <xf numFmtId="10" fontId="3" fillId="2" borderId="14" xfId="2" applyNumberFormat="1" applyFont="1" applyFill="1" applyBorder="1" applyAlignment="1">
      <alignment horizontal="right"/>
    </xf>
    <xf numFmtId="10" fontId="3" fillId="2" borderId="16" xfId="2" applyNumberFormat="1" applyFont="1" applyFill="1" applyBorder="1" applyAlignment="1">
      <alignment horizontal="right"/>
    </xf>
    <xf numFmtId="164" fontId="3" fillId="2" borderId="16" xfId="1" applyNumberFormat="1" applyFont="1" applyFill="1" applyBorder="1" applyAlignment="1">
      <alignment horizontal="right"/>
    </xf>
    <xf numFmtId="0" fontId="3" fillId="0" borderId="3" xfId="0" applyFont="1" applyFill="1" applyBorder="1"/>
    <xf numFmtId="0" fontId="3" fillId="0" borderId="3" xfId="0" applyFont="1" applyBorder="1"/>
    <xf numFmtId="0" fontId="1" fillId="0" borderId="3" xfId="0" applyFont="1" applyBorder="1"/>
    <xf numFmtId="0" fontId="10" fillId="8" borderId="19" xfId="0" applyFont="1" applyFill="1" applyBorder="1"/>
    <xf numFmtId="0" fontId="10" fillId="8" borderId="20" xfId="0" applyFont="1" applyFill="1" applyBorder="1"/>
    <xf numFmtId="165" fontId="10" fillId="8" borderId="20" xfId="2" applyNumberFormat="1" applyFont="1" applyFill="1" applyBorder="1" applyAlignment="1">
      <alignment horizontal="right"/>
    </xf>
    <xf numFmtId="10" fontId="10" fillId="8" borderId="20" xfId="2" applyNumberFormat="1" applyFont="1" applyFill="1" applyBorder="1" applyAlignment="1">
      <alignment horizontal="right"/>
    </xf>
    <xf numFmtId="10" fontId="10" fillId="8" borderId="21" xfId="2" applyNumberFormat="1" applyFont="1" applyFill="1" applyBorder="1" applyAlignment="1">
      <alignment horizontal="right"/>
    </xf>
    <xf numFmtId="0" fontId="1" fillId="0" borderId="4" xfId="0" applyFont="1" applyBorder="1"/>
    <xf numFmtId="164" fontId="3" fillId="2" borderId="4" xfId="1" applyNumberFormat="1" applyFont="1" applyFill="1" applyBorder="1" applyAlignment="1">
      <alignment horizontal="right"/>
    </xf>
    <xf numFmtId="164" fontId="3" fillId="2" borderId="14" xfId="1" applyNumberFormat="1" applyFont="1" applyFill="1" applyBorder="1" applyAlignment="1">
      <alignment horizontal="right"/>
    </xf>
    <xf numFmtId="164" fontId="3" fillId="2" borderId="3" xfId="1" applyNumberFormat="1" applyFont="1" applyFill="1" applyBorder="1" applyAlignment="1">
      <alignment horizontal="right"/>
    </xf>
    <xf numFmtId="164" fontId="3" fillId="2" borderId="18" xfId="1" applyNumberFormat="1" applyFont="1" applyFill="1" applyBorder="1" applyAlignment="1">
      <alignment horizontal="right"/>
    </xf>
    <xf numFmtId="165" fontId="10" fillId="8" borderId="21" xfId="2" applyNumberFormat="1" applyFont="1" applyFill="1" applyBorder="1" applyAlignment="1">
      <alignment horizontal="right"/>
    </xf>
    <xf numFmtId="0" fontId="1" fillId="0" borderId="16" xfId="0" applyFont="1" applyBorder="1" applyAlignment="1">
      <alignment vertical="center"/>
    </xf>
    <xf numFmtId="0" fontId="1" fillId="0" borderId="16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3" fillId="0" borderId="0" xfId="0" applyFont="1"/>
    <xf numFmtId="0" fontId="4" fillId="0" borderId="13" xfId="0" applyFont="1" applyFill="1" applyBorder="1"/>
    <xf numFmtId="0" fontId="4" fillId="0" borderId="15" xfId="0" applyFont="1" applyBorder="1"/>
    <xf numFmtId="0" fontId="23" fillId="0" borderId="15" xfId="0" applyFont="1" applyBorder="1"/>
    <xf numFmtId="0" fontId="4" fillId="0" borderId="15" xfId="0" applyFont="1" applyFill="1" applyBorder="1"/>
    <xf numFmtId="0" fontId="4" fillId="0" borderId="17" xfId="0" applyFont="1" applyFill="1" applyBorder="1"/>
    <xf numFmtId="0" fontId="1" fillId="0" borderId="0" xfId="0" applyFont="1" applyFill="1"/>
    <xf numFmtId="10" fontId="1" fillId="0" borderId="0" xfId="0" applyNumberFormat="1" applyFont="1" applyFill="1"/>
    <xf numFmtId="164" fontId="1" fillId="0" borderId="0" xfId="1" applyNumberFormat="1" applyFont="1" applyFill="1"/>
    <xf numFmtId="10" fontId="3" fillId="0" borderId="0" xfId="2" applyNumberFormat="1" applyFont="1" applyFill="1" applyBorder="1" applyAlignment="1">
      <alignment horizontal="right"/>
    </xf>
    <xf numFmtId="10" fontId="3" fillId="0" borderId="16" xfId="2" applyNumberFormat="1" applyFont="1" applyFill="1" applyBorder="1" applyAlignment="1">
      <alignment horizontal="right"/>
    </xf>
    <xf numFmtId="10" fontId="3" fillId="0" borderId="3" xfId="2" applyNumberFormat="1" applyFont="1" applyFill="1" applyBorder="1" applyAlignment="1">
      <alignment horizontal="right"/>
    </xf>
    <xf numFmtId="10" fontId="3" fillId="0" borderId="18" xfId="2" applyNumberFormat="1" applyFont="1" applyFill="1" applyBorder="1" applyAlignment="1">
      <alignment horizontal="right"/>
    </xf>
    <xf numFmtId="165" fontId="3" fillId="0" borderId="0" xfId="2" applyNumberFormat="1" applyFont="1" applyFill="1" applyBorder="1" applyAlignment="1">
      <alignment horizontal="right"/>
    </xf>
    <xf numFmtId="165" fontId="3" fillId="0" borderId="16" xfId="2" applyNumberFormat="1" applyFont="1" applyFill="1" applyBorder="1" applyAlignment="1">
      <alignment horizontal="right"/>
    </xf>
    <xf numFmtId="165" fontId="3" fillId="0" borderId="3" xfId="2" applyNumberFormat="1" applyFont="1" applyFill="1" applyBorder="1" applyAlignment="1">
      <alignment horizontal="right"/>
    </xf>
    <xf numFmtId="164" fontId="3" fillId="0" borderId="0" xfId="1" applyNumberFormat="1" applyFont="1" applyFill="1" applyBorder="1" applyAlignment="1">
      <alignment horizontal="right"/>
    </xf>
    <xf numFmtId="164" fontId="3" fillId="0" borderId="16" xfId="1" applyNumberFormat="1" applyFont="1" applyFill="1" applyBorder="1" applyAlignment="1">
      <alignment horizontal="right"/>
    </xf>
    <xf numFmtId="0" fontId="4" fillId="11" borderId="0" xfId="6" applyFont="1" applyFill="1" applyAlignment="1">
      <alignment horizontal="right"/>
    </xf>
    <xf numFmtId="0" fontId="19" fillId="11" borderId="0" xfId="5" applyFont="1" applyFill="1" applyAlignment="1">
      <alignment horizontal="left"/>
    </xf>
    <xf numFmtId="0" fontId="16" fillId="11" borderId="0" xfId="5" applyFont="1" applyFill="1" applyAlignment="1">
      <alignment horizontal="left"/>
    </xf>
    <xf numFmtId="0" fontId="21" fillId="11" borderId="0" xfId="5" applyFont="1" applyFill="1" applyAlignment="1">
      <alignment horizontal="left"/>
    </xf>
    <xf numFmtId="0" fontId="21" fillId="11" borderId="0" xfId="5" quotePrefix="1" applyFont="1" applyFill="1" applyAlignment="1">
      <alignment vertical="top"/>
    </xf>
    <xf numFmtId="0" fontId="20" fillId="0" borderId="0" xfId="0" applyFont="1" applyBorder="1"/>
    <xf numFmtId="0" fontId="18" fillId="11" borderId="0" xfId="4" applyFont="1" applyFill="1" applyAlignment="1"/>
    <xf numFmtId="0" fontId="16" fillId="11" borderId="0" xfId="5" applyFont="1" applyFill="1" applyAlignment="1"/>
    <xf numFmtId="0" fontId="19" fillId="11" borderId="0" xfId="5" applyFont="1" applyFill="1" applyAlignment="1"/>
    <xf numFmtId="0" fontId="16" fillId="11" borderId="0" xfId="4" applyFont="1" applyFill="1" applyAlignment="1"/>
    <xf numFmtId="0" fontId="20" fillId="11" borderId="0" xfId="5" applyFont="1" applyFill="1" applyAlignment="1"/>
    <xf numFmtId="0" fontId="14" fillId="11" borderId="0" xfId="5" applyFont="1" applyFill="1" applyAlignment="1"/>
    <xf numFmtId="0" fontId="1" fillId="11" borderId="0" xfId="4" applyFont="1" applyFill="1" applyAlignment="1"/>
    <xf numFmtId="0" fontId="18" fillId="11" borderId="0" xfId="5" applyFont="1" applyFill="1" applyAlignment="1"/>
    <xf numFmtId="0" fontId="22" fillId="11" borderId="0" xfId="5" applyFont="1" applyFill="1" applyAlignment="1"/>
    <xf numFmtId="0" fontId="21" fillId="11" borderId="0" xfId="5" applyFont="1" applyFill="1" applyAlignment="1"/>
    <xf numFmtId="0" fontId="11" fillId="12" borderId="0" xfId="6" applyFont="1" applyFill="1" applyAlignment="1">
      <alignment horizontal="left"/>
    </xf>
    <xf numFmtId="0" fontId="1" fillId="12" borderId="0" xfId="0" applyFont="1" applyFill="1"/>
    <xf numFmtId="0" fontId="24" fillId="12" borderId="0" xfId="0" applyFont="1" applyFill="1" applyAlignment="1"/>
    <xf numFmtId="0" fontId="11" fillId="12" borderId="0" xfId="0" applyFont="1" applyFill="1" applyAlignment="1">
      <alignment horizontal="right"/>
    </xf>
    <xf numFmtId="0" fontId="18" fillId="13" borderId="0" xfId="4" applyFont="1" applyFill="1" applyAlignment="1"/>
    <xf numFmtId="0" fontId="20" fillId="13" borderId="0" xfId="0" applyFont="1" applyFill="1" applyBorder="1" applyAlignment="1"/>
    <xf numFmtId="0" fontId="1" fillId="13" borderId="0" xfId="0" applyFont="1" applyFill="1" applyAlignment="1"/>
    <xf numFmtId="0" fontId="1" fillId="13" borderId="0" xfId="0" applyFont="1" applyFill="1"/>
    <xf numFmtId="0" fontId="23" fillId="11" borderId="0" xfId="4" applyFont="1" applyFill="1" applyAlignment="1"/>
    <xf numFmtId="0" fontId="23" fillId="11" borderId="0" xfId="5" applyFont="1" applyFill="1" applyAlignment="1"/>
    <xf numFmtId="0" fontId="10" fillId="14" borderId="0" xfId="5" applyFont="1" applyFill="1" applyAlignment="1">
      <alignment horizontal="left"/>
    </xf>
    <xf numFmtId="0" fontId="10" fillId="14" borderId="0" xfId="5" applyFont="1" applyFill="1" applyAlignment="1"/>
    <xf numFmtId="0" fontId="10" fillId="14" borderId="0" xfId="5" applyFont="1" applyFill="1" applyAlignment="1">
      <alignment vertical="top"/>
    </xf>
    <xf numFmtId="0" fontId="25" fillId="11" borderId="0" xfId="5" applyFont="1" applyFill="1"/>
    <xf numFmtId="0" fontId="26" fillId="11" borderId="0" xfId="5" applyFont="1" applyFill="1" applyAlignment="1">
      <alignment horizontal="left"/>
    </xf>
    <xf numFmtId="0" fontId="26" fillId="11" borderId="0" xfId="5" applyFont="1" applyFill="1" applyAlignment="1"/>
    <xf numFmtId="0" fontId="26" fillId="11" borderId="0" xfId="5" applyFont="1" applyFill="1" applyAlignment="1">
      <alignment horizontal="left" vertical="top"/>
    </xf>
    <xf numFmtId="0" fontId="27" fillId="11" borderId="0" xfId="5" applyFont="1" applyFill="1" applyAlignment="1">
      <alignment horizontal="left"/>
    </xf>
    <xf numFmtId="0" fontId="27" fillId="11" borderId="0" xfId="5" applyFont="1" applyFill="1" applyAlignment="1"/>
    <xf numFmtId="0" fontId="27" fillId="11" borderId="0" xfId="5" applyFont="1" applyFill="1" applyAlignment="1">
      <alignment horizontal="left" vertical="top"/>
    </xf>
    <xf numFmtId="0" fontId="11" fillId="14" borderId="0" xfId="5" applyFont="1" applyFill="1" applyAlignment="1">
      <alignment horizontal="right"/>
    </xf>
    <xf numFmtId="0" fontId="10" fillId="8" borderId="0" xfId="5" applyFont="1" applyFill="1" applyAlignment="1">
      <alignment horizontal="left"/>
    </xf>
    <xf numFmtId="0" fontId="10" fillId="8" borderId="0" xfId="5" applyFont="1" applyFill="1" applyAlignment="1"/>
    <xf numFmtId="0" fontId="11" fillId="8" borderId="0" xfId="5" applyFont="1" applyFill="1" applyAlignment="1">
      <alignment horizontal="right"/>
    </xf>
    <xf numFmtId="0" fontId="28" fillId="11" borderId="0" xfId="5" applyFont="1" applyFill="1" applyAlignment="1"/>
    <xf numFmtId="0" fontId="29" fillId="11" borderId="0" xfId="5" applyFont="1" applyFill="1" applyAlignment="1"/>
    <xf numFmtId="0" fontId="28" fillId="11" borderId="0" xfId="5" applyFont="1" applyFill="1" applyAlignment="1">
      <alignment horizontal="left" vertical="top"/>
    </xf>
    <xf numFmtId="0" fontId="29" fillId="11" borderId="0" xfId="5" applyFont="1" applyFill="1" applyAlignment="1">
      <alignment horizontal="left" vertical="top"/>
    </xf>
    <xf numFmtId="0" fontId="30" fillId="11" borderId="0" xfId="5" applyFont="1" applyFill="1" applyAlignment="1"/>
    <xf numFmtId="0" fontId="28" fillId="11" borderId="0" xfId="5" applyFont="1" applyFill="1" applyAlignment="1">
      <alignment vertical="top"/>
    </xf>
    <xf numFmtId="0" fontId="12" fillId="7" borderId="11" xfId="0" applyFont="1" applyFill="1" applyBorder="1" applyAlignment="1">
      <alignment horizontal="center"/>
    </xf>
    <xf numFmtId="0" fontId="12" fillId="7" borderId="3" xfId="0" applyFont="1" applyFill="1" applyBorder="1" applyAlignment="1">
      <alignment horizontal="center"/>
    </xf>
    <xf numFmtId="0" fontId="12" fillId="7" borderId="12" xfId="0" applyFont="1" applyFill="1" applyBorder="1" applyAlignment="1">
      <alignment horizontal="center"/>
    </xf>
    <xf numFmtId="164" fontId="12" fillId="7" borderId="11" xfId="1" applyNumberFormat="1" applyFont="1" applyFill="1" applyBorder="1" applyAlignment="1">
      <alignment horizontal="center"/>
    </xf>
    <xf numFmtId="164" fontId="12" fillId="7" borderId="3" xfId="1" applyNumberFormat="1" applyFont="1" applyFill="1" applyBorder="1" applyAlignment="1">
      <alignment horizontal="center"/>
    </xf>
    <xf numFmtId="164" fontId="12" fillId="7" borderId="12" xfId="1" applyNumberFormat="1" applyFont="1" applyFill="1" applyBorder="1" applyAlignment="1">
      <alignment horizontal="center"/>
    </xf>
    <xf numFmtId="0" fontId="10" fillId="8" borderId="3" xfId="0" applyFont="1" applyFill="1" applyBorder="1" applyAlignment="1">
      <alignment horizontal="center"/>
    </xf>
    <xf numFmtId="9" fontId="11" fillId="10" borderId="3" xfId="0" applyNumberFormat="1" applyFont="1" applyFill="1" applyBorder="1" applyAlignment="1">
      <alignment horizontal="center"/>
    </xf>
    <xf numFmtId="0" fontId="10" fillId="9" borderId="3" xfId="0" applyFont="1" applyFill="1" applyBorder="1" applyAlignment="1">
      <alignment horizontal="center"/>
    </xf>
    <xf numFmtId="0" fontId="10" fillId="9" borderId="9" xfId="0" applyFont="1" applyFill="1" applyBorder="1" applyAlignment="1">
      <alignment horizontal="center"/>
    </xf>
    <xf numFmtId="9" fontId="11" fillId="10" borderId="11" xfId="0" applyNumberFormat="1" applyFont="1" applyFill="1" applyBorder="1" applyAlignment="1">
      <alignment horizontal="center"/>
    </xf>
  </cellXfs>
  <cellStyles count="7">
    <cellStyle name="Comma" xfId="1" builtinId="3"/>
    <cellStyle name="Normal" xfId="0" builtinId="0"/>
    <cellStyle name="Normal 4 2" xfId="4"/>
    <cellStyle name="Normal 5" xfId="5"/>
    <cellStyle name="Normal 5 3" xfId="6"/>
    <cellStyle name="Percent" xfId="2" builtinId="5"/>
    <cellStyle name="Percent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5"/>
  <sheetViews>
    <sheetView tabSelected="1" zoomScaleNormal="100" workbookViewId="0"/>
  </sheetViews>
  <sheetFormatPr defaultRowHeight="12.75" x14ac:dyDescent="0.2"/>
  <cols>
    <col min="1" max="1" width="4.28515625" style="220" customWidth="1"/>
    <col min="2" max="2" width="5.140625" style="220" customWidth="1"/>
    <col min="3" max="3" width="57.28515625" style="220" customWidth="1"/>
    <col min="4" max="4" width="9.85546875" style="220" customWidth="1"/>
    <col min="5" max="16384" width="9.140625" style="220"/>
  </cols>
  <sheetData>
    <row r="1" spans="1:15" x14ac:dyDescent="0.2">
      <c r="A1" s="219" t="s">
        <v>539</v>
      </c>
      <c r="E1" s="213"/>
    </row>
    <row r="2" spans="1:15" x14ac:dyDescent="0.2">
      <c r="A2" s="221" t="s">
        <v>549</v>
      </c>
      <c r="C2" s="222"/>
    </row>
    <row r="3" spans="1:15" x14ac:dyDescent="0.2">
      <c r="A3" s="223" t="s">
        <v>540</v>
      </c>
      <c r="C3" s="222"/>
    </row>
    <row r="4" spans="1:15" x14ac:dyDescent="0.2">
      <c r="A4" s="223"/>
      <c r="C4" s="222"/>
    </row>
    <row r="5" spans="1:15" x14ac:dyDescent="0.2">
      <c r="A5" s="229"/>
      <c r="B5" s="230"/>
      <c r="C5" s="231"/>
      <c r="D5" s="232" t="s">
        <v>552</v>
      </c>
    </row>
    <row r="6" spans="1:15" x14ac:dyDescent="0.2">
      <c r="A6" s="233" t="s">
        <v>553</v>
      </c>
      <c r="B6" s="234"/>
      <c r="C6" s="235"/>
      <c r="D6" s="236"/>
    </row>
    <row r="7" spans="1:15" x14ac:dyDescent="0.2">
      <c r="A7" s="224"/>
      <c r="C7" s="222"/>
    </row>
    <row r="8" spans="1:15" x14ac:dyDescent="0.2">
      <c r="B8" s="237" t="s">
        <v>554</v>
      </c>
    </row>
    <row r="9" spans="1:15" x14ac:dyDescent="0.2">
      <c r="B9" s="237"/>
      <c r="C9" s="238" t="s">
        <v>555</v>
      </c>
    </row>
    <row r="10" spans="1:15" x14ac:dyDescent="0.2">
      <c r="C10" s="225" t="s">
        <v>548</v>
      </c>
    </row>
    <row r="11" spans="1:15" x14ac:dyDescent="0.2">
      <c r="C11" s="225"/>
    </row>
    <row r="12" spans="1:15" x14ac:dyDescent="0.2">
      <c r="A12" s="239">
        <v>1</v>
      </c>
      <c r="B12" s="240" t="s">
        <v>550</v>
      </c>
      <c r="C12" s="241"/>
      <c r="D12" s="249" t="s">
        <v>558</v>
      </c>
      <c r="E12" s="221"/>
      <c r="F12" s="221"/>
      <c r="G12" s="221"/>
      <c r="H12" s="221"/>
      <c r="I12" s="221"/>
      <c r="J12" s="221"/>
      <c r="K12" s="221"/>
      <c r="L12" s="221"/>
      <c r="M12" s="221"/>
      <c r="N12" s="221"/>
      <c r="O12" s="221"/>
    </row>
    <row r="13" spans="1:15" x14ac:dyDescent="0.2">
      <c r="A13" s="215"/>
      <c r="B13" s="226"/>
      <c r="C13" s="242" t="s">
        <v>557</v>
      </c>
    </row>
    <row r="14" spans="1:15" s="244" customFormat="1" x14ac:dyDescent="0.2">
      <c r="A14" s="243"/>
      <c r="C14" s="245" t="s">
        <v>566</v>
      </c>
    </row>
    <row r="15" spans="1:15" s="244" customFormat="1" x14ac:dyDescent="0.2">
      <c r="A15" s="243"/>
      <c r="C15" s="245" t="s">
        <v>567</v>
      </c>
    </row>
    <row r="16" spans="1:15" s="247" customFormat="1" ht="6.75" x14ac:dyDescent="0.15">
      <c r="A16" s="246"/>
      <c r="C16" s="248"/>
    </row>
    <row r="17" spans="1:15" s="244" customFormat="1" x14ac:dyDescent="0.2">
      <c r="A17" s="243"/>
      <c r="C17" s="245" t="s">
        <v>568</v>
      </c>
    </row>
    <row r="18" spans="1:15" s="244" customFormat="1" x14ac:dyDescent="0.2">
      <c r="A18" s="243"/>
      <c r="C18" s="245" t="s">
        <v>569</v>
      </c>
    </row>
    <row r="19" spans="1:15" s="244" customFormat="1" x14ac:dyDescent="0.2">
      <c r="A19" s="243"/>
      <c r="C19" s="245" t="s">
        <v>570</v>
      </c>
    </row>
    <row r="20" spans="1:15" s="244" customFormat="1" x14ac:dyDescent="0.2">
      <c r="A20" s="243"/>
      <c r="C20" s="245" t="s">
        <v>571</v>
      </c>
    </row>
    <row r="21" spans="1:15" s="247" customFormat="1" ht="6.75" x14ac:dyDescent="0.15">
      <c r="A21" s="246"/>
      <c r="C21" s="248"/>
    </row>
    <row r="22" spans="1:15" s="244" customFormat="1" x14ac:dyDescent="0.2">
      <c r="A22" s="243"/>
      <c r="C22" s="245" t="s">
        <v>572</v>
      </c>
    </row>
    <row r="23" spans="1:15" s="244" customFormat="1" x14ac:dyDescent="0.2">
      <c r="A23" s="243"/>
      <c r="C23" s="245" t="s">
        <v>573</v>
      </c>
    </row>
    <row r="24" spans="1:15" s="244" customFormat="1" x14ac:dyDescent="0.2">
      <c r="A24" s="243"/>
      <c r="C24" s="245" t="s">
        <v>574</v>
      </c>
    </row>
    <row r="25" spans="1:15" s="247" customFormat="1" ht="6.75" x14ac:dyDescent="0.15">
      <c r="A25" s="246"/>
      <c r="C25" s="248"/>
    </row>
    <row r="26" spans="1:15" s="244" customFormat="1" x14ac:dyDescent="0.2">
      <c r="A26" s="243"/>
      <c r="C26" s="245" t="s">
        <v>575</v>
      </c>
    </row>
    <row r="27" spans="1:15" s="244" customFormat="1" x14ac:dyDescent="0.2">
      <c r="A27" s="243"/>
      <c r="C27" s="245" t="s">
        <v>576</v>
      </c>
    </row>
    <row r="28" spans="1:15" x14ac:dyDescent="0.2">
      <c r="A28" s="222"/>
    </row>
    <row r="29" spans="1:15" x14ac:dyDescent="0.2">
      <c r="A29" s="250">
        <v>2</v>
      </c>
      <c r="B29" s="251" t="s">
        <v>13</v>
      </c>
      <c r="C29" s="251"/>
      <c r="D29" s="252" t="s">
        <v>559</v>
      </c>
      <c r="E29" s="221"/>
      <c r="F29" s="221"/>
      <c r="G29" s="221"/>
      <c r="H29" s="221"/>
      <c r="I29" s="221"/>
      <c r="J29" s="221"/>
      <c r="K29" s="221"/>
      <c r="L29" s="221"/>
      <c r="M29" s="221"/>
      <c r="N29" s="221"/>
      <c r="O29" s="221"/>
    </row>
    <row r="30" spans="1:15" x14ac:dyDescent="0.2">
      <c r="A30" s="215"/>
      <c r="B30" s="226"/>
      <c r="C30" s="257" t="s">
        <v>561</v>
      </c>
    </row>
    <row r="31" spans="1:15" x14ac:dyDescent="0.2">
      <c r="A31" s="215"/>
      <c r="B31" s="226"/>
      <c r="C31" s="253" t="s">
        <v>560</v>
      </c>
    </row>
    <row r="32" spans="1:15" s="228" customFormat="1" ht="6.75" x14ac:dyDescent="0.15">
      <c r="A32" s="216"/>
      <c r="B32" s="227"/>
      <c r="C32" s="254"/>
    </row>
    <row r="33" spans="1:15" x14ac:dyDescent="0.2">
      <c r="A33" s="215"/>
      <c r="B33" s="226"/>
      <c r="C33" s="255" t="s">
        <v>556</v>
      </c>
    </row>
    <row r="34" spans="1:15" s="228" customFormat="1" ht="6.75" x14ac:dyDescent="0.15">
      <c r="A34" s="216"/>
      <c r="B34" s="227"/>
      <c r="C34" s="256"/>
    </row>
    <row r="35" spans="1:15" x14ac:dyDescent="0.2">
      <c r="A35" s="215"/>
      <c r="B35" s="226"/>
      <c r="C35" s="255" t="s">
        <v>577</v>
      </c>
    </row>
    <row r="36" spans="1:15" x14ac:dyDescent="0.2">
      <c r="A36" s="215"/>
      <c r="B36" s="226"/>
      <c r="C36" s="255" t="s">
        <v>578</v>
      </c>
    </row>
    <row r="37" spans="1:15" s="228" customFormat="1" ht="6.75" x14ac:dyDescent="0.15">
      <c r="A37" s="216"/>
      <c r="B37" s="227"/>
      <c r="C37" s="256"/>
    </row>
    <row r="38" spans="1:15" x14ac:dyDescent="0.2">
      <c r="A38" s="215"/>
      <c r="B38" s="226"/>
      <c r="C38" s="255" t="s">
        <v>579</v>
      </c>
    </row>
    <row r="39" spans="1:15" x14ac:dyDescent="0.2">
      <c r="A39" s="215"/>
      <c r="B39" s="226"/>
      <c r="C39" s="255" t="s">
        <v>580</v>
      </c>
    </row>
    <row r="40" spans="1:15" s="228" customFormat="1" ht="6.75" x14ac:dyDescent="0.15">
      <c r="A40" s="216"/>
      <c r="B40" s="227"/>
      <c r="C40" s="256"/>
    </row>
    <row r="41" spans="1:15" x14ac:dyDescent="0.2">
      <c r="A41" s="215"/>
      <c r="B41" s="226"/>
      <c r="C41" s="255" t="s">
        <v>581</v>
      </c>
    </row>
    <row r="42" spans="1:15" x14ac:dyDescent="0.2">
      <c r="A42" s="215"/>
      <c r="B42" s="226"/>
      <c r="C42" s="255" t="s">
        <v>582</v>
      </c>
    </row>
    <row r="43" spans="1:15" s="228" customFormat="1" ht="6.75" x14ac:dyDescent="0.15">
      <c r="A43" s="216"/>
      <c r="B43" s="227"/>
      <c r="C43" s="256"/>
    </row>
    <row r="44" spans="1:15" x14ac:dyDescent="0.2">
      <c r="A44" s="215"/>
      <c r="B44" s="226"/>
      <c r="C44" s="255" t="s">
        <v>583</v>
      </c>
    </row>
    <row r="45" spans="1:15" x14ac:dyDescent="0.2">
      <c r="A45" s="215"/>
      <c r="B45" s="226"/>
      <c r="C45" s="255" t="s">
        <v>584</v>
      </c>
    </row>
    <row r="46" spans="1:15" s="228" customFormat="1" ht="6.75" x14ac:dyDescent="0.15">
      <c r="A46" s="216"/>
      <c r="B46" s="227"/>
      <c r="C46" s="217"/>
    </row>
    <row r="47" spans="1:15" x14ac:dyDescent="0.2">
      <c r="A47" s="250">
        <v>3</v>
      </c>
      <c r="B47" s="251" t="s">
        <v>56</v>
      </c>
      <c r="C47" s="251"/>
      <c r="D47" s="252" t="s">
        <v>559</v>
      </c>
      <c r="E47" s="221"/>
      <c r="F47" s="221"/>
      <c r="G47" s="221"/>
      <c r="H47" s="221"/>
      <c r="I47" s="221"/>
      <c r="J47" s="221"/>
      <c r="K47" s="221"/>
      <c r="L47" s="221"/>
      <c r="M47" s="221"/>
      <c r="N47" s="221"/>
      <c r="O47" s="221"/>
    </row>
    <row r="48" spans="1:15" x14ac:dyDescent="0.2">
      <c r="A48" s="215"/>
      <c r="B48" s="226"/>
      <c r="C48" s="257" t="s">
        <v>562</v>
      </c>
    </row>
    <row r="49" spans="1:15" x14ac:dyDescent="0.2">
      <c r="A49" s="215"/>
      <c r="B49" s="226"/>
      <c r="C49" s="258" t="s">
        <v>565</v>
      </c>
    </row>
    <row r="50" spans="1:15" x14ac:dyDescent="0.2">
      <c r="A50" s="215"/>
      <c r="B50" s="226"/>
      <c r="C50" s="253" t="s">
        <v>560</v>
      </c>
    </row>
    <row r="51" spans="1:15" x14ac:dyDescent="0.2">
      <c r="A51" s="214"/>
      <c r="B51" s="221"/>
      <c r="C51" s="221"/>
      <c r="D51" s="221"/>
      <c r="E51" s="221"/>
      <c r="F51" s="221"/>
      <c r="G51" s="221"/>
      <c r="H51" s="221"/>
      <c r="I51" s="221"/>
      <c r="J51" s="221"/>
      <c r="K51" s="221"/>
      <c r="L51" s="221"/>
      <c r="M51" s="221"/>
      <c r="N51" s="221"/>
      <c r="O51" s="221"/>
    </row>
    <row r="52" spans="1:15" x14ac:dyDescent="0.2">
      <c r="A52" s="250">
        <v>4</v>
      </c>
      <c r="B52" s="251" t="s">
        <v>57</v>
      </c>
      <c r="C52" s="251"/>
      <c r="D52" s="252" t="s">
        <v>559</v>
      </c>
    </row>
    <row r="53" spans="1:15" x14ac:dyDescent="0.2">
      <c r="A53" s="215"/>
      <c r="B53" s="226"/>
      <c r="C53" s="257" t="s">
        <v>563</v>
      </c>
    </row>
    <row r="54" spans="1:15" x14ac:dyDescent="0.2">
      <c r="C54" s="258" t="s">
        <v>588</v>
      </c>
    </row>
    <row r="55" spans="1:15" x14ac:dyDescent="0.2">
      <c r="C55" s="253" t="s">
        <v>560</v>
      </c>
    </row>
    <row r="57" spans="1:15" x14ac:dyDescent="0.2">
      <c r="A57" s="250">
        <v>5</v>
      </c>
      <c r="B57" s="251" t="s">
        <v>58</v>
      </c>
      <c r="C57" s="251"/>
      <c r="D57" s="252" t="s">
        <v>559</v>
      </c>
    </row>
    <row r="58" spans="1:15" x14ac:dyDescent="0.2">
      <c r="C58" s="257" t="s">
        <v>564</v>
      </c>
    </row>
    <row r="59" spans="1:15" x14ac:dyDescent="0.2">
      <c r="C59" s="258" t="s">
        <v>587</v>
      </c>
    </row>
    <row r="60" spans="1:15" x14ac:dyDescent="0.2">
      <c r="C60" s="253" t="s">
        <v>560</v>
      </c>
    </row>
    <row r="61" spans="1:15" x14ac:dyDescent="0.2">
      <c r="C61" s="253"/>
    </row>
    <row r="62" spans="1:15" x14ac:dyDescent="0.2">
      <c r="A62" s="250">
        <v>6</v>
      </c>
      <c r="B62" s="251" t="s">
        <v>59</v>
      </c>
      <c r="C62" s="251"/>
      <c r="D62" s="252" t="s">
        <v>559</v>
      </c>
    </row>
    <row r="63" spans="1:15" x14ac:dyDescent="0.2">
      <c r="C63" s="257" t="s">
        <v>585</v>
      </c>
    </row>
    <row r="64" spans="1:15" x14ac:dyDescent="0.2">
      <c r="C64" s="258" t="s">
        <v>586</v>
      </c>
    </row>
    <row r="65" spans="3:3" x14ac:dyDescent="0.2">
      <c r="C65" s="253" t="s">
        <v>560</v>
      </c>
    </row>
  </sheetData>
  <pageMargins left="0.47244094488188981" right="0.47244094488188981" top="0.47244094488188981" bottom="0.47244094488188981" header="0.31496062992125984" footer="0.23622047244094491"/>
  <pageSetup paperSize="9" scale="120" orientation="portrait" r:id="rId1"/>
  <headerFooter scaleWithDoc="0">
    <oddFooter>&amp;L&amp;A&amp;C&amp;F&amp;RPage &amp;P of &amp;N</oddFooter>
  </headerFooter>
  <rowBreaks count="1" manualBreakCount="1">
    <brk id="56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1:AW29"/>
  <sheetViews>
    <sheetView workbookViewId="0"/>
  </sheetViews>
  <sheetFormatPr defaultRowHeight="12.75" x14ac:dyDescent="0.2"/>
  <cols>
    <col min="1" max="1" width="14.5703125" style="160" customWidth="1"/>
    <col min="2" max="2" width="17.7109375" style="160" customWidth="1"/>
    <col min="3" max="3" width="9.140625" style="160"/>
    <col min="4" max="4" width="11.5703125" style="160" customWidth="1"/>
    <col min="5" max="9" width="11.28515625" style="171" bestFit="1" customWidth="1"/>
    <col min="10" max="10" width="11.5703125" style="160" bestFit="1" customWidth="1"/>
    <col min="11" max="16384" width="9.140625" style="160"/>
  </cols>
  <sheetData>
    <row r="1" spans="1:10" x14ac:dyDescent="0.2">
      <c r="A1" s="156" t="s">
        <v>539</v>
      </c>
      <c r="B1" s="1"/>
      <c r="C1" s="1"/>
      <c r="D1" s="1"/>
      <c r="E1" s="164" t="s">
        <v>13</v>
      </c>
      <c r="F1" s="164" t="s">
        <v>56</v>
      </c>
      <c r="G1" s="164" t="s">
        <v>57</v>
      </c>
      <c r="H1" s="164" t="s">
        <v>58</v>
      </c>
      <c r="I1" s="164" t="s">
        <v>59</v>
      </c>
    </row>
    <row r="2" spans="1:10" x14ac:dyDescent="0.2">
      <c r="A2" s="157" t="s">
        <v>549</v>
      </c>
      <c r="B2" s="10"/>
      <c r="C2" s="11"/>
      <c r="D2" s="10"/>
      <c r="E2" s="165"/>
      <c r="F2" s="165"/>
      <c r="G2" s="165"/>
      <c r="H2" s="165"/>
      <c r="I2" s="165"/>
    </row>
    <row r="3" spans="1:10" x14ac:dyDescent="0.2">
      <c r="A3" s="218" t="s">
        <v>550</v>
      </c>
      <c r="B3" s="10"/>
      <c r="C3" s="11"/>
      <c r="D3" s="10"/>
      <c r="E3" s="166"/>
      <c r="F3" s="166"/>
      <c r="G3" s="166"/>
      <c r="H3" s="166"/>
      <c r="I3" s="166"/>
    </row>
    <row r="4" spans="1:10" x14ac:dyDescent="0.2">
      <c r="B4" s="10"/>
      <c r="C4" s="11"/>
      <c r="D4" s="10"/>
      <c r="E4" s="166"/>
      <c r="F4" s="166"/>
      <c r="G4" s="166"/>
      <c r="H4" s="166"/>
      <c r="I4" s="166"/>
    </row>
    <row r="5" spans="1:10" x14ac:dyDescent="0.2">
      <c r="B5" s="28"/>
      <c r="C5" s="29"/>
      <c r="D5" s="28"/>
      <c r="E5" s="167">
        <f>+E221</f>
        <v>0</v>
      </c>
      <c r="F5" s="167">
        <f>+F221</f>
        <v>0</v>
      </c>
      <c r="G5" s="167">
        <f>+G221</f>
        <v>0</v>
      </c>
      <c r="H5" s="167">
        <f>+H221</f>
        <v>0</v>
      </c>
      <c r="I5" s="167">
        <f>+I221</f>
        <v>0</v>
      </c>
    </row>
    <row r="6" spans="1:10" x14ac:dyDescent="0.2">
      <c r="B6" s="35"/>
      <c r="C6" s="35"/>
      <c r="D6" s="35"/>
      <c r="E6" s="168"/>
      <c r="F6" s="168"/>
      <c r="G6" s="168"/>
      <c r="H6" s="168"/>
      <c r="I6" s="168"/>
    </row>
    <row r="7" spans="1:10" x14ac:dyDescent="0.2">
      <c r="B7" s="1"/>
      <c r="C7" s="1"/>
      <c r="D7" s="1"/>
      <c r="E7" s="165"/>
      <c r="F7" s="165"/>
      <c r="G7" s="165"/>
      <c r="H7" s="165"/>
      <c r="I7" s="165"/>
    </row>
    <row r="8" spans="1:10" x14ac:dyDescent="0.2">
      <c r="B8" s="196" t="s">
        <v>17</v>
      </c>
      <c r="C8" s="172"/>
      <c r="D8" s="173"/>
      <c r="E8" s="174">
        <v>1.67E-2</v>
      </c>
      <c r="F8" s="174">
        <v>1.84E-2</v>
      </c>
      <c r="G8" s="174">
        <v>1.9300000000000001E-2</v>
      </c>
      <c r="H8" s="174">
        <v>2.06E-2</v>
      </c>
      <c r="I8" s="175">
        <v>2.1999999999999999E-2</v>
      </c>
      <c r="J8" s="161"/>
    </row>
    <row r="9" spans="1:10" x14ac:dyDescent="0.2">
      <c r="B9" s="197" t="s">
        <v>30</v>
      </c>
      <c r="C9" s="10"/>
      <c r="D9" s="10"/>
      <c r="E9" s="204">
        <v>7.4775282205405968E-3</v>
      </c>
      <c r="F9" s="204">
        <v>7.200152732028231E-3</v>
      </c>
      <c r="G9" s="204">
        <v>7.1937376559367827E-3</v>
      </c>
      <c r="H9" s="204">
        <v>6.9398038257817429E-3</v>
      </c>
      <c r="I9" s="205">
        <v>6.8392623857602697E-3</v>
      </c>
    </row>
    <row r="10" spans="1:10" x14ac:dyDescent="0.2">
      <c r="B10" s="198" t="s">
        <v>31</v>
      </c>
      <c r="C10" s="162"/>
      <c r="D10" s="162"/>
      <c r="E10" s="169">
        <f>((1+E8)/(1+E9) - 1)</f>
        <v>9.1540223192358994E-3</v>
      </c>
      <c r="F10" s="169">
        <f t="shared" ref="F10:H10" si="0">((1+F8)/(1+F9) - 1)</f>
        <v>1.1119783131080974E-2</v>
      </c>
      <c r="G10" s="169">
        <f t="shared" ref="G10" si="1">((1+G8)/(1+G9) - 1)</f>
        <v>1.2019795091496865E-2</v>
      </c>
      <c r="H10" s="169">
        <f t="shared" si="0"/>
        <v>1.356605044543624E-2</v>
      </c>
      <c r="I10" s="176">
        <f t="shared" ref="I10" si="2">((1+I8)/(1+I9) - 1)</f>
        <v>1.5057753685842057E-2</v>
      </c>
    </row>
    <row r="11" spans="1:10" x14ac:dyDescent="0.2">
      <c r="B11" s="199"/>
      <c r="C11" s="49"/>
      <c r="D11" s="10"/>
      <c r="E11" s="208"/>
      <c r="F11" s="208"/>
      <c r="G11" s="208"/>
      <c r="H11" s="208"/>
      <c r="I11" s="209"/>
    </row>
    <row r="12" spans="1:10" x14ac:dyDescent="0.2">
      <c r="B12" s="199" t="s">
        <v>33</v>
      </c>
      <c r="C12" s="49"/>
      <c r="D12" s="10"/>
      <c r="E12" s="170">
        <v>14507609.655121326</v>
      </c>
      <c r="F12" s="170">
        <v>15203742.679492792</v>
      </c>
      <c r="G12" s="170">
        <v>15203742.679492792</v>
      </c>
      <c r="H12" s="170">
        <v>15203742.679492792</v>
      </c>
      <c r="I12" s="177">
        <v>15203742.679492792</v>
      </c>
    </row>
    <row r="13" spans="1:10" x14ac:dyDescent="0.2">
      <c r="B13" s="200"/>
      <c r="C13" s="178"/>
      <c r="D13" s="179"/>
      <c r="E13" s="210"/>
      <c r="F13" s="206"/>
      <c r="G13" s="206"/>
      <c r="H13" s="206"/>
      <c r="I13" s="207"/>
    </row>
    <row r="14" spans="1:10" x14ac:dyDescent="0.2">
      <c r="B14" s="181" t="s">
        <v>25</v>
      </c>
      <c r="C14" s="182"/>
      <c r="D14" s="182"/>
      <c r="E14" s="183"/>
      <c r="F14" s="184"/>
      <c r="G14" s="184"/>
      <c r="H14" s="184"/>
      <c r="I14" s="185"/>
    </row>
    <row r="15" spans="1:10" x14ac:dyDescent="0.2">
      <c r="A15" s="192"/>
      <c r="B15" s="196" t="s">
        <v>18</v>
      </c>
      <c r="C15" s="172"/>
      <c r="D15" s="173"/>
      <c r="E15" s="174">
        <v>0.26640000000000003</v>
      </c>
      <c r="F15" s="174">
        <v>0.26640000000000003</v>
      </c>
      <c r="G15" s="174">
        <v>0.26640000000000003</v>
      </c>
      <c r="H15" s="174">
        <v>0.26640000000000003</v>
      </c>
      <c r="I15" s="175">
        <v>0.26640000000000003</v>
      </c>
    </row>
    <row r="16" spans="1:10" x14ac:dyDescent="0.2">
      <c r="A16" s="192"/>
      <c r="B16" s="199" t="s">
        <v>19</v>
      </c>
      <c r="C16" s="49"/>
      <c r="D16" s="10"/>
      <c r="E16" s="204">
        <v>-10</v>
      </c>
      <c r="F16" s="204">
        <v>-10</v>
      </c>
      <c r="G16" s="204">
        <v>-10</v>
      </c>
      <c r="H16" s="204">
        <v>-10</v>
      </c>
      <c r="I16" s="205">
        <v>-10</v>
      </c>
    </row>
    <row r="17" spans="1:49" x14ac:dyDescent="0.2">
      <c r="A17" s="192"/>
      <c r="B17" s="199" t="s">
        <v>20</v>
      </c>
      <c r="C17" s="162"/>
      <c r="D17" s="162"/>
      <c r="E17" s="169">
        <v>-10</v>
      </c>
      <c r="F17" s="169">
        <v>-10</v>
      </c>
      <c r="G17" s="169">
        <v>-10</v>
      </c>
      <c r="H17" s="169">
        <v>-10</v>
      </c>
      <c r="I17" s="176">
        <v>-10</v>
      </c>
      <c r="J17" s="201"/>
      <c r="K17" s="202"/>
      <c r="L17" s="202"/>
      <c r="M17" s="202"/>
      <c r="N17" s="202"/>
      <c r="O17" s="202"/>
      <c r="P17" s="201"/>
      <c r="Q17" s="201"/>
      <c r="R17" s="201"/>
      <c r="S17" s="201"/>
      <c r="T17" s="201"/>
      <c r="U17" s="201"/>
      <c r="V17" s="201"/>
      <c r="W17" s="201"/>
      <c r="X17" s="201"/>
      <c r="Y17" s="201"/>
      <c r="Z17" s="201"/>
      <c r="AA17" s="201"/>
      <c r="AB17" s="201"/>
      <c r="AC17" s="201"/>
      <c r="AD17" s="201"/>
      <c r="AE17" s="201"/>
      <c r="AF17" s="201"/>
      <c r="AG17" s="201"/>
      <c r="AH17" s="201"/>
      <c r="AI17" s="201"/>
      <c r="AJ17" s="201"/>
      <c r="AK17" s="201"/>
      <c r="AL17" s="201"/>
      <c r="AM17" s="201"/>
      <c r="AN17" s="201"/>
      <c r="AO17" s="201"/>
      <c r="AP17" s="201"/>
      <c r="AQ17" s="201"/>
      <c r="AR17" s="201"/>
      <c r="AS17" s="201"/>
      <c r="AT17" s="201"/>
      <c r="AU17" s="201"/>
      <c r="AV17" s="201"/>
      <c r="AW17" s="201"/>
    </row>
    <row r="18" spans="1:49" x14ac:dyDescent="0.2">
      <c r="A18" s="192"/>
      <c r="B18" s="198"/>
      <c r="C18" s="49" t="s">
        <v>32</v>
      </c>
      <c r="D18" s="162"/>
      <c r="E18" s="204">
        <f>E16+E15-E20</f>
        <v>-9.8022999999999989</v>
      </c>
      <c r="F18" s="204">
        <f t="shared" ref="F18:I18" si="3">F16+F15-F20</f>
        <v>-9.7738999999999994</v>
      </c>
      <c r="G18" s="204">
        <f t="shared" si="3"/>
        <v>-9.7708999999999993</v>
      </c>
      <c r="H18" s="204">
        <f t="shared" si="3"/>
        <v>-9.770999999999999</v>
      </c>
      <c r="I18" s="205">
        <f t="shared" si="3"/>
        <v>-9.7766999999999999</v>
      </c>
      <c r="J18" s="201"/>
      <c r="K18" s="201"/>
      <c r="L18" s="201"/>
      <c r="M18" s="201"/>
      <c r="N18" s="201"/>
      <c r="O18" s="201"/>
      <c r="P18" s="201"/>
      <c r="Q18" s="201"/>
      <c r="R18" s="201"/>
      <c r="S18" s="201"/>
      <c r="T18" s="201"/>
      <c r="U18" s="201"/>
      <c r="V18" s="201"/>
      <c r="W18" s="201"/>
      <c r="X18" s="201"/>
      <c r="Y18" s="201"/>
      <c r="Z18" s="201"/>
      <c r="AA18" s="201"/>
      <c r="AB18" s="201"/>
      <c r="AC18" s="201"/>
      <c r="AD18" s="201"/>
      <c r="AE18" s="201"/>
      <c r="AF18" s="201"/>
      <c r="AG18" s="201"/>
      <c r="AH18" s="201"/>
      <c r="AI18" s="201"/>
      <c r="AJ18" s="201"/>
      <c r="AK18" s="201"/>
      <c r="AL18" s="201"/>
      <c r="AM18" s="201"/>
      <c r="AN18" s="201"/>
      <c r="AO18" s="201"/>
      <c r="AP18" s="201"/>
      <c r="AQ18" s="201"/>
      <c r="AR18" s="201"/>
      <c r="AS18" s="201"/>
      <c r="AT18" s="201"/>
      <c r="AU18" s="201"/>
      <c r="AV18" s="201"/>
      <c r="AW18" s="201"/>
    </row>
    <row r="19" spans="1:49" x14ac:dyDescent="0.2">
      <c r="A19" s="192"/>
      <c r="B19" s="198"/>
      <c r="C19" s="49" t="s">
        <v>541</v>
      </c>
      <c r="D19" s="162"/>
      <c r="E19" s="169">
        <f>E16+2*(E15-E20)</f>
        <v>-9.6045999999999996</v>
      </c>
      <c r="F19" s="169">
        <f t="shared" ref="F19:I19" si="4">F16+2*(F15-F20)</f>
        <v>-9.5478000000000005</v>
      </c>
      <c r="G19" s="169">
        <f t="shared" si="4"/>
        <v>-9.5418000000000003</v>
      </c>
      <c r="H19" s="169">
        <f t="shared" si="4"/>
        <v>-9.5419999999999998</v>
      </c>
      <c r="I19" s="176">
        <f t="shared" si="4"/>
        <v>-9.5533999999999999</v>
      </c>
      <c r="J19" s="201"/>
      <c r="K19" s="201"/>
      <c r="L19" s="201"/>
      <c r="M19" s="201"/>
      <c r="N19" s="201"/>
      <c r="O19" s="201"/>
      <c r="P19" s="201"/>
      <c r="Q19" s="201"/>
      <c r="R19" s="201"/>
      <c r="S19" s="201"/>
      <c r="T19" s="201"/>
      <c r="U19" s="201"/>
      <c r="V19" s="201"/>
      <c r="W19" s="201"/>
      <c r="X19" s="201"/>
      <c r="Y19" s="201"/>
      <c r="Z19" s="201"/>
      <c r="AA19" s="201"/>
      <c r="AB19" s="201"/>
      <c r="AC19" s="201"/>
      <c r="AD19" s="201"/>
      <c r="AE19" s="201"/>
      <c r="AF19" s="201"/>
      <c r="AG19" s="201"/>
      <c r="AH19" s="201"/>
      <c r="AI19" s="201"/>
      <c r="AJ19" s="201"/>
      <c r="AK19" s="201"/>
      <c r="AL19" s="201"/>
      <c r="AM19" s="201"/>
      <c r="AN19" s="201"/>
      <c r="AO19" s="201"/>
      <c r="AP19" s="201"/>
      <c r="AQ19" s="201"/>
      <c r="AR19" s="201"/>
      <c r="AS19" s="201"/>
      <c r="AT19" s="201"/>
      <c r="AU19" s="201"/>
      <c r="AV19" s="201"/>
      <c r="AW19" s="201"/>
    </row>
    <row r="20" spans="1:49" x14ac:dyDescent="0.2">
      <c r="A20" s="193"/>
      <c r="B20" s="200" t="s">
        <v>24</v>
      </c>
      <c r="C20" s="180"/>
      <c r="D20" s="180"/>
      <c r="E20" s="206">
        <v>6.8699999999999997E-2</v>
      </c>
      <c r="F20" s="206">
        <v>4.0300000000000002E-2</v>
      </c>
      <c r="G20" s="206">
        <v>3.73E-2</v>
      </c>
      <c r="H20" s="206">
        <v>3.7400000000000003E-2</v>
      </c>
      <c r="I20" s="207">
        <v>4.3099999999999999E-2</v>
      </c>
      <c r="J20" s="201"/>
      <c r="K20" s="201"/>
      <c r="L20" s="201"/>
      <c r="M20" s="201"/>
      <c r="N20" s="201"/>
      <c r="O20" s="201"/>
      <c r="P20" s="201"/>
      <c r="Q20" s="201"/>
      <c r="R20" s="201"/>
      <c r="S20" s="201"/>
      <c r="T20" s="201"/>
      <c r="U20" s="201"/>
      <c r="V20" s="201"/>
      <c r="W20" s="201"/>
      <c r="X20" s="201"/>
      <c r="Y20" s="201"/>
      <c r="Z20" s="201"/>
      <c r="AA20" s="201"/>
      <c r="AB20" s="201"/>
      <c r="AC20" s="201"/>
      <c r="AD20" s="201"/>
      <c r="AE20" s="201"/>
      <c r="AF20" s="201"/>
      <c r="AG20" s="201"/>
      <c r="AH20" s="201"/>
      <c r="AI20" s="201"/>
      <c r="AJ20" s="201"/>
      <c r="AK20" s="201"/>
      <c r="AL20" s="201"/>
      <c r="AM20" s="201"/>
      <c r="AN20" s="201"/>
      <c r="AO20" s="201"/>
      <c r="AP20" s="201"/>
      <c r="AQ20" s="201"/>
      <c r="AR20" s="201"/>
      <c r="AS20" s="201"/>
      <c r="AT20" s="201"/>
      <c r="AU20" s="201"/>
      <c r="AV20" s="201"/>
      <c r="AW20" s="201"/>
    </row>
    <row r="21" spans="1:49" s="163" customFormat="1" x14ac:dyDescent="0.2">
      <c r="A21" s="194"/>
      <c r="B21" s="181" t="s">
        <v>27</v>
      </c>
      <c r="C21" s="182"/>
      <c r="D21" s="182"/>
      <c r="E21" s="184"/>
      <c r="F21" s="184"/>
      <c r="G21" s="184"/>
      <c r="H21" s="184"/>
      <c r="I21" s="185"/>
      <c r="J21" s="201"/>
      <c r="K21" s="201"/>
      <c r="L21" s="201"/>
      <c r="M21" s="201"/>
      <c r="N21" s="201"/>
      <c r="O21" s="201"/>
      <c r="P21" s="201"/>
      <c r="Q21" s="201"/>
      <c r="R21" s="201"/>
      <c r="S21" s="201"/>
      <c r="T21" s="201"/>
      <c r="U21" s="201"/>
      <c r="V21" s="201"/>
      <c r="W21" s="201"/>
      <c r="X21" s="201"/>
      <c r="Y21" s="201"/>
      <c r="Z21" s="201"/>
      <c r="AA21" s="201"/>
      <c r="AB21" s="201"/>
      <c r="AC21" s="201"/>
      <c r="AD21" s="201"/>
      <c r="AE21" s="201"/>
      <c r="AF21" s="201"/>
      <c r="AG21" s="201"/>
      <c r="AH21" s="201"/>
      <c r="AI21" s="201"/>
      <c r="AJ21" s="201"/>
      <c r="AK21" s="201"/>
      <c r="AL21" s="201"/>
      <c r="AM21" s="201"/>
      <c r="AN21" s="201"/>
      <c r="AO21" s="201"/>
      <c r="AP21" s="201"/>
      <c r="AQ21" s="201"/>
      <c r="AR21" s="201"/>
      <c r="AS21" s="201"/>
      <c r="AT21" s="201"/>
      <c r="AU21" s="201"/>
      <c r="AV21" s="201"/>
      <c r="AW21" s="201"/>
    </row>
    <row r="22" spans="1:49" ht="15" customHeight="1" x14ac:dyDescent="0.2">
      <c r="A22" s="193"/>
      <c r="B22" s="196" t="s">
        <v>26</v>
      </c>
      <c r="C22" s="186"/>
      <c r="D22" s="186"/>
      <c r="E22" s="174">
        <v>-10</v>
      </c>
      <c r="F22" s="174">
        <v>-10</v>
      </c>
      <c r="G22" s="174">
        <v>-10</v>
      </c>
      <c r="H22" s="174">
        <v>-10</v>
      </c>
      <c r="I22" s="175">
        <v>-10</v>
      </c>
      <c r="J22" s="201"/>
      <c r="K22" s="201"/>
      <c r="L22" s="202"/>
      <c r="M22" s="202"/>
      <c r="N22" s="202"/>
      <c r="O22" s="202"/>
      <c r="P22" s="202"/>
      <c r="Q22" s="201"/>
      <c r="R22" s="201"/>
      <c r="S22" s="201"/>
      <c r="T22" s="201"/>
      <c r="U22" s="201"/>
      <c r="V22" s="201"/>
      <c r="W22" s="201"/>
      <c r="X22" s="201"/>
      <c r="Y22" s="201"/>
      <c r="Z22" s="201"/>
      <c r="AA22" s="201"/>
      <c r="AB22" s="201"/>
      <c r="AC22" s="201"/>
      <c r="AD22" s="201"/>
      <c r="AE22" s="201"/>
      <c r="AF22" s="201"/>
      <c r="AG22" s="201"/>
      <c r="AH22" s="201"/>
      <c r="AI22" s="201"/>
      <c r="AJ22" s="201"/>
      <c r="AK22" s="201"/>
      <c r="AL22" s="201"/>
      <c r="AM22" s="201"/>
      <c r="AN22" s="201"/>
      <c r="AO22" s="201"/>
      <c r="AP22" s="201"/>
      <c r="AQ22" s="201"/>
      <c r="AR22" s="201"/>
      <c r="AS22" s="201"/>
      <c r="AT22" s="201"/>
      <c r="AU22" s="201"/>
      <c r="AV22" s="201"/>
      <c r="AW22" s="201"/>
    </row>
    <row r="23" spans="1:49" x14ac:dyDescent="0.2">
      <c r="A23" s="193"/>
      <c r="B23" s="199" t="s">
        <v>21</v>
      </c>
      <c r="C23" s="162"/>
      <c r="D23" s="162"/>
      <c r="E23" s="204">
        <v>10</v>
      </c>
      <c r="F23" s="204">
        <v>10</v>
      </c>
      <c r="G23" s="204">
        <v>10</v>
      </c>
      <c r="H23" s="204">
        <v>10</v>
      </c>
      <c r="I23" s="205">
        <v>10</v>
      </c>
      <c r="J23" s="203"/>
      <c r="K23" s="201"/>
      <c r="L23" s="201"/>
      <c r="M23" s="201"/>
      <c r="N23" s="201"/>
      <c r="O23" s="201"/>
      <c r="P23" s="201"/>
      <c r="Q23" s="201"/>
      <c r="R23" s="201"/>
      <c r="S23" s="201"/>
      <c r="T23" s="201"/>
      <c r="U23" s="201"/>
      <c r="V23" s="201"/>
      <c r="W23" s="201"/>
      <c r="X23" s="201"/>
      <c r="Y23" s="201"/>
      <c r="Z23" s="201"/>
      <c r="AA23" s="201"/>
      <c r="AB23" s="201"/>
      <c r="AC23" s="201"/>
      <c r="AD23" s="201"/>
      <c r="AE23" s="201"/>
      <c r="AF23" s="201"/>
      <c r="AG23" s="201"/>
      <c r="AH23" s="201"/>
      <c r="AI23" s="201"/>
      <c r="AJ23" s="201"/>
      <c r="AK23" s="201"/>
      <c r="AL23" s="201"/>
      <c r="AM23" s="201"/>
      <c r="AN23" s="201"/>
      <c r="AO23" s="201"/>
      <c r="AP23" s="201"/>
      <c r="AQ23" s="201"/>
      <c r="AR23" s="201"/>
      <c r="AS23" s="201"/>
      <c r="AT23" s="201"/>
      <c r="AU23" s="201"/>
      <c r="AV23" s="201"/>
      <c r="AW23" s="201"/>
    </row>
    <row r="24" spans="1:49" x14ac:dyDescent="0.2">
      <c r="A24" s="193"/>
      <c r="B24" s="199" t="s">
        <v>22</v>
      </c>
      <c r="C24" s="162"/>
      <c r="D24" s="162"/>
      <c r="E24" s="169">
        <v>10</v>
      </c>
      <c r="F24" s="169">
        <v>10</v>
      </c>
      <c r="G24" s="169">
        <v>10</v>
      </c>
      <c r="H24" s="169">
        <v>10</v>
      </c>
      <c r="I24" s="176">
        <v>10</v>
      </c>
      <c r="J24" s="201"/>
      <c r="K24" s="201"/>
      <c r="L24" s="201"/>
      <c r="M24" s="201"/>
      <c r="N24" s="201"/>
      <c r="O24" s="201"/>
      <c r="P24" s="201"/>
      <c r="Q24" s="201"/>
      <c r="R24" s="201"/>
      <c r="S24" s="201"/>
      <c r="T24" s="201"/>
      <c r="U24" s="201"/>
      <c r="V24" s="201"/>
      <c r="W24" s="201"/>
      <c r="X24" s="201"/>
      <c r="Y24" s="201"/>
      <c r="Z24" s="201"/>
      <c r="AA24" s="201"/>
      <c r="AB24" s="201"/>
      <c r="AC24" s="201"/>
      <c r="AD24" s="201"/>
      <c r="AE24" s="201"/>
      <c r="AF24" s="201"/>
      <c r="AG24" s="201"/>
      <c r="AH24" s="201"/>
      <c r="AI24" s="201"/>
      <c r="AJ24" s="201"/>
      <c r="AK24" s="201"/>
      <c r="AL24" s="201"/>
      <c r="AM24" s="201"/>
      <c r="AN24" s="201"/>
      <c r="AO24" s="201"/>
      <c r="AP24" s="201"/>
      <c r="AQ24" s="201"/>
      <c r="AR24" s="201"/>
      <c r="AS24" s="201"/>
      <c r="AT24" s="201"/>
      <c r="AU24" s="201"/>
      <c r="AV24" s="201"/>
      <c r="AW24" s="201"/>
    </row>
    <row r="25" spans="1:49" x14ac:dyDescent="0.2">
      <c r="A25" s="193"/>
      <c r="B25" s="200" t="s">
        <v>23</v>
      </c>
      <c r="C25" s="180"/>
      <c r="D25" s="180"/>
      <c r="E25" s="206">
        <v>0</v>
      </c>
      <c r="F25" s="206">
        <v>0</v>
      </c>
      <c r="G25" s="206">
        <v>0</v>
      </c>
      <c r="H25" s="206">
        <v>0</v>
      </c>
      <c r="I25" s="207">
        <v>0</v>
      </c>
      <c r="J25" s="201"/>
      <c r="K25" s="201"/>
      <c r="L25" s="201"/>
      <c r="M25" s="201"/>
      <c r="N25" s="201"/>
      <c r="O25" s="201"/>
      <c r="P25" s="201"/>
      <c r="Q25" s="201"/>
      <c r="R25" s="201"/>
      <c r="S25" s="201"/>
      <c r="T25" s="201"/>
      <c r="U25" s="201"/>
      <c r="V25" s="201"/>
      <c r="W25" s="201"/>
      <c r="X25" s="201"/>
      <c r="Y25" s="201"/>
      <c r="Z25" s="201"/>
      <c r="AA25" s="201"/>
      <c r="AB25" s="201"/>
      <c r="AC25" s="201"/>
      <c r="AD25" s="201"/>
      <c r="AE25" s="201"/>
      <c r="AF25" s="201"/>
      <c r="AG25" s="201"/>
      <c r="AH25" s="201"/>
      <c r="AI25" s="201"/>
      <c r="AJ25" s="201"/>
      <c r="AK25" s="201"/>
      <c r="AL25" s="201"/>
      <c r="AM25" s="201"/>
      <c r="AN25" s="201"/>
      <c r="AO25" s="201"/>
      <c r="AP25" s="201"/>
      <c r="AQ25" s="201"/>
      <c r="AR25" s="201"/>
      <c r="AS25" s="201"/>
      <c r="AT25" s="201"/>
      <c r="AU25" s="201"/>
      <c r="AV25" s="201"/>
      <c r="AW25" s="201"/>
    </row>
    <row r="26" spans="1:49" s="163" customFormat="1" x14ac:dyDescent="0.2">
      <c r="A26" s="194"/>
      <c r="B26" s="181" t="s">
        <v>29</v>
      </c>
      <c r="C26" s="182"/>
      <c r="D26" s="182"/>
      <c r="E26" s="183"/>
      <c r="F26" s="183"/>
      <c r="G26" s="183"/>
      <c r="H26" s="183"/>
      <c r="I26" s="191"/>
      <c r="J26" s="201"/>
      <c r="K26" s="201"/>
      <c r="L26" s="201"/>
      <c r="M26" s="201"/>
      <c r="N26" s="201"/>
      <c r="O26" s="201"/>
      <c r="P26" s="201"/>
      <c r="Q26" s="201"/>
      <c r="R26" s="201"/>
      <c r="S26" s="201"/>
      <c r="T26" s="201"/>
      <c r="U26" s="201"/>
      <c r="V26" s="201"/>
      <c r="W26" s="201"/>
      <c r="X26" s="201"/>
      <c r="Y26" s="201"/>
      <c r="Z26" s="201"/>
      <c r="AA26" s="201"/>
      <c r="AB26" s="201"/>
      <c r="AC26" s="201"/>
      <c r="AD26" s="201"/>
      <c r="AE26" s="201"/>
      <c r="AF26" s="201"/>
      <c r="AG26" s="201"/>
      <c r="AH26" s="201"/>
      <c r="AI26" s="201"/>
      <c r="AJ26" s="201"/>
      <c r="AK26" s="201"/>
      <c r="AL26" s="201"/>
      <c r="AM26" s="201"/>
      <c r="AN26" s="201"/>
      <c r="AO26" s="201"/>
      <c r="AP26" s="201"/>
      <c r="AQ26" s="201"/>
      <c r="AR26" s="201"/>
      <c r="AS26" s="201"/>
      <c r="AT26" s="201"/>
      <c r="AU26" s="201"/>
      <c r="AV26" s="201"/>
      <c r="AW26" s="201"/>
    </row>
    <row r="27" spans="1:49" ht="15" customHeight="1" x14ac:dyDescent="0.2">
      <c r="A27" s="193"/>
      <c r="B27" s="196" t="s">
        <v>28</v>
      </c>
      <c r="C27" s="186"/>
      <c r="D27" s="186"/>
      <c r="E27" s="187">
        <v>0</v>
      </c>
      <c r="F27" s="187">
        <v>0</v>
      </c>
      <c r="G27" s="187">
        <v>0</v>
      </c>
      <c r="H27" s="187">
        <v>0</v>
      </c>
      <c r="I27" s="188">
        <v>0</v>
      </c>
      <c r="J27" s="201"/>
      <c r="K27" s="201"/>
      <c r="L27" s="201"/>
      <c r="M27" s="201"/>
      <c r="N27" s="201"/>
      <c r="O27" s="201"/>
      <c r="P27" s="201"/>
      <c r="Q27" s="201"/>
      <c r="R27" s="201"/>
      <c r="S27" s="201"/>
      <c r="T27" s="201"/>
      <c r="U27" s="201"/>
      <c r="V27" s="201"/>
      <c r="W27" s="201"/>
      <c r="X27" s="201"/>
      <c r="Y27" s="201"/>
      <c r="Z27" s="201"/>
      <c r="AA27" s="201"/>
      <c r="AB27" s="201"/>
      <c r="AC27" s="201"/>
      <c r="AD27" s="201"/>
      <c r="AE27" s="201"/>
      <c r="AF27" s="201"/>
      <c r="AG27" s="201"/>
      <c r="AH27" s="201"/>
      <c r="AI27" s="201"/>
      <c r="AJ27" s="201"/>
      <c r="AK27" s="201"/>
      <c r="AL27" s="201"/>
      <c r="AM27" s="201"/>
      <c r="AN27" s="201"/>
      <c r="AO27" s="201"/>
      <c r="AP27" s="201"/>
      <c r="AQ27" s="201"/>
      <c r="AR27" s="201"/>
      <c r="AS27" s="201"/>
      <c r="AT27" s="201"/>
      <c r="AU27" s="201"/>
      <c r="AV27" s="201"/>
      <c r="AW27" s="201"/>
    </row>
    <row r="28" spans="1:49" x14ac:dyDescent="0.2">
      <c r="A28" s="193"/>
      <c r="B28" s="199" t="s">
        <v>60</v>
      </c>
      <c r="C28" s="162"/>
      <c r="D28" s="162"/>
      <c r="E28" s="211">
        <v>1</v>
      </c>
      <c r="F28" s="211">
        <v>1</v>
      </c>
      <c r="G28" s="211">
        <v>1</v>
      </c>
      <c r="H28" s="211">
        <v>1</v>
      </c>
      <c r="I28" s="212">
        <v>1</v>
      </c>
      <c r="J28" s="201"/>
      <c r="K28" s="201"/>
      <c r="L28" s="201"/>
      <c r="M28" s="201"/>
      <c r="N28" s="201"/>
      <c r="O28" s="201"/>
      <c r="P28" s="201"/>
      <c r="Q28" s="201"/>
      <c r="R28" s="201"/>
      <c r="S28" s="201"/>
      <c r="T28" s="201"/>
      <c r="U28" s="201"/>
      <c r="V28" s="201"/>
      <c r="W28" s="201"/>
      <c r="X28" s="201"/>
      <c r="Y28" s="201"/>
      <c r="Z28" s="201"/>
      <c r="AA28" s="201"/>
      <c r="AB28" s="201"/>
      <c r="AC28" s="201"/>
      <c r="AD28" s="201"/>
      <c r="AE28" s="201"/>
      <c r="AF28" s="201"/>
      <c r="AG28" s="201"/>
      <c r="AH28" s="201"/>
      <c r="AI28" s="201"/>
      <c r="AJ28" s="201"/>
      <c r="AK28" s="201"/>
      <c r="AL28" s="201"/>
      <c r="AM28" s="201"/>
      <c r="AN28" s="201"/>
      <c r="AO28" s="201"/>
      <c r="AP28" s="201"/>
      <c r="AQ28" s="201"/>
      <c r="AR28" s="201"/>
      <c r="AS28" s="201"/>
      <c r="AT28" s="201"/>
      <c r="AU28" s="201"/>
      <c r="AV28" s="201"/>
      <c r="AW28" s="201"/>
    </row>
    <row r="29" spans="1:49" x14ac:dyDescent="0.2">
      <c r="A29" s="192"/>
      <c r="B29" s="200" t="s">
        <v>61</v>
      </c>
      <c r="C29" s="180"/>
      <c r="D29" s="180"/>
      <c r="E29" s="189">
        <v>1</v>
      </c>
      <c r="F29" s="189">
        <v>1</v>
      </c>
      <c r="G29" s="189">
        <v>1</v>
      </c>
      <c r="H29" s="189">
        <v>1</v>
      </c>
      <c r="I29" s="190">
        <v>1</v>
      </c>
      <c r="J29" s="201"/>
      <c r="K29" s="201"/>
      <c r="L29" s="201"/>
      <c r="M29" s="201"/>
      <c r="N29" s="201"/>
      <c r="O29" s="201"/>
      <c r="P29" s="201"/>
      <c r="Q29" s="201"/>
      <c r="R29" s="201"/>
      <c r="S29" s="201"/>
      <c r="T29" s="201"/>
      <c r="U29" s="201"/>
      <c r="V29" s="201"/>
      <c r="W29" s="201"/>
      <c r="X29" s="201"/>
      <c r="Y29" s="201"/>
      <c r="Z29" s="201"/>
      <c r="AA29" s="201"/>
      <c r="AB29" s="201"/>
      <c r="AC29" s="201"/>
      <c r="AD29" s="201"/>
      <c r="AE29" s="201"/>
      <c r="AF29" s="201"/>
      <c r="AG29" s="201"/>
      <c r="AH29" s="201"/>
      <c r="AI29" s="201"/>
      <c r="AJ29" s="201"/>
      <c r="AK29" s="201"/>
      <c r="AL29" s="201"/>
      <c r="AM29" s="201"/>
      <c r="AN29" s="201"/>
      <c r="AO29" s="201"/>
      <c r="AP29" s="201"/>
      <c r="AQ29" s="201"/>
      <c r="AR29" s="201"/>
      <c r="AS29" s="201"/>
      <c r="AT29" s="201"/>
      <c r="AU29" s="201"/>
      <c r="AV29" s="201"/>
      <c r="AW29" s="201"/>
    </row>
  </sheetData>
  <pageMargins left="0.47244094488188981" right="0.47244094488188981" top="0.47244094488188981" bottom="0.47244094488188981" header="0.31496062992125984" footer="0.23622047244094491"/>
  <pageSetup paperSize="9" orientation="landscape" r:id="rId1"/>
  <headerFooter scaleWithDoc="0">
    <oddFooter>&amp;L&amp;A&amp;C&amp;F&amp;RPage &amp;P of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AM291"/>
  <sheetViews>
    <sheetView zoomScaleNormal="100" workbookViewId="0">
      <pane xSplit="3" ySplit="7" topLeftCell="D8" activePane="bottomRight" state="frozen"/>
      <selection activeCell="A4" sqref="A4"/>
      <selection pane="topRight" activeCell="A4" sqref="A4"/>
      <selection pane="bottomLeft" activeCell="A4" sqref="A4"/>
      <selection pane="bottomRight"/>
    </sheetView>
  </sheetViews>
  <sheetFormatPr defaultRowHeight="12.75" x14ac:dyDescent="0.2"/>
  <cols>
    <col min="1" max="1" width="5.5703125" style="1" customWidth="1"/>
    <col min="2" max="2" width="47.28515625" style="1" customWidth="1"/>
    <col min="3" max="3" width="4.7109375" style="1" customWidth="1"/>
    <col min="4" max="4" width="12.140625" style="10" bestFit="1" customWidth="1"/>
    <col min="5" max="5" width="11.28515625" style="69" customWidth="1"/>
    <col min="6" max="6" width="4.7109375" style="1" customWidth="1"/>
    <col min="7" max="7" width="12.28515625" style="10" customWidth="1"/>
    <col min="8" max="8" width="12.28515625" style="69" customWidth="1"/>
    <col min="9" max="9" width="3.140625" style="138" customWidth="1"/>
    <col min="10" max="10" width="11.140625" style="48" customWidth="1"/>
    <col min="11" max="11" width="11.140625" style="110" customWidth="1"/>
    <col min="12" max="12" width="13.42578125" style="48" bestFit="1" customWidth="1"/>
    <col min="13" max="13" width="13.42578125" style="49" bestFit="1" customWidth="1"/>
    <col min="14" max="14" width="12.140625" style="49" bestFit="1" customWidth="1"/>
    <col min="15" max="15" width="10.5703125" style="47" customWidth="1"/>
    <col min="16" max="17" width="13.85546875" style="47" customWidth="1"/>
    <col min="18" max="18" width="12" style="47" customWidth="1"/>
    <col min="19" max="19" width="13" style="48" bestFit="1" customWidth="1"/>
    <col min="20" max="20" width="13" style="49" bestFit="1" customWidth="1"/>
    <col min="21" max="21" width="12.5703125" style="110" customWidth="1"/>
    <col min="22" max="22" width="10.5703125" style="48" customWidth="1"/>
    <col min="23" max="24" width="13" style="49" bestFit="1" customWidth="1"/>
    <col min="25" max="25" width="12" style="130" customWidth="1"/>
    <col min="26" max="28" width="12" style="49" customWidth="1"/>
    <col min="29" max="29" width="13" style="49" bestFit="1" customWidth="1"/>
    <col min="30" max="30" width="13" style="110" bestFit="1" customWidth="1"/>
    <col min="31" max="31" width="13.28515625" style="58" customWidth="1"/>
    <col min="32" max="34" width="11.140625" style="58" customWidth="1"/>
    <col min="35" max="35" width="5.7109375" style="58" customWidth="1"/>
    <col min="36" max="36" width="12.85546875" style="58" customWidth="1"/>
    <col min="37" max="38" width="11.140625" style="58" customWidth="1"/>
    <col min="39" max="39" width="11.140625" style="47" customWidth="1"/>
    <col min="40" max="16384" width="9.140625" style="1"/>
  </cols>
  <sheetData>
    <row r="1" spans="1:39" x14ac:dyDescent="0.2">
      <c r="A1" s="156" t="s">
        <v>539</v>
      </c>
      <c r="D1" s="54" t="s">
        <v>0</v>
      </c>
      <c r="E1" s="63"/>
      <c r="G1" s="77" t="s">
        <v>13</v>
      </c>
      <c r="H1" s="70"/>
      <c r="I1" s="137"/>
      <c r="J1" s="116"/>
      <c r="K1" s="102">
        <f>MIN(K9:K217)</f>
        <v>-0.24261224347917532</v>
      </c>
      <c r="L1" s="93"/>
      <c r="M1" s="17"/>
      <c r="N1" s="102"/>
      <c r="O1" s="4"/>
      <c r="P1" s="5"/>
      <c r="Q1" s="5"/>
      <c r="R1" s="136"/>
      <c r="S1" s="111"/>
      <c r="T1" s="132"/>
      <c r="U1" s="101"/>
      <c r="V1" s="116"/>
      <c r="W1" s="120"/>
      <c r="X1" s="120"/>
      <c r="Y1" s="125"/>
      <c r="Z1" s="120"/>
      <c r="AA1" s="120"/>
      <c r="AB1" s="120"/>
      <c r="AC1" s="120"/>
      <c r="AD1" s="131"/>
      <c r="AE1" s="6"/>
      <c r="AF1" s="7"/>
      <c r="AG1" s="7"/>
      <c r="AH1" s="7"/>
      <c r="AI1" s="7"/>
      <c r="AJ1" s="7" t="s">
        <v>1</v>
      </c>
      <c r="AK1" s="8">
        <f>MIN(AL9:AL160)</f>
        <v>-0.2483905911116735</v>
      </c>
      <c r="AL1" s="7" t="s">
        <v>2</v>
      </c>
      <c r="AM1" s="9">
        <f>COUNTIF(AM9:AM217,"&lt;-5%")</f>
        <v>51</v>
      </c>
    </row>
    <row r="2" spans="1:39" s="10" customFormat="1" x14ac:dyDescent="0.2">
      <c r="A2" s="157" t="s">
        <v>549</v>
      </c>
      <c r="D2" s="12"/>
      <c r="E2" s="63"/>
      <c r="G2" s="78"/>
      <c r="H2" s="71"/>
      <c r="I2" s="138"/>
      <c r="J2" s="116"/>
      <c r="K2" s="117"/>
      <c r="L2" s="94"/>
      <c r="M2" s="88"/>
      <c r="N2" s="117"/>
      <c r="O2" s="16"/>
      <c r="P2" s="17"/>
      <c r="Q2" s="17"/>
      <c r="R2" s="143"/>
      <c r="S2" s="93"/>
      <c r="T2" s="17"/>
      <c r="U2" s="102"/>
      <c r="V2" s="121"/>
      <c r="W2" s="17"/>
      <c r="X2" s="17"/>
      <c r="Y2" s="126"/>
      <c r="Z2" s="144" t="s">
        <v>62</v>
      </c>
      <c r="AA2" s="17"/>
      <c r="AB2" s="17"/>
      <c r="AC2" s="17"/>
      <c r="AD2" s="102"/>
      <c r="AE2" s="19"/>
      <c r="AF2" s="20"/>
      <c r="AG2" s="20"/>
      <c r="AH2" s="20"/>
      <c r="AI2" s="20"/>
      <c r="AJ2" s="18"/>
      <c r="AK2" s="18"/>
      <c r="AL2" s="60" t="s">
        <v>14</v>
      </c>
      <c r="AM2" s="9">
        <f>COUNTIF(AM9:AM217,"&lt;-2.5%")</f>
        <v>73</v>
      </c>
    </row>
    <row r="3" spans="1:39" s="10" customFormat="1" x14ac:dyDescent="0.2">
      <c r="A3" s="218" t="s">
        <v>543</v>
      </c>
      <c r="B3" s="11"/>
      <c r="D3" s="21"/>
      <c r="E3" s="64"/>
      <c r="F3" s="13"/>
      <c r="G3" s="79"/>
      <c r="H3" s="72"/>
      <c r="I3" s="137"/>
      <c r="J3" s="95"/>
      <c r="K3" s="118"/>
      <c r="L3" s="95"/>
      <c r="M3" s="24"/>
      <c r="N3" s="118"/>
      <c r="O3" s="24"/>
      <c r="P3" s="25"/>
      <c r="Q3" s="25"/>
      <c r="R3" s="25"/>
      <c r="S3" s="112"/>
      <c r="T3" s="133"/>
      <c r="U3" s="103"/>
      <c r="V3" s="95"/>
      <c r="W3" s="25"/>
      <c r="X3" s="25"/>
      <c r="Y3" s="127"/>
      <c r="Z3" s="25"/>
      <c r="AA3" s="25"/>
      <c r="AB3" s="25"/>
      <c r="AC3" s="25"/>
      <c r="AD3" s="104"/>
      <c r="AE3" s="26"/>
      <c r="AF3" s="23"/>
      <c r="AG3" s="23"/>
      <c r="AH3" s="23"/>
      <c r="AI3" s="23"/>
      <c r="AJ3" s="26"/>
      <c r="AK3" s="26"/>
      <c r="AL3" s="26"/>
      <c r="AM3" s="27"/>
    </row>
    <row r="4" spans="1:39" s="10" customFormat="1" x14ac:dyDescent="0.2">
      <c r="B4" s="11"/>
      <c r="D4" s="21"/>
      <c r="E4" s="64"/>
      <c r="F4" s="13"/>
      <c r="G4" s="79"/>
      <c r="H4" s="72"/>
      <c r="I4" s="137"/>
      <c r="J4" s="95"/>
      <c r="K4" s="118"/>
      <c r="L4" s="95"/>
      <c r="M4" s="24"/>
      <c r="N4" s="135">
        <f>AJ5-N5</f>
        <v>122.17617916874588</v>
      </c>
      <c r="O4" s="24"/>
      <c r="P4" s="25"/>
      <c r="Q4" s="25"/>
      <c r="R4" s="135">
        <f>AJ5-R5</f>
        <v>122.17617916874588</v>
      </c>
      <c r="S4" s="113"/>
      <c r="T4" s="25"/>
      <c r="U4" s="135">
        <f>AJ5-U5</f>
        <v>122.17617916874588</v>
      </c>
      <c r="V4" s="95"/>
      <c r="W4" s="25"/>
      <c r="X4" s="25"/>
      <c r="Y4" s="135">
        <f>AJ5-Y5</f>
        <v>122.17617916874588</v>
      </c>
      <c r="Z4" s="25"/>
      <c r="AA4" s="25"/>
      <c r="AB4" s="27">
        <f>AJ5-AB5</f>
        <v>122.17617916874588</v>
      </c>
      <c r="AC4" s="25"/>
      <c r="AD4" s="104"/>
      <c r="AE4" s="26">
        <f>AJ5-AE5</f>
        <v>125.65512132644653</v>
      </c>
      <c r="AF4" s="23"/>
      <c r="AG4" s="23"/>
      <c r="AH4" s="23"/>
      <c r="AI4" s="23"/>
      <c r="AJ4" s="26"/>
      <c r="AK4" s="26"/>
      <c r="AL4" s="26"/>
      <c r="AM4" s="27"/>
    </row>
    <row r="5" spans="1:39" s="28" customFormat="1" x14ac:dyDescent="0.2">
      <c r="B5" s="158" t="s">
        <v>63</v>
      </c>
      <c r="D5" s="30">
        <f>+D219</f>
        <v>13471567.859082917</v>
      </c>
      <c r="E5" s="65">
        <f>E219</f>
        <v>234.98623378302551</v>
      </c>
      <c r="F5" s="31"/>
      <c r="G5" s="80">
        <f t="shared" ref="G5:H5" si="0">G219</f>
        <v>13471567.859082924</v>
      </c>
      <c r="H5" s="73">
        <f t="shared" si="0"/>
        <v>233.24215895720332</v>
      </c>
      <c r="I5" s="139"/>
      <c r="J5" s="114">
        <f>+J219</f>
        <v>0</v>
      </c>
      <c r="K5" s="96">
        <f>+K219</f>
        <v>7.4775282205401528E-3</v>
      </c>
      <c r="L5" s="114"/>
      <c r="M5" s="34"/>
      <c r="N5" s="92">
        <f>N219</f>
        <v>14507487.478942158</v>
      </c>
      <c r="O5" s="96"/>
      <c r="P5" s="33">
        <f>P219</f>
        <v>7.6896737684529759E-2</v>
      </c>
      <c r="Q5" s="33"/>
      <c r="R5" s="91">
        <f>R219</f>
        <v>14507487.478942158</v>
      </c>
      <c r="S5" s="114">
        <f t="shared" ref="S5:AH5" si="1">+S219</f>
        <v>7.6896737684529759E-2</v>
      </c>
      <c r="T5" s="34"/>
      <c r="U5" s="105">
        <f t="shared" si="1"/>
        <v>14507487.478942158</v>
      </c>
      <c r="V5" s="114"/>
      <c r="W5" s="34">
        <f>W219</f>
        <v>7.6896737684529759E-2</v>
      </c>
      <c r="X5" s="34"/>
      <c r="Y5" s="128">
        <f>Y219</f>
        <v>14507487.478942158</v>
      </c>
      <c r="Z5" s="124"/>
      <c r="AA5" s="124">
        <f>AA219</f>
        <v>10130976.970349988</v>
      </c>
      <c r="AB5" s="124">
        <f>AB219</f>
        <v>14507487.478942158</v>
      </c>
      <c r="AC5" s="34">
        <f>AC219</f>
        <v>7.6896737684529759E-2</v>
      </c>
      <c r="AD5" s="96"/>
      <c r="AE5" s="92">
        <f>AE219</f>
        <v>14507484</v>
      </c>
      <c r="AF5" s="32">
        <f t="shared" si="1"/>
        <v>251.17765983828352</v>
      </c>
      <c r="AG5" s="33">
        <f t="shared" si="1"/>
        <v>7.6896479441228349E-2</v>
      </c>
      <c r="AH5" s="33">
        <f t="shared" si="1"/>
        <v>6.8903721697196829E-2</v>
      </c>
      <c r="AI5" s="59"/>
      <c r="AJ5" s="32">
        <f>+AJ219</f>
        <v>14507609.655121326</v>
      </c>
      <c r="AK5" s="32">
        <f>+AK219</f>
        <v>251.17983538845621</v>
      </c>
      <c r="AL5" s="33">
        <f>+AL219</f>
        <v>-8.6613249400402381E-6</v>
      </c>
      <c r="AM5" s="34">
        <f>+AM219</f>
        <v>-8.6613249400402381E-6</v>
      </c>
    </row>
    <row r="6" spans="1:39" s="35" customFormat="1" x14ac:dyDescent="0.2">
      <c r="B6" s="11">
        <v>1</v>
      </c>
      <c r="D6" s="265" t="s">
        <v>55</v>
      </c>
      <c r="E6" s="265"/>
      <c r="G6" s="267"/>
      <c r="H6" s="268"/>
      <c r="I6" s="140"/>
      <c r="J6" s="86"/>
      <c r="K6" s="87"/>
      <c r="L6" s="262" t="s">
        <v>36</v>
      </c>
      <c r="M6" s="263"/>
      <c r="N6" s="264"/>
      <c r="O6" s="263" t="s">
        <v>551</v>
      </c>
      <c r="P6" s="263"/>
      <c r="Q6" s="263"/>
      <c r="R6" s="264"/>
      <c r="S6" s="259" t="s">
        <v>39</v>
      </c>
      <c r="T6" s="260"/>
      <c r="U6" s="261"/>
      <c r="V6" s="262" t="s">
        <v>40</v>
      </c>
      <c r="W6" s="263"/>
      <c r="X6" s="263"/>
      <c r="Y6" s="264"/>
      <c r="Z6" s="153"/>
      <c r="AA6" s="154"/>
      <c r="AB6" s="154"/>
      <c r="AC6" s="154"/>
      <c r="AD6" s="155"/>
      <c r="AE6" s="36"/>
      <c r="AF6" s="37"/>
      <c r="AG6" s="37"/>
      <c r="AH6" s="37"/>
      <c r="AI6" s="38"/>
      <c r="AJ6" s="266" t="s">
        <v>3</v>
      </c>
      <c r="AK6" s="266"/>
      <c r="AL6" s="266"/>
      <c r="AM6" s="266"/>
    </row>
    <row r="7" spans="1:39" ht="63.75" x14ac:dyDescent="0.2">
      <c r="A7" s="40" t="s">
        <v>64</v>
      </c>
      <c r="B7" s="41" t="s">
        <v>542</v>
      </c>
      <c r="C7" s="39"/>
      <c r="D7" s="61" t="s">
        <v>4</v>
      </c>
      <c r="E7" s="66" t="s">
        <v>5</v>
      </c>
      <c r="F7" s="42"/>
      <c r="G7" s="81" t="s">
        <v>15</v>
      </c>
      <c r="H7" s="74" t="s">
        <v>16</v>
      </c>
      <c r="I7" s="141"/>
      <c r="J7" s="119" t="s">
        <v>8</v>
      </c>
      <c r="K7" s="106" t="s">
        <v>9</v>
      </c>
      <c r="L7" s="119" t="s">
        <v>44</v>
      </c>
      <c r="M7" s="89" t="s">
        <v>46</v>
      </c>
      <c r="N7" s="97" t="s">
        <v>35</v>
      </c>
      <c r="O7" s="45" t="s">
        <v>34</v>
      </c>
      <c r="P7" s="45" t="s">
        <v>45</v>
      </c>
      <c r="Q7" s="45" t="s">
        <v>48</v>
      </c>
      <c r="R7" s="45" t="s">
        <v>37</v>
      </c>
      <c r="S7" s="115" t="s">
        <v>47</v>
      </c>
      <c r="T7" s="43" t="s">
        <v>49</v>
      </c>
      <c r="U7" s="106" t="s">
        <v>38</v>
      </c>
      <c r="V7" s="119" t="s">
        <v>34</v>
      </c>
      <c r="W7" s="89" t="s">
        <v>51</v>
      </c>
      <c r="X7" s="89" t="s">
        <v>52</v>
      </c>
      <c r="Y7" s="129" t="s">
        <v>50</v>
      </c>
      <c r="Z7" s="89" t="s">
        <v>41</v>
      </c>
      <c r="AA7" s="89" t="s">
        <v>42</v>
      </c>
      <c r="AB7" s="89" t="s">
        <v>43</v>
      </c>
      <c r="AC7" s="89" t="s">
        <v>53</v>
      </c>
      <c r="AD7" s="106" t="s">
        <v>54</v>
      </c>
      <c r="AE7" s="46" t="s">
        <v>483</v>
      </c>
      <c r="AF7" s="46" t="s">
        <v>484</v>
      </c>
      <c r="AG7" s="46" t="s">
        <v>10</v>
      </c>
      <c r="AH7" s="46" t="s">
        <v>11</v>
      </c>
      <c r="AI7" s="44"/>
      <c r="AJ7" s="44" t="s">
        <v>6</v>
      </c>
      <c r="AK7" s="44" t="s">
        <v>7</v>
      </c>
      <c r="AL7" s="44" t="s">
        <v>8</v>
      </c>
      <c r="AM7" s="45" t="s">
        <v>9</v>
      </c>
    </row>
    <row r="8" spans="1:39" x14ac:dyDescent="0.2">
      <c r="D8" s="12"/>
      <c r="E8" s="63"/>
      <c r="G8" s="78"/>
      <c r="H8" s="71"/>
      <c r="J8" s="116"/>
      <c r="K8" s="107"/>
      <c r="L8" s="116"/>
      <c r="M8" s="14"/>
      <c r="N8" s="98"/>
      <c r="O8" s="4"/>
      <c r="P8" s="4"/>
      <c r="Q8" s="4"/>
      <c r="R8" s="4"/>
      <c r="S8" s="116"/>
      <c r="T8" s="14"/>
      <c r="U8" s="107"/>
      <c r="V8" s="116"/>
      <c r="W8" s="14"/>
      <c r="X8" s="14"/>
      <c r="Y8" s="98"/>
      <c r="Z8" s="14"/>
      <c r="AA8" s="14"/>
      <c r="AB8" s="14"/>
      <c r="AC8" s="14"/>
      <c r="AD8" s="107"/>
      <c r="AE8" s="3"/>
      <c r="AF8" s="3"/>
      <c r="AG8" s="3"/>
      <c r="AH8" s="3"/>
      <c r="AI8" s="3"/>
      <c r="AJ8" s="3"/>
      <c r="AK8" s="3"/>
      <c r="AL8" s="3"/>
      <c r="AM8" s="4"/>
    </row>
    <row r="9" spans="1:39" x14ac:dyDescent="0.2">
      <c r="A9" s="160" t="s">
        <v>65</v>
      </c>
      <c r="B9" s="160" t="s">
        <v>66</v>
      </c>
      <c r="D9" s="62">
        <v>23841.412411019959</v>
      </c>
      <c r="E9" s="67">
        <v>222.20639002199525</v>
      </c>
      <c r="F9" s="50"/>
      <c r="G9" s="82">
        <v>23694.636864308082</v>
      </c>
      <c r="H9" s="75">
        <v>220.47294408532309</v>
      </c>
      <c r="I9" s="84"/>
      <c r="J9" s="94">
        <f t="shared" ref="J9" si="2">D9/G9-1</f>
        <v>6.1944628040688787E-3</v>
      </c>
      <c r="K9" s="117">
        <f t="shared" ref="K9" si="3">E9/H9-1</f>
        <v>7.8623975556897374E-3</v>
      </c>
      <c r="L9" s="94">
        <v>7.0471548080367485E-2</v>
      </c>
      <c r="M9" s="88">
        <f>INDEX('Pace of change parameters'!$E$20:$I$20,1,$B$6)</f>
        <v>6.8699999999999997E-2</v>
      </c>
      <c r="N9" s="99">
        <f>IF(INDEX('Pace of change parameters'!$E$28:$I$28,1,$B$6)=1,(1+L9)*D9,D9)</f>
        <v>25521.553652047023</v>
      </c>
      <c r="O9" s="85">
        <f>IF(K9&lt;INDEX('Pace of change parameters'!$E$16:$I$16,1,$B$6),1,IF(K9&gt;INDEX('Pace of change parameters'!$E$17:$I$17,1,$B$6),0,(K9-INDEX('Pace of change parameters'!$E$17:$I$17,1,$B$6))/(INDEX('Pace of change parameters'!$E$16:$I$16,1,$B$6)-INDEX('Pace of change parameters'!$E$17:$I$17,1,$B$6))))</f>
        <v>0</v>
      </c>
      <c r="P9" s="52">
        <v>7.0471548080367485E-2</v>
      </c>
      <c r="Q9" s="52">
        <v>6.8699999999999983E-2</v>
      </c>
      <c r="R9" s="9">
        <f>IF(INDEX('Pace of change parameters'!$E$29:$I$29,1,$B$6)=1,D9*(1+P9),D9)</f>
        <v>25521.553652047023</v>
      </c>
      <c r="S9" s="94">
        <f>IF(P9&lt;INDEX('Pace of change parameters'!$E$22:$I$22,1,$B$6),INDEX('Pace of change parameters'!$E$22:$I$22,1,$B$6),P9)</f>
        <v>7.0471548080367485E-2</v>
      </c>
      <c r="T9" s="123">
        <v>6.8699999999999983E-2</v>
      </c>
      <c r="U9" s="108">
        <f t="shared" ref="U9" si="4">D9*(1+S9)</f>
        <v>25521.553652047023</v>
      </c>
      <c r="V9" s="122">
        <f>IF(J9&gt;INDEX('Pace of change parameters'!$E$24:$I$24,1,$B$6),0,IF(J9&lt;INDEX('Pace of change parameters'!$E$23:$I$23,1,$B$6),1,(J9-INDEX('Pace of change parameters'!$E$24:$I$24,1,$B$6))/(INDEX('Pace of change parameters'!$E$23:$I$23,1,$B$6)-INDEX('Pace of change parameters'!$E$24:$I$24,1,$B$6))))</f>
        <v>1</v>
      </c>
      <c r="W9" s="123">
        <f>MIN(S9, S9+(INDEX('Pace of change parameters'!$E$25:$I$25,1,$B$6)-S9)*(1-V9))</f>
        <v>7.0471548080367485E-2</v>
      </c>
      <c r="X9" s="123">
        <v>6.8699999999999983E-2</v>
      </c>
      <c r="Y9" s="99">
        <f t="shared" ref="Y9" si="5">D9*(1+W9)</f>
        <v>25521.553652047023</v>
      </c>
      <c r="Z9" s="88">
        <v>0</v>
      </c>
      <c r="AA9" s="90">
        <f>(1+Z9)*AJ9</f>
        <v>25516.892030905063</v>
      </c>
      <c r="AB9" s="90">
        <f>IF(INDEX('Pace of change parameters'!$E$27:$I$27,1,$B$6)=1,MAX(AA9,Y9),Y9)</f>
        <v>25521.553652047023</v>
      </c>
      <c r="AC9" s="88">
        <f t="shared" ref="AC9" si="6">AB9/D9-1</f>
        <v>7.0471548080367485E-2</v>
      </c>
      <c r="AD9" s="134">
        <v>6.8699999999999983E-2</v>
      </c>
      <c r="AE9" s="51">
        <f>ROUND(AB9,0)</f>
        <v>25522</v>
      </c>
      <c r="AF9" s="51">
        <v>237.47612217774034</v>
      </c>
      <c r="AG9" s="15">
        <f t="shared" ref="AG9:AG40" si="7">AE9/D9 - 1</f>
        <v>7.0490269620236079E-2</v>
      </c>
      <c r="AH9" s="15">
        <f t="shared" ref="AH9:AH40" si="8">AF9/E9 - 1</f>
        <v>6.8718690557159956E-2</v>
      </c>
      <c r="AI9" s="51"/>
      <c r="AJ9" s="51">
        <v>25516.892030905063</v>
      </c>
      <c r="AK9" s="51">
        <v>237.42859374372776</v>
      </c>
      <c r="AL9" s="15">
        <f>AE9/AJ9-1</f>
        <v>2.0017990783327555E-4</v>
      </c>
      <c r="AM9" s="53">
        <f>AF9/AK9-1</f>
        <v>2.0017990783305351E-4</v>
      </c>
    </row>
    <row r="10" spans="1:39" x14ac:dyDescent="0.2">
      <c r="A10" s="160" t="s">
        <v>67</v>
      </c>
      <c r="B10" s="160" t="s">
        <v>68</v>
      </c>
      <c r="D10" s="62">
        <v>60077.775408779089</v>
      </c>
      <c r="E10" s="67">
        <v>207.40647861569377</v>
      </c>
      <c r="F10" s="50"/>
      <c r="G10" s="82">
        <v>62003.342919889299</v>
      </c>
      <c r="H10" s="75">
        <v>213.14684044638858</v>
      </c>
      <c r="I10" s="84"/>
      <c r="J10" s="94">
        <f t="shared" ref="J10:J73" si="9">D10/G10-1</f>
        <v>-3.105586602964483E-2</v>
      </c>
      <c r="K10" s="117">
        <f t="shared" ref="K10:K73" si="10">E10/H10-1</f>
        <v>-2.6931489196240999E-2</v>
      </c>
      <c r="L10" s="94">
        <v>7.3248994485159535E-2</v>
      </c>
      <c r="M10" s="88">
        <f>INDEX('Pace of change parameters'!$E$20:$I$20,1,$B$6)</f>
        <v>6.8699999999999997E-2</v>
      </c>
      <c r="N10" s="99">
        <f>IF(INDEX('Pace of change parameters'!$E$28:$I$28,1,$B$6)=1,(1+L10)*D10,D10)</f>
        <v>64478.412048377402</v>
      </c>
      <c r="O10" s="85">
        <f>IF(K10&lt;INDEX('Pace of change parameters'!$E$16:$I$16,1,$B$6),1,IF(K10&gt;INDEX('Pace of change parameters'!$E$17:$I$17,1,$B$6),0,(K10-INDEX('Pace of change parameters'!$E$17:$I$17,1,$B$6))/(INDEX('Pace of change parameters'!$E$16:$I$16,1,$B$6)-INDEX('Pace of change parameters'!$E$17:$I$17,1,$B$6))))</f>
        <v>0</v>
      </c>
      <c r="P10" s="52">
        <v>7.3248994485159535E-2</v>
      </c>
      <c r="Q10" s="52">
        <v>6.8699999999999983E-2</v>
      </c>
      <c r="R10" s="9">
        <f>IF(INDEX('Pace of change parameters'!$E$29:$I$29,1,$B$6)=1,D10*(1+P10),D10)</f>
        <v>64478.412048377402</v>
      </c>
      <c r="S10" s="94">
        <f>IF(P10&lt;INDEX('Pace of change parameters'!$E$22:$I$22,1,$B$6),INDEX('Pace of change parameters'!$E$22:$I$22,1,$B$6),P10)</f>
        <v>7.3248994485159535E-2</v>
      </c>
      <c r="T10" s="123">
        <v>6.8699999999999983E-2</v>
      </c>
      <c r="U10" s="108">
        <f t="shared" ref="U10:U73" si="11">D10*(1+S10)</f>
        <v>64478.412048377402</v>
      </c>
      <c r="V10" s="122">
        <f>IF(J10&gt;INDEX('Pace of change parameters'!$E$24:$I$24,1,$B$6),0,IF(J10&lt;INDEX('Pace of change parameters'!$E$23:$I$23,1,$B$6),1,(J10-INDEX('Pace of change parameters'!$E$24:$I$24,1,$B$6))/(INDEX('Pace of change parameters'!$E$23:$I$23,1,$B$6)-INDEX('Pace of change parameters'!$E$24:$I$24,1,$B$6))))</f>
        <v>1</v>
      </c>
      <c r="W10" s="123">
        <f>MIN(S10, S10+(INDEX('Pace of change parameters'!$E$25:$I$25,1,$B$6)-S10)*(1-V10))</f>
        <v>7.3248994485159535E-2</v>
      </c>
      <c r="X10" s="123">
        <v>6.8699999999999983E-2</v>
      </c>
      <c r="Y10" s="99">
        <f t="shared" ref="Y10:Y73" si="12">D10*(1+W10)</f>
        <v>64478.412048377402</v>
      </c>
      <c r="Z10" s="88">
        <v>-3.4360052070510072E-2</v>
      </c>
      <c r="AA10" s="90">
        <f t="shared" ref="AA10:AA73" si="13">(1+Z10)*AJ10</f>
        <v>64477.47888425245</v>
      </c>
      <c r="AB10" s="90">
        <f>IF(INDEX('Pace of change parameters'!$E$27:$I$27,1,$B$6)=1,MAX(AA10,Y10),Y10)</f>
        <v>64478.412048377402</v>
      </c>
      <c r="AC10" s="88">
        <f t="shared" ref="AC10:AC73" si="14">AB10/D10-1</f>
        <v>7.3248994485159535E-2</v>
      </c>
      <c r="AD10" s="134">
        <v>6.8699999999999983E-2</v>
      </c>
      <c r="AE10" s="51">
        <f t="shared" ref="AE10:AE73" si="15">ROUND(AB10,0)</f>
        <v>64478</v>
      </c>
      <c r="AF10" s="51">
        <v>221.65388721151842</v>
      </c>
      <c r="AG10" s="15">
        <f t="shared" si="7"/>
        <v>7.3242135902687133E-2</v>
      </c>
      <c r="AH10" s="15">
        <f t="shared" si="8"/>
        <v>6.8693170487812427E-2</v>
      </c>
      <c r="AI10" s="51"/>
      <c r="AJ10" s="51">
        <v>66771.760035926491</v>
      </c>
      <c r="AK10" s="51">
        <v>229.53907019321045</v>
      </c>
      <c r="AL10" s="15">
        <f t="shared" ref="AL10:AL73" si="16">AE10/AJ10-1</f>
        <v>-3.4352247637209676E-2</v>
      </c>
      <c r="AM10" s="53">
        <f t="shared" ref="AM10:AM73" si="17">AF10/AK10-1</f>
        <v>-3.4352247637209676E-2</v>
      </c>
    </row>
    <row r="11" spans="1:39" x14ac:dyDescent="0.2">
      <c r="A11" s="160" t="s">
        <v>69</v>
      </c>
      <c r="B11" s="160" t="s">
        <v>70</v>
      </c>
      <c r="D11" s="62">
        <v>122219.703184276</v>
      </c>
      <c r="E11" s="67">
        <v>240.01638443616241</v>
      </c>
      <c r="F11" s="50"/>
      <c r="G11" s="82">
        <v>122630.56609241675</v>
      </c>
      <c r="H11" s="75">
        <v>240.01326220408623</v>
      </c>
      <c r="I11" s="84"/>
      <c r="J11" s="94">
        <f t="shared" si="9"/>
        <v>-3.3504119016388723E-3</v>
      </c>
      <c r="K11" s="117">
        <f t="shared" si="10"/>
        <v>1.3008581473794578E-5</v>
      </c>
      <c r="L11" s="94">
        <v>7.2306570968599937E-2</v>
      </c>
      <c r="M11" s="88">
        <f>INDEX('Pace of change parameters'!$E$20:$I$20,1,$B$6)</f>
        <v>6.8699999999999997E-2</v>
      </c>
      <c r="N11" s="99">
        <f>IF(INDEX('Pace of change parameters'!$E$28:$I$28,1,$B$6)=1,(1+L11)*D11,D11)</f>
        <v>131056.99082633108</v>
      </c>
      <c r="O11" s="85">
        <f>IF(K11&lt;INDEX('Pace of change parameters'!$E$16:$I$16,1,$B$6),1,IF(K11&gt;INDEX('Pace of change parameters'!$E$17:$I$17,1,$B$6),0,(K11-INDEX('Pace of change parameters'!$E$17:$I$17,1,$B$6))/(INDEX('Pace of change parameters'!$E$16:$I$16,1,$B$6)-INDEX('Pace of change parameters'!$E$17:$I$17,1,$B$6))))</f>
        <v>0</v>
      </c>
      <c r="P11" s="52">
        <v>7.2306570968599937E-2</v>
      </c>
      <c r="Q11" s="52">
        <v>6.8699999999999983E-2</v>
      </c>
      <c r="R11" s="9">
        <f>IF(INDEX('Pace of change parameters'!$E$29:$I$29,1,$B$6)=1,D11*(1+P11),D11)</f>
        <v>131056.99082633108</v>
      </c>
      <c r="S11" s="94">
        <f>IF(P11&lt;INDEX('Pace of change parameters'!$E$22:$I$22,1,$B$6),INDEX('Pace of change parameters'!$E$22:$I$22,1,$B$6),P11)</f>
        <v>7.2306570968599937E-2</v>
      </c>
      <c r="T11" s="123">
        <v>6.8699999999999983E-2</v>
      </c>
      <c r="U11" s="108">
        <f t="shared" si="11"/>
        <v>131056.99082633108</v>
      </c>
      <c r="V11" s="122">
        <f>IF(J11&gt;INDEX('Pace of change parameters'!$E$24:$I$24,1,$B$6),0,IF(J11&lt;INDEX('Pace of change parameters'!$E$23:$I$23,1,$B$6),1,(J11-INDEX('Pace of change parameters'!$E$24:$I$24,1,$B$6))/(INDEX('Pace of change parameters'!$E$23:$I$23,1,$B$6)-INDEX('Pace of change parameters'!$E$24:$I$24,1,$B$6))))</f>
        <v>1</v>
      </c>
      <c r="W11" s="123">
        <f>MIN(S11, S11+(INDEX('Pace of change parameters'!$E$25:$I$25,1,$B$6)-S11)*(1-V11))</f>
        <v>7.2306570968599937E-2</v>
      </c>
      <c r="X11" s="123">
        <v>6.8699999999999983E-2</v>
      </c>
      <c r="Y11" s="99">
        <f t="shared" si="12"/>
        <v>131056.99082633108</v>
      </c>
      <c r="Z11" s="88">
        <v>-7.6212529600887535E-3</v>
      </c>
      <c r="AA11" s="90">
        <f t="shared" si="13"/>
        <v>131055.09410340816</v>
      </c>
      <c r="AB11" s="90">
        <f>IF(INDEX('Pace of change parameters'!$E$27:$I$27,1,$B$6)=1,MAX(AA11,Y11),Y11)</f>
        <v>131056.99082633108</v>
      </c>
      <c r="AC11" s="88">
        <f t="shared" si="14"/>
        <v>7.2306570968599937E-2</v>
      </c>
      <c r="AD11" s="134">
        <v>6.8699999999999983E-2</v>
      </c>
      <c r="AE11" s="51">
        <f t="shared" si="15"/>
        <v>131057</v>
      </c>
      <c r="AF11" s="51">
        <v>256.50552800168538</v>
      </c>
      <c r="AG11" s="15">
        <f t="shared" si="7"/>
        <v>7.2306646027438193E-2</v>
      </c>
      <c r="AH11" s="15">
        <f t="shared" si="8"/>
        <v>6.870007480638729E-2</v>
      </c>
      <c r="AI11" s="51"/>
      <c r="AJ11" s="51">
        <v>132061.56872496728</v>
      </c>
      <c r="AK11" s="51">
        <v>258.47167579395671</v>
      </c>
      <c r="AL11" s="15">
        <f t="shared" si="16"/>
        <v>-7.6068210810019687E-3</v>
      </c>
      <c r="AM11" s="53">
        <f t="shared" si="17"/>
        <v>-7.6068210810017467E-3</v>
      </c>
    </row>
    <row r="12" spans="1:39" x14ac:dyDescent="0.2">
      <c r="A12" s="160" t="s">
        <v>71</v>
      </c>
      <c r="B12" s="160" t="s">
        <v>72</v>
      </c>
      <c r="D12" s="62">
        <v>64616.651650479747</v>
      </c>
      <c r="E12" s="67">
        <v>219.44714809367827</v>
      </c>
      <c r="F12" s="50"/>
      <c r="G12" s="82">
        <v>64268.52900678372</v>
      </c>
      <c r="H12" s="75">
        <v>217.16535867128636</v>
      </c>
      <c r="I12" s="84"/>
      <c r="J12" s="94">
        <f t="shared" si="9"/>
        <v>5.4166891490434743E-3</v>
      </c>
      <c r="K12" s="117">
        <f t="shared" si="10"/>
        <v>1.0507151952562355E-2</v>
      </c>
      <c r="L12" s="94">
        <v>7.4110868604861713E-2</v>
      </c>
      <c r="M12" s="88">
        <f>INDEX('Pace of change parameters'!$E$20:$I$20,1,$B$6)</f>
        <v>6.8699999999999997E-2</v>
      </c>
      <c r="N12" s="99">
        <f>IF(INDEX('Pace of change parameters'!$E$28:$I$28,1,$B$6)=1,(1+L12)*D12,D12)</f>
        <v>69405.44783063457</v>
      </c>
      <c r="O12" s="85">
        <f>IF(K12&lt;INDEX('Pace of change parameters'!$E$16:$I$16,1,$B$6),1,IF(K12&gt;INDEX('Pace of change parameters'!$E$17:$I$17,1,$B$6),0,(K12-INDEX('Pace of change parameters'!$E$17:$I$17,1,$B$6))/(INDEX('Pace of change parameters'!$E$16:$I$16,1,$B$6)-INDEX('Pace of change parameters'!$E$17:$I$17,1,$B$6))))</f>
        <v>0</v>
      </c>
      <c r="P12" s="52">
        <v>7.4110868604861713E-2</v>
      </c>
      <c r="Q12" s="52">
        <v>6.8699999999999983E-2</v>
      </c>
      <c r="R12" s="9">
        <f>IF(INDEX('Pace of change parameters'!$E$29:$I$29,1,$B$6)=1,D12*(1+P12),D12)</f>
        <v>69405.44783063457</v>
      </c>
      <c r="S12" s="94">
        <f>IF(P12&lt;INDEX('Pace of change parameters'!$E$22:$I$22,1,$B$6),INDEX('Pace of change parameters'!$E$22:$I$22,1,$B$6),P12)</f>
        <v>7.4110868604861713E-2</v>
      </c>
      <c r="T12" s="123">
        <v>6.8699999999999983E-2</v>
      </c>
      <c r="U12" s="108">
        <f t="shared" si="11"/>
        <v>69405.44783063457</v>
      </c>
      <c r="V12" s="122">
        <f>IF(J12&gt;INDEX('Pace of change parameters'!$E$24:$I$24,1,$B$6),0,IF(J12&lt;INDEX('Pace of change parameters'!$E$23:$I$23,1,$B$6),1,(J12-INDEX('Pace of change parameters'!$E$24:$I$24,1,$B$6))/(INDEX('Pace of change parameters'!$E$23:$I$23,1,$B$6)-INDEX('Pace of change parameters'!$E$24:$I$24,1,$B$6))))</f>
        <v>1</v>
      </c>
      <c r="W12" s="123">
        <f>MIN(S12, S12+(INDEX('Pace of change parameters'!$E$25:$I$25,1,$B$6)-S12)*(1-V12))</f>
        <v>7.4110868604861713E-2</v>
      </c>
      <c r="X12" s="123">
        <v>6.8699999999999983E-2</v>
      </c>
      <c r="Y12" s="99">
        <f t="shared" si="12"/>
        <v>69405.44783063457</v>
      </c>
      <c r="Z12" s="88">
        <v>0</v>
      </c>
      <c r="AA12" s="90">
        <f t="shared" si="13"/>
        <v>69211.152086549555</v>
      </c>
      <c r="AB12" s="90">
        <f>IF(INDEX('Pace of change parameters'!$E$27:$I$27,1,$B$6)=1,MAX(AA12,Y12),Y12)</f>
        <v>69405.44783063457</v>
      </c>
      <c r="AC12" s="88">
        <f t="shared" si="14"/>
        <v>7.4110868604861713E-2</v>
      </c>
      <c r="AD12" s="134">
        <v>6.8699999999999983E-2</v>
      </c>
      <c r="AE12" s="51">
        <f t="shared" si="15"/>
        <v>69405</v>
      </c>
      <c r="AF12" s="51">
        <v>234.52165393406935</v>
      </c>
      <c r="AG12" s="15">
        <f t="shared" si="7"/>
        <v>7.4103938028560856E-2</v>
      </c>
      <c r="AH12" s="15">
        <f t="shared" si="8"/>
        <v>6.8693104336703614E-2</v>
      </c>
      <c r="AI12" s="51"/>
      <c r="AJ12" s="51">
        <v>69211.152086549555</v>
      </c>
      <c r="AK12" s="51">
        <v>233.86663580462525</v>
      </c>
      <c r="AL12" s="15">
        <f t="shared" si="16"/>
        <v>2.8008190530919297E-3</v>
      </c>
      <c r="AM12" s="53">
        <f t="shared" si="17"/>
        <v>2.8008190530919297E-3</v>
      </c>
    </row>
    <row r="13" spans="1:39" x14ac:dyDescent="0.2">
      <c r="A13" s="160" t="s">
        <v>73</v>
      </c>
      <c r="B13" s="160" t="s">
        <v>74</v>
      </c>
      <c r="D13" s="62">
        <v>51206.967874843409</v>
      </c>
      <c r="E13" s="67">
        <v>203.70261823623667</v>
      </c>
      <c r="F13" s="50"/>
      <c r="G13" s="82">
        <v>52088.617416800218</v>
      </c>
      <c r="H13" s="75">
        <v>206.38225135034898</v>
      </c>
      <c r="I13" s="84"/>
      <c r="J13" s="94">
        <f t="shared" si="9"/>
        <v>-1.6925953993020548E-2</v>
      </c>
      <c r="K13" s="117">
        <f t="shared" si="10"/>
        <v>-1.2983835075834227E-2</v>
      </c>
      <c r="L13" s="94">
        <v>7.2985478295260586E-2</v>
      </c>
      <c r="M13" s="88">
        <f>INDEX('Pace of change parameters'!$E$20:$I$20,1,$B$6)</f>
        <v>6.8699999999999997E-2</v>
      </c>
      <c r="N13" s="99">
        <f>IF(INDEX('Pace of change parameters'!$E$28:$I$28,1,$B$6)=1,(1+L13)*D13,D13)</f>
        <v>54944.332917238899</v>
      </c>
      <c r="O13" s="85">
        <f>IF(K13&lt;INDEX('Pace of change parameters'!$E$16:$I$16,1,$B$6),1,IF(K13&gt;INDEX('Pace of change parameters'!$E$17:$I$17,1,$B$6),0,(K13-INDEX('Pace of change parameters'!$E$17:$I$17,1,$B$6))/(INDEX('Pace of change parameters'!$E$16:$I$16,1,$B$6)-INDEX('Pace of change parameters'!$E$17:$I$17,1,$B$6))))</f>
        <v>0</v>
      </c>
      <c r="P13" s="52">
        <v>7.2985478295260586E-2</v>
      </c>
      <c r="Q13" s="52">
        <v>6.8699999999999983E-2</v>
      </c>
      <c r="R13" s="9">
        <f>IF(INDEX('Pace of change parameters'!$E$29:$I$29,1,$B$6)=1,D13*(1+P13),D13)</f>
        <v>54944.332917238899</v>
      </c>
      <c r="S13" s="94">
        <f>IF(P13&lt;INDEX('Pace of change parameters'!$E$22:$I$22,1,$B$6),INDEX('Pace of change parameters'!$E$22:$I$22,1,$B$6),P13)</f>
        <v>7.2985478295260586E-2</v>
      </c>
      <c r="T13" s="123">
        <v>6.8699999999999983E-2</v>
      </c>
      <c r="U13" s="108">
        <f t="shared" si="11"/>
        <v>54944.332917238899</v>
      </c>
      <c r="V13" s="122">
        <f>IF(J13&gt;INDEX('Pace of change parameters'!$E$24:$I$24,1,$B$6),0,IF(J13&lt;INDEX('Pace of change parameters'!$E$23:$I$23,1,$B$6),1,(J13-INDEX('Pace of change parameters'!$E$24:$I$24,1,$B$6))/(INDEX('Pace of change parameters'!$E$23:$I$23,1,$B$6)-INDEX('Pace of change parameters'!$E$24:$I$24,1,$B$6))))</f>
        <v>1</v>
      </c>
      <c r="W13" s="123">
        <f>MIN(S13, S13+(INDEX('Pace of change parameters'!$E$25:$I$25,1,$B$6)-S13)*(1-V13))</f>
        <v>7.2985478295260586E-2</v>
      </c>
      <c r="X13" s="123">
        <v>6.8699999999999983E-2</v>
      </c>
      <c r="Y13" s="99">
        <f t="shared" si="12"/>
        <v>54944.332917238899</v>
      </c>
      <c r="Z13" s="88">
        <v>-2.051887660441376E-2</v>
      </c>
      <c r="AA13" s="90">
        <f t="shared" si="13"/>
        <v>54943.537735119506</v>
      </c>
      <c r="AB13" s="90">
        <f>IF(INDEX('Pace of change parameters'!$E$27:$I$27,1,$B$6)=1,MAX(AA13,Y13),Y13)</f>
        <v>54944.332917238899</v>
      </c>
      <c r="AC13" s="88">
        <f t="shared" si="14"/>
        <v>7.2985478295260586E-2</v>
      </c>
      <c r="AD13" s="134">
        <v>6.8699999999999983E-2</v>
      </c>
      <c r="AE13" s="51">
        <f t="shared" si="15"/>
        <v>54944</v>
      </c>
      <c r="AF13" s="51">
        <v>217.69566904527284</v>
      </c>
      <c r="AG13" s="15">
        <f t="shared" si="7"/>
        <v>7.2978976890223146E-2</v>
      </c>
      <c r="AH13" s="15">
        <f t="shared" si="8"/>
        <v>6.8693524561418418E-2</v>
      </c>
      <c r="AI13" s="51"/>
      <c r="AJ13" s="51">
        <v>56094.534568104464</v>
      </c>
      <c r="AK13" s="51">
        <v>222.25424491458006</v>
      </c>
      <c r="AL13" s="15">
        <f t="shared" si="16"/>
        <v>-2.0510635785873199E-2</v>
      </c>
      <c r="AM13" s="53">
        <f t="shared" si="17"/>
        <v>-2.0510635785873199E-2</v>
      </c>
    </row>
    <row r="14" spans="1:39" x14ac:dyDescent="0.2">
      <c r="A14" s="160" t="s">
        <v>75</v>
      </c>
      <c r="B14" s="160" t="s">
        <v>76</v>
      </c>
      <c r="D14" s="62">
        <v>51210.757484395363</v>
      </c>
      <c r="E14" s="67">
        <v>236.2686506191308</v>
      </c>
      <c r="F14" s="50"/>
      <c r="G14" s="82">
        <v>52662.549305780478</v>
      </c>
      <c r="H14" s="75">
        <v>241.50074320589431</v>
      </c>
      <c r="I14" s="84"/>
      <c r="J14" s="94">
        <f t="shared" si="9"/>
        <v>-2.7567822684682719E-2</v>
      </c>
      <c r="K14" s="117">
        <f t="shared" si="10"/>
        <v>-2.1664912982494733E-2</v>
      </c>
      <c r="L14" s="94">
        <v>7.5187279777335858E-2</v>
      </c>
      <c r="M14" s="88">
        <f>INDEX('Pace of change parameters'!$E$20:$I$20,1,$B$6)</f>
        <v>6.8699999999999997E-2</v>
      </c>
      <c r="N14" s="99">
        <f>IF(INDEX('Pace of change parameters'!$E$28:$I$28,1,$B$6)=1,(1+L14)*D14,D14)</f>
        <v>55061.155034983894</v>
      </c>
      <c r="O14" s="85">
        <f>IF(K14&lt;INDEX('Pace of change parameters'!$E$16:$I$16,1,$B$6),1,IF(K14&gt;INDEX('Pace of change parameters'!$E$17:$I$17,1,$B$6),0,(K14-INDEX('Pace of change parameters'!$E$17:$I$17,1,$B$6))/(INDEX('Pace of change parameters'!$E$16:$I$16,1,$B$6)-INDEX('Pace of change parameters'!$E$17:$I$17,1,$B$6))))</f>
        <v>0</v>
      </c>
      <c r="P14" s="52">
        <v>7.5187279777335858E-2</v>
      </c>
      <c r="Q14" s="52">
        <v>6.8699999999999983E-2</v>
      </c>
      <c r="R14" s="9">
        <f>IF(INDEX('Pace of change parameters'!$E$29:$I$29,1,$B$6)=1,D14*(1+P14),D14)</f>
        <v>55061.155034983894</v>
      </c>
      <c r="S14" s="94">
        <f>IF(P14&lt;INDEX('Pace of change parameters'!$E$22:$I$22,1,$B$6),INDEX('Pace of change parameters'!$E$22:$I$22,1,$B$6),P14)</f>
        <v>7.5187279777335858E-2</v>
      </c>
      <c r="T14" s="123">
        <v>6.8699999999999983E-2</v>
      </c>
      <c r="U14" s="108">
        <f t="shared" si="11"/>
        <v>55061.155034983894</v>
      </c>
      <c r="V14" s="122">
        <f>IF(J14&gt;INDEX('Pace of change parameters'!$E$24:$I$24,1,$B$6),0,IF(J14&lt;INDEX('Pace of change parameters'!$E$23:$I$23,1,$B$6),1,(J14-INDEX('Pace of change parameters'!$E$24:$I$24,1,$B$6))/(INDEX('Pace of change parameters'!$E$23:$I$23,1,$B$6)-INDEX('Pace of change parameters'!$E$24:$I$24,1,$B$6))))</f>
        <v>1</v>
      </c>
      <c r="W14" s="123">
        <f>MIN(S14, S14+(INDEX('Pace of change parameters'!$E$25:$I$25,1,$B$6)-S14)*(1-V14))</f>
        <v>7.5187279777335858E-2</v>
      </c>
      <c r="X14" s="123">
        <v>6.8699999999999983E-2</v>
      </c>
      <c r="Y14" s="99">
        <f t="shared" si="12"/>
        <v>55061.155034983894</v>
      </c>
      <c r="Z14" s="88">
        <v>-2.9133681753986562E-2</v>
      </c>
      <c r="AA14" s="90">
        <f t="shared" si="13"/>
        <v>55060.358162155848</v>
      </c>
      <c r="AB14" s="90">
        <f>IF(INDEX('Pace of change parameters'!$E$27:$I$27,1,$B$6)=1,MAX(AA14,Y14),Y14)</f>
        <v>55061.155034983894</v>
      </c>
      <c r="AC14" s="88">
        <f t="shared" si="14"/>
        <v>7.5187279777335858E-2</v>
      </c>
      <c r="AD14" s="134">
        <v>6.8699999999999983E-2</v>
      </c>
      <c r="AE14" s="51">
        <f t="shared" si="15"/>
        <v>55061</v>
      </c>
      <c r="AF14" s="51">
        <v>252.4995959548084</v>
      </c>
      <c r="AG14" s="15">
        <f t="shared" si="7"/>
        <v>7.5184252386383044E-2</v>
      </c>
      <c r="AH14" s="15">
        <f t="shared" si="8"/>
        <v>6.8696990875197317E-2</v>
      </c>
      <c r="AI14" s="51"/>
      <c r="AJ14" s="51">
        <v>56712.605152096527</v>
      </c>
      <c r="AK14" s="51">
        <v>260.0735527224162</v>
      </c>
      <c r="AL14" s="15">
        <f t="shared" si="16"/>
        <v>-2.9122364378555976E-2</v>
      </c>
      <c r="AM14" s="53">
        <f t="shared" si="17"/>
        <v>-2.9122364378555976E-2</v>
      </c>
    </row>
    <row r="15" spans="1:39" x14ac:dyDescent="0.2">
      <c r="A15" s="160" t="s">
        <v>77</v>
      </c>
      <c r="B15" s="160" t="s">
        <v>78</v>
      </c>
      <c r="D15" s="62">
        <v>75718.312273898235</v>
      </c>
      <c r="E15" s="67">
        <v>234.72432691608458</v>
      </c>
      <c r="F15" s="50"/>
      <c r="G15" s="82">
        <v>75699.198849007982</v>
      </c>
      <c r="H15" s="75">
        <v>234.27729704190654</v>
      </c>
      <c r="I15" s="84"/>
      <c r="J15" s="94">
        <f t="shared" si="9"/>
        <v>2.5249177244757171E-4</v>
      </c>
      <c r="K15" s="117">
        <f t="shared" si="10"/>
        <v>1.9081228946313811E-3</v>
      </c>
      <c r="L15" s="94">
        <v>7.0468926340930826E-2</v>
      </c>
      <c r="M15" s="88">
        <f>INDEX('Pace of change parameters'!$E$20:$I$20,1,$B$6)</f>
        <v>6.8699999999999997E-2</v>
      </c>
      <c r="N15" s="99">
        <f>IF(INDEX('Pace of change parameters'!$E$28:$I$28,1,$B$6)=1,(1+L15)*D15,D15)</f>
        <v>81054.100444187163</v>
      </c>
      <c r="O15" s="85">
        <f>IF(K15&lt;INDEX('Pace of change parameters'!$E$16:$I$16,1,$B$6),1,IF(K15&gt;INDEX('Pace of change parameters'!$E$17:$I$17,1,$B$6),0,(K15-INDEX('Pace of change parameters'!$E$17:$I$17,1,$B$6))/(INDEX('Pace of change parameters'!$E$16:$I$16,1,$B$6)-INDEX('Pace of change parameters'!$E$17:$I$17,1,$B$6))))</f>
        <v>0</v>
      </c>
      <c r="P15" s="52">
        <v>7.0468926340930826E-2</v>
      </c>
      <c r="Q15" s="52">
        <v>6.8699999999999983E-2</v>
      </c>
      <c r="R15" s="9">
        <f>IF(INDEX('Pace of change parameters'!$E$29:$I$29,1,$B$6)=1,D15*(1+P15),D15)</f>
        <v>81054.100444187163</v>
      </c>
      <c r="S15" s="94">
        <f>IF(P15&lt;INDEX('Pace of change parameters'!$E$22:$I$22,1,$B$6),INDEX('Pace of change parameters'!$E$22:$I$22,1,$B$6),P15)</f>
        <v>7.0468926340930826E-2</v>
      </c>
      <c r="T15" s="123">
        <v>6.8699999999999983E-2</v>
      </c>
      <c r="U15" s="108">
        <f t="shared" si="11"/>
        <v>81054.100444187163</v>
      </c>
      <c r="V15" s="122">
        <f>IF(J15&gt;INDEX('Pace of change parameters'!$E$24:$I$24,1,$B$6),0,IF(J15&lt;INDEX('Pace of change parameters'!$E$23:$I$23,1,$B$6),1,(J15-INDEX('Pace of change parameters'!$E$24:$I$24,1,$B$6))/(INDEX('Pace of change parameters'!$E$23:$I$23,1,$B$6)-INDEX('Pace of change parameters'!$E$24:$I$24,1,$B$6))))</f>
        <v>1</v>
      </c>
      <c r="W15" s="123">
        <f>MIN(S15, S15+(INDEX('Pace of change parameters'!$E$25:$I$25,1,$B$6)-S15)*(1-V15))</f>
        <v>7.0468926340930826E-2</v>
      </c>
      <c r="X15" s="123">
        <v>6.8699999999999983E-2</v>
      </c>
      <c r="Y15" s="99">
        <f t="shared" si="12"/>
        <v>81054.100444187163</v>
      </c>
      <c r="Z15" s="88">
        <v>-5.740606257045644E-3</v>
      </c>
      <c r="AA15" s="90">
        <f t="shared" si="13"/>
        <v>81052.92738833309</v>
      </c>
      <c r="AB15" s="90">
        <f>IF(INDEX('Pace of change parameters'!$E$27:$I$27,1,$B$6)=1,MAX(AA15,Y15),Y15)</f>
        <v>81054.100444187163</v>
      </c>
      <c r="AC15" s="88">
        <f t="shared" si="14"/>
        <v>7.0468926340930826E-2</v>
      </c>
      <c r="AD15" s="134">
        <v>6.8699999999999983E-2</v>
      </c>
      <c r="AE15" s="51">
        <f t="shared" si="15"/>
        <v>81054</v>
      </c>
      <c r="AF15" s="51">
        <v>250.84957731601594</v>
      </c>
      <c r="AG15" s="15">
        <f t="shared" si="7"/>
        <v>7.0467599790138058E-2</v>
      </c>
      <c r="AH15" s="15">
        <f t="shared" si="8"/>
        <v>6.8698675641303497E-2</v>
      </c>
      <c r="AI15" s="51"/>
      <c r="AJ15" s="51">
        <v>81520.906816081522</v>
      </c>
      <c r="AK15" s="51">
        <v>252.29458160278793</v>
      </c>
      <c r="AL15" s="15">
        <f t="shared" si="16"/>
        <v>-5.7274487529304086E-3</v>
      </c>
      <c r="AM15" s="53">
        <f t="shared" si="17"/>
        <v>-5.7274487529304086E-3</v>
      </c>
    </row>
    <row r="16" spans="1:39" x14ac:dyDescent="0.2">
      <c r="A16" s="160" t="s">
        <v>79</v>
      </c>
      <c r="B16" s="160" t="s">
        <v>80</v>
      </c>
      <c r="D16" s="62">
        <v>81267.201041407447</v>
      </c>
      <c r="E16" s="67">
        <v>276.90882186659212</v>
      </c>
      <c r="F16" s="50"/>
      <c r="G16" s="82">
        <v>77194.117632011097</v>
      </c>
      <c r="H16" s="75">
        <v>262.56791868429679</v>
      </c>
      <c r="I16" s="84"/>
      <c r="J16" s="94">
        <f t="shared" si="9"/>
        <v>5.2764168233815134E-2</v>
      </c>
      <c r="K16" s="117">
        <f t="shared" si="10"/>
        <v>5.46178804103572E-2</v>
      </c>
      <c r="L16" s="94">
        <v>7.058177206524241E-2</v>
      </c>
      <c r="M16" s="88">
        <f>INDEX('Pace of change parameters'!$E$20:$I$20,1,$B$6)</f>
        <v>6.8699999999999997E-2</v>
      </c>
      <c r="N16" s="99">
        <f>IF(INDEX('Pace of change parameters'!$E$28:$I$28,1,$B$6)=1,(1+L16)*D16,D16)</f>
        <v>87003.184101692299</v>
      </c>
      <c r="O16" s="85">
        <f>IF(K16&lt;INDEX('Pace of change parameters'!$E$16:$I$16,1,$B$6),1,IF(K16&gt;INDEX('Pace of change parameters'!$E$17:$I$17,1,$B$6),0,(K16-INDEX('Pace of change parameters'!$E$17:$I$17,1,$B$6))/(INDEX('Pace of change parameters'!$E$16:$I$16,1,$B$6)-INDEX('Pace of change parameters'!$E$17:$I$17,1,$B$6))))</f>
        <v>0</v>
      </c>
      <c r="P16" s="52">
        <v>7.058177206524241E-2</v>
      </c>
      <c r="Q16" s="52">
        <v>6.8699999999999983E-2</v>
      </c>
      <c r="R16" s="9">
        <f>IF(INDEX('Pace of change parameters'!$E$29:$I$29,1,$B$6)=1,D16*(1+P16),D16)</f>
        <v>87003.184101692299</v>
      </c>
      <c r="S16" s="94">
        <f>IF(P16&lt;INDEX('Pace of change parameters'!$E$22:$I$22,1,$B$6),INDEX('Pace of change parameters'!$E$22:$I$22,1,$B$6),P16)</f>
        <v>7.058177206524241E-2</v>
      </c>
      <c r="T16" s="123">
        <v>6.8699999999999983E-2</v>
      </c>
      <c r="U16" s="108">
        <f t="shared" si="11"/>
        <v>87003.184101692299</v>
      </c>
      <c r="V16" s="122">
        <f>IF(J16&gt;INDEX('Pace of change parameters'!$E$24:$I$24,1,$B$6),0,IF(J16&lt;INDEX('Pace of change parameters'!$E$23:$I$23,1,$B$6),1,(J16-INDEX('Pace of change parameters'!$E$24:$I$24,1,$B$6))/(INDEX('Pace of change parameters'!$E$23:$I$23,1,$B$6)-INDEX('Pace of change parameters'!$E$24:$I$24,1,$B$6))))</f>
        <v>1</v>
      </c>
      <c r="W16" s="123">
        <f>MIN(S16, S16+(INDEX('Pace of change parameters'!$E$25:$I$25,1,$B$6)-S16)*(1-V16))</f>
        <v>7.058177206524241E-2</v>
      </c>
      <c r="X16" s="123">
        <v>6.8699999999999983E-2</v>
      </c>
      <c r="Y16" s="99">
        <f t="shared" si="12"/>
        <v>87003.184101692299</v>
      </c>
      <c r="Z16" s="88">
        <v>0</v>
      </c>
      <c r="AA16" s="90">
        <f t="shared" si="13"/>
        <v>83130.79353430013</v>
      </c>
      <c r="AB16" s="90">
        <f>IF(INDEX('Pace of change parameters'!$E$27:$I$27,1,$B$6)=1,MAX(AA16,Y16),Y16)</f>
        <v>87003.184101692299</v>
      </c>
      <c r="AC16" s="88">
        <f t="shared" si="14"/>
        <v>7.058177206524241E-2</v>
      </c>
      <c r="AD16" s="134">
        <v>6.8699999999999983E-2</v>
      </c>
      <c r="AE16" s="51">
        <f t="shared" si="15"/>
        <v>87003</v>
      </c>
      <c r="AF16" s="51">
        <v>295.93183172569576</v>
      </c>
      <c r="AG16" s="15">
        <f t="shared" si="7"/>
        <v>7.0579506677854509E-2</v>
      </c>
      <c r="AH16" s="15">
        <f t="shared" si="8"/>
        <v>6.8697738594505564E-2</v>
      </c>
      <c r="AI16" s="51"/>
      <c r="AJ16" s="51">
        <v>83130.79353430013</v>
      </c>
      <c r="AK16" s="51">
        <v>282.76091632950659</v>
      </c>
      <c r="AL16" s="15">
        <f t="shared" si="16"/>
        <v>4.6579688477317083E-2</v>
      </c>
      <c r="AM16" s="53">
        <f t="shared" si="17"/>
        <v>4.6579688477317305E-2</v>
      </c>
    </row>
    <row r="17" spans="1:39" x14ac:dyDescent="0.2">
      <c r="A17" s="160" t="s">
        <v>81</v>
      </c>
      <c r="B17" s="160" t="s">
        <v>82</v>
      </c>
      <c r="D17" s="62">
        <v>34343.428130328939</v>
      </c>
      <c r="E17" s="67">
        <v>221.21940745867164</v>
      </c>
      <c r="F17" s="50"/>
      <c r="G17" s="82">
        <v>35650.027246999496</v>
      </c>
      <c r="H17" s="75">
        <v>229.04211247652788</v>
      </c>
      <c r="I17" s="84"/>
      <c r="J17" s="94">
        <f t="shared" si="9"/>
        <v>-3.6650718598834398E-2</v>
      </c>
      <c r="K17" s="117">
        <f t="shared" si="10"/>
        <v>-3.4154003092588092E-2</v>
      </c>
      <c r="L17" s="94">
        <v>7.1469753310704265E-2</v>
      </c>
      <c r="M17" s="88">
        <f>INDEX('Pace of change parameters'!$E$20:$I$20,1,$B$6)</f>
        <v>6.8699999999999997E-2</v>
      </c>
      <c r="N17" s="99">
        <f>IF(INDEX('Pace of change parameters'!$E$28:$I$28,1,$B$6)=1,(1+L17)*D17,D17)</f>
        <v>36797.944466647452</v>
      </c>
      <c r="O17" s="85">
        <f>IF(K17&lt;INDEX('Pace of change parameters'!$E$16:$I$16,1,$B$6),1,IF(K17&gt;INDEX('Pace of change parameters'!$E$17:$I$17,1,$B$6),0,(K17-INDEX('Pace of change parameters'!$E$17:$I$17,1,$B$6))/(INDEX('Pace of change parameters'!$E$16:$I$16,1,$B$6)-INDEX('Pace of change parameters'!$E$17:$I$17,1,$B$6))))</f>
        <v>0</v>
      </c>
      <c r="P17" s="52">
        <v>7.1469753310704265E-2</v>
      </c>
      <c r="Q17" s="52">
        <v>6.8699999999999983E-2</v>
      </c>
      <c r="R17" s="9">
        <f>IF(INDEX('Pace of change parameters'!$E$29:$I$29,1,$B$6)=1,D17*(1+P17),D17)</f>
        <v>36797.944466647452</v>
      </c>
      <c r="S17" s="94">
        <f>IF(P17&lt;INDEX('Pace of change parameters'!$E$22:$I$22,1,$B$6),INDEX('Pace of change parameters'!$E$22:$I$22,1,$B$6),P17)</f>
        <v>7.1469753310704265E-2</v>
      </c>
      <c r="T17" s="123">
        <v>6.8699999999999983E-2</v>
      </c>
      <c r="U17" s="108">
        <f t="shared" si="11"/>
        <v>36797.944466647452</v>
      </c>
      <c r="V17" s="122">
        <f>IF(J17&gt;INDEX('Pace of change parameters'!$E$24:$I$24,1,$B$6),0,IF(J17&lt;INDEX('Pace of change parameters'!$E$23:$I$23,1,$B$6),1,(J17-INDEX('Pace of change parameters'!$E$24:$I$24,1,$B$6))/(INDEX('Pace of change parameters'!$E$23:$I$23,1,$B$6)-INDEX('Pace of change parameters'!$E$24:$I$24,1,$B$6))))</f>
        <v>1</v>
      </c>
      <c r="W17" s="123">
        <f>MIN(S17, S17+(INDEX('Pace of change parameters'!$E$25:$I$25,1,$B$6)-S17)*(1-V17))</f>
        <v>7.1469753310704265E-2</v>
      </c>
      <c r="X17" s="123">
        <v>6.8699999999999983E-2</v>
      </c>
      <c r="Y17" s="99">
        <f t="shared" si="12"/>
        <v>36797.944466647452</v>
      </c>
      <c r="Z17" s="88">
        <v>-4.1527428124050081E-2</v>
      </c>
      <c r="AA17" s="90">
        <f t="shared" si="13"/>
        <v>36797.411908221191</v>
      </c>
      <c r="AB17" s="90">
        <f>IF(INDEX('Pace of change parameters'!$E$27:$I$27,1,$B$6)=1,MAX(AA17,Y17),Y17)</f>
        <v>36797.944466647452</v>
      </c>
      <c r="AC17" s="88">
        <f t="shared" si="14"/>
        <v>7.1469753310704265E-2</v>
      </c>
      <c r="AD17" s="134">
        <v>6.8699999999999983E-2</v>
      </c>
      <c r="AE17" s="51">
        <f t="shared" si="15"/>
        <v>36798</v>
      </c>
      <c r="AF17" s="51">
        <v>236.41753753836596</v>
      </c>
      <c r="AG17" s="15">
        <f t="shared" si="7"/>
        <v>7.147137031155637E-2</v>
      </c>
      <c r="AH17" s="15">
        <f t="shared" si="8"/>
        <v>6.8701612820898816E-2</v>
      </c>
      <c r="AI17" s="51"/>
      <c r="AJ17" s="51">
        <v>38391.721357451308</v>
      </c>
      <c r="AK17" s="51">
        <v>246.65678094428313</v>
      </c>
      <c r="AL17" s="15">
        <f t="shared" si="16"/>
        <v>-4.1512109931533203E-2</v>
      </c>
      <c r="AM17" s="53">
        <f t="shared" si="17"/>
        <v>-4.1512109931533092E-2</v>
      </c>
    </row>
    <row r="18" spans="1:39" x14ac:dyDescent="0.2">
      <c r="A18" s="160" t="s">
        <v>83</v>
      </c>
      <c r="B18" s="160" t="s">
        <v>84</v>
      </c>
      <c r="D18" s="62">
        <v>54744.16406982964</v>
      </c>
      <c r="E18" s="67">
        <v>192.75163924957798</v>
      </c>
      <c r="F18" s="50"/>
      <c r="G18" s="82">
        <v>59458.009607808097</v>
      </c>
      <c r="H18" s="75">
        <v>209.12261964821838</v>
      </c>
      <c r="I18" s="84"/>
      <c r="J18" s="94">
        <f t="shared" si="9"/>
        <v>-7.9280244479617235E-2</v>
      </c>
      <c r="K18" s="117">
        <f t="shared" si="10"/>
        <v>-7.8284120704777527E-2</v>
      </c>
      <c r="L18" s="94">
        <v>6.9856223130641659E-2</v>
      </c>
      <c r="M18" s="88">
        <f>INDEX('Pace of change parameters'!$E$20:$I$20,1,$B$6)</f>
        <v>6.8699999999999997E-2</v>
      </c>
      <c r="N18" s="99">
        <f>IF(INDEX('Pace of change parameters'!$E$28:$I$28,1,$B$6)=1,(1+L18)*D18,D18)</f>
        <v>58568.384610192115</v>
      </c>
      <c r="O18" s="85">
        <f>IF(K18&lt;INDEX('Pace of change parameters'!$E$16:$I$16,1,$B$6),1,IF(K18&gt;INDEX('Pace of change parameters'!$E$17:$I$17,1,$B$6),0,(K18-INDEX('Pace of change parameters'!$E$17:$I$17,1,$B$6))/(INDEX('Pace of change parameters'!$E$16:$I$16,1,$B$6)-INDEX('Pace of change parameters'!$E$17:$I$17,1,$B$6))))</f>
        <v>0</v>
      </c>
      <c r="P18" s="52">
        <v>6.9856223130641659E-2</v>
      </c>
      <c r="Q18" s="52">
        <v>6.8699999999999983E-2</v>
      </c>
      <c r="R18" s="9">
        <f>IF(INDEX('Pace of change parameters'!$E$29:$I$29,1,$B$6)=1,D18*(1+P18),D18)</f>
        <v>58568.384610192115</v>
      </c>
      <c r="S18" s="94">
        <f>IF(P18&lt;INDEX('Pace of change parameters'!$E$22:$I$22,1,$B$6),INDEX('Pace of change parameters'!$E$22:$I$22,1,$B$6),P18)</f>
        <v>6.9856223130641659E-2</v>
      </c>
      <c r="T18" s="123">
        <v>6.8699999999999983E-2</v>
      </c>
      <c r="U18" s="108">
        <f t="shared" si="11"/>
        <v>58568.384610192115</v>
      </c>
      <c r="V18" s="122">
        <f>IF(J18&gt;INDEX('Pace of change parameters'!$E$24:$I$24,1,$B$6),0,IF(J18&lt;INDEX('Pace of change parameters'!$E$23:$I$23,1,$B$6),1,(J18-INDEX('Pace of change parameters'!$E$24:$I$24,1,$B$6))/(INDEX('Pace of change parameters'!$E$23:$I$23,1,$B$6)-INDEX('Pace of change parameters'!$E$24:$I$24,1,$B$6))))</f>
        <v>1</v>
      </c>
      <c r="W18" s="123">
        <f>MIN(S18, S18+(INDEX('Pace of change parameters'!$E$25:$I$25,1,$B$6)-S18)*(1-V18))</f>
        <v>6.9856223130641659E-2</v>
      </c>
      <c r="X18" s="123">
        <v>6.8699999999999983E-2</v>
      </c>
      <c r="Y18" s="99">
        <f t="shared" si="12"/>
        <v>58568.384610192115</v>
      </c>
      <c r="Z18" s="88">
        <v>-8.5320649259073345E-2</v>
      </c>
      <c r="AA18" s="90">
        <f t="shared" si="13"/>
        <v>58567.536978967364</v>
      </c>
      <c r="AB18" s="90">
        <f>IF(INDEX('Pace of change parameters'!$E$27:$I$27,1,$B$6)=1,MAX(AA18,Y18),Y18)</f>
        <v>58568.384610192115</v>
      </c>
      <c r="AC18" s="88">
        <f t="shared" si="14"/>
        <v>6.9856223130641659E-2</v>
      </c>
      <c r="AD18" s="134">
        <v>6.8699999999999983E-2</v>
      </c>
      <c r="AE18" s="51">
        <f t="shared" si="15"/>
        <v>58568</v>
      </c>
      <c r="AF18" s="51">
        <v>205.99232413505555</v>
      </c>
      <c r="AG18" s="15">
        <f t="shared" si="7"/>
        <v>6.9849197538075725E-2</v>
      </c>
      <c r="AH18" s="15">
        <f t="shared" si="8"/>
        <v>6.8692982000185809E-2</v>
      </c>
      <c r="AI18" s="51"/>
      <c r="AJ18" s="51">
        <v>64030.675811720612</v>
      </c>
      <c r="AK18" s="51">
        <v>225.20536344752446</v>
      </c>
      <c r="AL18" s="15">
        <f t="shared" si="16"/>
        <v>-8.5313418021439769E-2</v>
      </c>
      <c r="AM18" s="53">
        <f t="shared" si="17"/>
        <v>-8.5313418021439658E-2</v>
      </c>
    </row>
    <row r="19" spans="1:39" x14ac:dyDescent="0.2">
      <c r="A19" s="160" t="s">
        <v>85</v>
      </c>
      <c r="B19" s="160" t="s">
        <v>86</v>
      </c>
      <c r="D19" s="62">
        <v>41981.022620192758</v>
      </c>
      <c r="E19" s="67">
        <v>245.10315111714081</v>
      </c>
      <c r="F19" s="50"/>
      <c r="G19" s="82">
        <v>42803.210267583338</v>
      </c>
      <c r="H19" s="75">
        <v>249.4474312287183</v>
      </c>
      <c r="I19" s="84"/>
      <c r="J19" s="94">
        <f t="shared" si="9"/>
        <v>-1.9208551000046259E-2</v>
      </c>
      <c r="K19" s="117">
        <f t="shared" si="10"/>
        <v>-1.7415613743459346E-2</v>
      </c>
      <c r="L19" s="94">
        <v>7.0653638613048741E-2</v>
      </c>
      <c r="M19" s="88">
        <f>INDEX('Pace of change parameters'!$E$20:$I$20,1,$B$6)</f>
        <v>6.8699999999999997E-2</v>
      </c>
      <c r="N19" s="99">
        <f>IF(INDEX('Pace of change parameters'!$E$28:$I$28,1,$B$6)=1,(1+L19)*D19,D19)</f>
        <v>44947.13462100608</v>
      </c>
      <c r="O19" s="85">
        <f>IF(K19&lt;INDEX('Pace of change parameters'!$E$16:$I$16,1,$B$6),1,IF(K19&gt;INDEX('Pace of change parameters'!$E$17:$I$17,1,$B$6),0,(K19-INDEX('Pace of change parameters'!$E$17:$I$17,1,$B$6))/(INDEX('Pace of change parameters'!$E$16:$I$16,1,$B$6)-INDEX('Pace of change parameters'!$E$17:$I$17,1,$B$6))))</f>
        <v>0</v>
      </c>
      <c r="P19" s="52">
        <v>7.0653638613048741E-2</v>
      </c>
      <c r="Q19" s="52">
        <v>6.8699999999999983E-2</v>
      </c>
      <c r="R19" s="9">
        <f>IF(INDEX('Pace of change parameters'!$E$29:$I$29,1,$B$6)=1,D19*(1+P19),D19)</f>
        <v>44947.13462100608</v>
      </c>
      <c r="S19" s="94">
        <f>IF(P19&lt;INDEX('Pace of change parameters'!$E$22:$I$22,1,$B$6),INDEX('Pace of change parameters'!$E$22:$I$22,1,$B$6),P19)</f>
        <v>7.0653638613048741E-2</v>
      </c>
      <c r="T19" s="123">
        <v>6.8699999999999983E-2</v>
      </c>
      <c r="U19" s="108">
        <f t="shared" si="11"/>
        <v>44947.13462100608</v>
      </c>
      <c r="V19" s="122">
        <f>IF(J19&gt;INDEX('Pace of change parameters'!$E$24:$I$24,1,$B$6),0,IF(J19&lt;INDEX('Pace of change parameters'!$E$23:$I$23,1,$B$6),1,(J19-INDEX('Pace of change parameters'!$E$24:$I$24,1,$B$6))/(INDEX('Pace of change parameters'!$E$23:$I$23,1,$B$6)-INDEX('Pace of change parameters'!$E$24:$I$24,1,$B$6))))</f>
        <v>1</v>
      </c>
      <c r="W19" s="123">
        <f>MIN(S19, S19+(INDEX('Pace of change parameters'!$E$25:$I$25,1,$B$6)-S19)*(1-V19))</f>
        <v>7.0653638613048741E-2</v>
      </c>
      <c r="X19" s="123">
        <v>6.8699999999999983E-2</v>
      </c>
      <c r="Y19" s="99">
        <f t="shared" si="12"/>
        <v>44947.13462100608</v>
      </c>
      <c r="Z19" s="88">
        <v>-2.491682235471393E-2</v>
      </c>
      <c r="AA19" s="90">
        <f t="shared" si="13"/>
        <v>44946.484123386581</v>
      </c>
      <c r="AB19" s="90">
        <f>IF(INDEX('Pace of change parameters'!$E$27:$I$27,1,$B$6)=1,MAX(AA19,Y19),Y19)</f>
        <v>44947.13462100608</v>
      </c>
      <c r="AC19" s="88">
        <f t="shared" si="14"/>
        <v>7.0653638613048741E-2</v>
      </c>
      <c r="AD19" s="134">
        <v>6.8699999999999983E-2</v>
      </c>
      <c r="AE19" s="51">
        <f t="shared" si="15"/>
        <v>44947</v>
      </c>
      <c r="AF19" s="51">
        <v>261.94095305810396</v>
      </c>
      <c r="AG19" s="15">
        <f t="shared" si="7"/>
        <v>7.065043190207132E-2</v>
      </c>
      <c r="AH19" s="15">
        <f t="shared" si="8"/>
        <v>6.8696799140358422E-2</v>
      </c>
      <c r="AI19" s="51"/>
      <c r="AJ19" s="51">
        <v>46095.02568993876</v>
      </c>
      <c r="AK19" s="51">
        <v>268.63138719959829</v>
      </c>
      <c r="AL19" s="15">
        <f t="shared" si="16"/>
        <v>-2.4905630765042486E-2</v>
      </c>
      <c r="AM19" s="53">
        <f t="shared" si="17"/>
        <v>-2.4905630765042375E-2</v>
      </c>
    </row>
    <row r="20" spans="1:39" x14ac:dyDescent="0.2">
      <c r="A20" s="160" t="s">
        <v>87</v>
      </c>
      <c r="B20" s="160" t="s">
        <v>88</v>
      </c>
      <c r="D20" s="62">
        <v>49742.279076266976</v>
      </c>
      <c r="E20" s="67">
        <v>289.41804315044493</v>
      </c>
      <c r="F20" s="50"/>
      <c r="G20" s="82">
        <v>46942.498569877789</v>
      </c>
      <c r="H20" s="75">
        <v>273.21928839595171</v>
      </c>
      <c r="I20" s="84"/>
      <c r="J20" s="94">
        <f t="shared" si="9"/>
        <v>5.9642767038091904E-2</v>
      </c>
      <c r="K20" s="117">
        <f t="shared" si="10"/>
        <v>5.928847428596562E-2</v>
      </c>
      <c r="L20" s="94">
        <v>6.8342678951836211E-2</v>
      </c>
      <c r="M20" s="88">
        <f>INDEX('Pace of change parameters'!$E$20:$I$20,1,$B$6)</f>
        <v>6.8699999999999997E-2</v>
      </c>
      <c r="N20" s="99">
        <f>IF(INDEX('Pace of change parameters'!$E$28:$I$28,1,$B$6)=1,(1+L20)*D20,D20)</f>
        <v>53141.79968550893</v>
      </c>
      <c r="O20" s="85">
        <f>IF(K20&lt;INDEX('Pace of change parameters'!$E$16:$I$16,1,$B$6),1,IF(K20&gt;INDEX('Pace of change parameters'!$E$17:$I$17,1,$B$6),0,(K20-INDEX('Pace of change parameters'!$E$17:$I$17,1,$B$6))/(INDEX('Pace of change parameters'!$E$16:$I$16,1,$B$6)-INDEX('Pace of change parameters'!$E$17:$I$17,1,$B$6))))</f>
        <v>0</v>
      </c>
      <c r="P20" s="52">
        <v>6.8342678951836211E-2</v>
      </c>
      <c r="Q20" s="52">
        <v>6.8699999999999983E-2</v>
      </c>
      <c r="R20" s="9">
        <f>IF(INDEX('Pace of change parameters'!$E$29:$I$29,1,$B$6)=1,D20*(1+P20),D20)</f>
        <v>53141.79968550893</v>
      </c>
      <c r="S20" s="94">
        <f>IF(P20&lt;INDEX('Pace of change parameters'!$E$22:$I$22,1,$B$6),INDEX('Pace of change parameters'!$E$22:$I$22,1,$B$6),P20)</f>
        <v>6.8342678951836211E-2</v>
      </c>
      <c r="T20" s="123">
        <v>6.8699999999999983E-2</v>
      </c>
      <c r="U20" s="108">
        <f t="shared" si="11"/>
        <v>53141.79968550893</v>
      </c>
      <c r="V20" s="122">
        <f>IF(J20&gt;INDEX('Pace of change parameters'!$E$24:$I$24,1,$B$6),0,IF(J20&lt;INDEX('Pace of change parameters'!$E$23:$I$23,1,$B$6),1,(J20-INDEX('Pace of change parameters'!$E$24:$I$24,1,$B$6))/(INDEX('Pace of change parameters'!$E$23:$I$23,1,$B$6)-INDEX('Pace of change parameters'!$E$24:$I$24,1,$B$6))))</f>
        <v>1</v>
      </c>
      <c r="W20" s="123">
        <f>MIN(S20, S20+(INDEX('Pace of change parameters'!$E$25:$I$25,1,$B$6)-S20)*(1-V20))</f>
        <v>6.8342678951836211E-2</v>
      </c>
      <c r="X20" s="123">
        <v>6.8699999999999983E-2</v>
      </c>
      <c r="Y20" s="99">
        <f t="shared" si="12"/>
        <v>53141.79968550893</v>
      </c>
      <c r="Z20" s="88">
        <v>0</v>
      </c>
      <c r="AA20" s="90">
        <f t="shared" si="13"/>
        <v>50552.649298998447</v>
      </c>
      <c r="AB20" s="90">
        <f>IF(INDEX('Pace of change parameters'!$E$27:$I$27,1,$B$6)=1,MAX(AA20,Y20),Y20)</f>
        <v>53141.79968550893</v>
      </c>
      <c r="AC20" s="88">
        <f t="shared" si="14"/>
        <v>6.8342678951836211E-2</v>
      </c>
      <c r="AD20" s="134">
        <v>6.8699999999999983E-2</v>
      </c>
      <c r="AE20" s="51">
        <f t="shared" si="15"/>
        <v>53142</v>
      </c>
      <c r="AF20" s="51">
        <v>309.30222860473242</v>
      </c>
      <c r="AG20" s="15">
        <f t="shared" si="7"/>
        <v>6.8346705998742596E-2</v>
      </c>
      <c r="AH20" s="15">
        <f t="shared" si="8"/>
        <v>6.8704028393804517E-2</v>
      </c>
      <c r="AI20" s="51"/>
      <c r="AJ20" s="51">
        <v>50552.649298998447</v>
      </c>
      <c r="AK20" s="51">
        <v>294.23143822313205</v>
      </c>
      <c r="AL20" s="15">
        <f t="shared" si="16"/>
        <v>5.1220870456988088E-2</v>
      </c>
      <c r="AM20" s="53">
        <f t="shared" si="17"/>
        <v>5.122087045698831E-2</v>
      </c>
    </row>
    <row r="21" spans="1:39" x14ac:dyDescent="0.2">
      <c r="A21" s="160" t="s">
        <v>89</v>
      </c>
      <c r="B21" s="160" t="s">
        <v>90</v>
      </c>
      <c r="D21" s="62">
        <v>75503.935243871048</v>
      </c>
      <c r="E21" s="67">
        <v>250.40522156845341</v>
      </c>
      <c r="F21" s="50"/>
      <c r="G21" s="82">
        <v>73173.071834155926</v>
      </c>
      <c r="H21" s="75">
        <v>241.2125051888159</v>
      </c>
      <c r="I21" s="84"/>
      <c r="J21" s="94">
        <f t="shared" si="9"/>
        <v>3.1854114516306486E-2</v>
      </c>
      <c r="K21" s="117">
        <f t="shared" si="10"/>
        <v>3.8110446937407616E-2</v>
      </c>
      <c r="L21" s="94">
        <v>7.5179736199496583E-2</v>
      </c>
      <c r="M21" s="88">
        <f>INDEX('Pace of change parameters'!$E$20:$I$20,1,$B$6)</f>
        <v>6.8699999999999997E-2</v>
      </c>
      <c r="N21" s="99">
        <f>IF(INDEX('Pace of change parameters'!$E$28:$I$28,1,$B$6)=1,(1+L21)*D21,D21)</f>
        <v>81180.301177529152</v>
      </c>
      <c r="O21" s="85">
        <f>IF(K21&lt;INDEX('Pace of change parameters'!$E$16:$I$16,1,$B$6),1,IF(K21&gt;INDEX('Pace of change parameters'!$E$17:$I$17,1,$B$6),0,(K21-INDEX('Pace of change parameters'!$E$17:$I$17,1,$B$6))/(INDEX('Pace of change parameters'!$E$16:$I$16,1,$B$6)-INDEX('Pace of change parameters'!$E$17:$I$17,1,$B$6))))</f>
        <v>0</v>
      </c>
      <c r="P21" s="52">
        <v>7.5179736199496583E-2</v>
      </c>
      <c r="Q21" s="52">
        <v>6.8699999999999983E-2</v>
      </c>
      <c r="R21" s="9">
        <f>IF(INDEX('Pace of change parameters'!$E$29:$I$29,1,$B$6)=1,D21*(1+P21),D21)</f>
        <v>81180.301177529152</v>
      </c>
      <c r="S21" s="94">
        <f>IF(P21&lt;INDEX('Pace of change parameters'!$E$22:$I$22,1,$B$6),INDEX('Pace of change parameters'!$E$22:$I$22,1,$B$6),P21)</f>
        <v>7.5179736199496583E-2</v>
      </c>
      <c r="T21" s="123">
        <v>6.8699999999999983E-2</v>
      </c>
      <c r="U21" s="108">
        <f t="shared" si="11"/>
        <v>81180.301177529152</v>
      </c>
      <c r="V21" s="122">
        <f>IF(J21&gt;INDEX('Pace of change parameters'!$E$24:$I$24,1,$B$6),0,IF(J21&lt;INDEX('Pace of change parameters'!$E$23:$I$23,1,$B$6),1,(J21-INDEX('Pace of change parameters'!$E$24:$I$24,1,$B$6))/(INDEX('Pace of change parameters'!$E$23:$I$23,1,$B$6)-INDEX('Pace of change parameters'!$E$24:$I$24,1,$B$6))))</f>
        <v>1</v>
      </c>
      <c r="W21" s="123">
        <f>MIN(S21, S21+(INDEX('Pace of change parameters'!$E$25:$I$25,1,$B$6)-S21)*(1-V21))</f>
        <v>7.5179736199496583E-2</v>
      </c>
      <c r="X21" s="123">
        <v>6.8699999999999983E-2</v>
      </c>
      <c r="Y21" s="99">
        <f t="shared" si="12"/>
        <v>81180.301177529152</v>
      </c>
      <c r="Z21" s="88">
        <v>0</v>
      </c>
      <c r="AA21" s="90">
        <f t="shared" si="13"/>
        <v>78800.505964890239</v>
      </c>
      <c r="AB21" s="90">
        <f>IF(INDEX('Pace of change parameters'!$E$27:$I$27,1,$B$6)=1,MAX(AA21,Y21),Y21)</f>
        <v>81180.301177529152</v>
      </c>
      <c r="AC21" s="88">
        <f t="shared" si="14"/>
        <v>7.5179736199496583E-2</v>
      </c>
      <c r="AD21" s="134">
        <v>6.8699999999999983E-2</v>
      </c>
      <c r="AE21" s="51">
        <f t="shared" si="15"/>
        <v>81180</v>
      </c>
      <c r="AF21" s="51">
        <v>267.60706746887871</v>
      </c>
      <c r="AG21" s="15">
        <f t="shared" si="7"/>
        <v>7.5175747301061469E-2</v>
      </c>
      <c r="AH21" s="15">
        <f t="shared" si="8"/>
        <v>6.8696035141275313E-2</v>
      </c>
      <c r="AI21" s="51"/>
      <c r="AJ21" s="51">
        <v>78800.505964890239</v>
      </c>
      <c r="AK21" s="51">
        <v>259.76314752806309</v>
      </c>
      <c r="AL21" s="15">
        <f t="shared" si="16"/>
        <v>3.0196430923552064E-2</v>
      </c>
      <c r="AM21" s="53">
        <f t="shared" si="17"/>
        <v>3.0196430923552064E-2</v>
      </c>
    </row>
    <row r="22" spans="1:39" x14ac:dyDescent="0.2">
      <c r="A22" s="160" t="s">
        <v>91</v>
      </c>
      <c r="B22" s="160" t="s">
        <v>92</v>
      </c>
      <c r="D22" s="62">
        <v>56878.833455291468</v>
      </c>
      <c r="E22" s="67">
        <v>284.92555343361101</v>
      </c>
      <c r="F22" s="50"/>
      <c r="G22" s="82">
        <v>52694.146877193278</v>
      </c>
      <c r="H22" s="75">
        <v>262.52637547788453</v>
      </c>
      <c r="I22" s="84"/>
      <c r="J22" s="94">
        <f t="shared" si="9"/>
        <v>7.9414637603884897E-2</v>
      </c>
      <c r="K22" s="117">
        <f t="shared" si="10"/>
        <v>8.5321628788545878E-2</v>
      </c>
      <c r="L22" s="94">
        <v>7.4548356376805014E-2</v>
      </c>
      <c r="M22" s="88">
        <f>INDEX('Pace of change parameters'!$E$20:$I$20,1,$B$6)</f>
        <v>6.8699999999999997E-2</v>
      </c>
      <c r="N22" s="99">
        <f>IF(INDEX('Pace of change parameters'!$E$28:$I$28,1,$B$6)=1,(1+L22)*D22,D22)</f>
        <v>61119.057002013476</v>
      </c>
      <c r="O22" s="85">
        <f>IF(K22&lt;INDEX('Pace of change parameters'!$E$16:$I$16,1,$B$6),1,IF(K22&gt;INDEX('Pace of change parameters'!$E$17:$I$17,1,$B$6),0,(K22-INDEX('Pace of change parameters'!$E$17:$I$17,1,$B$6))/(INDEX('Pace of change parameters'!$E$16:$I$16,1,$B$6)-INDEX('Pace of change parameters'!$E$17:$I$17,1,$B$6))))</f>
        <v>0</v>
      </c>
      <c r="P22" s="52">
        <v>7.4548356376805014E-2</v>
      </c>
      <c r="Q22" s="52">
        <v>6.8699999999999983E-2</v>
      </c>
      <c r="R22" s="9">
        <f>IF(INDEX('Pace of change parameters'!$E$29:$I$29,1,$B$6)=1,D22*(1+P22),D22)</f>
        <v>61119.057002013476</v>
      </c>
      <c r="S22" s="94">
        <f>IF(P22&lt;INDEX('Pace of change parameters'!$E$22:$I$22,1,$B$6),INDEX('Pace of change parameters'!$E$22:$I$22,1,$B$6),P22)</f>
        <v>7.4548356376805014E-2</v>
      </c>
      <c r="T22" s="123">
        <v>6.8699999999999983E-2</v>
      </c>
      <c r="U22" s="108">
        <f t="shared" si="11"/>
        <v>61119.057002013476</v>
      </c>
      <c r="V22" s="122">
        <f>IF(J22&gt;INDEX('Pace of change parameters'!$E$24:$I$24,1,$B$6),0,IF(J22&lt;INDEX('Pace of change parameters'!$E$23:$I$23,1,$B$6),1,(J22-INDEX('Pace of change parameters'!$E$24:$I$24,1,$B$6))/(INDEX('Pace of change parameters'!$E$23:$I$23,1,$B$6)-INDEX('Pace of change parameters'!$E$24:$I$24,1,$B$6))))</f>
        <v>1</v>
      </c>
      <c r="W22" s="123">
        <f>MIN(S22, S22+(INDEX('Pace of change parameters'!$E$25:$I$25,1,$B$6)-S22)*(1-V22))</f>
        <v>7.4548356376805014E-2</v>
      </c>
      <c r="X22" s="123">
        <v>6.8699999999999983E-2</v>
      </c>
      <c r="Y22" s="99">
        <f t="shared" si="12"/>
        <v>61119.057002013476</v>
      </c>
      <c r="Z22" s="88">
        <v>0</v>
      </c>
      <c r="AA22" s="90">
        <f t="shared" si="13"/>
        <v>56746.632760234032</v>
      </c>
      <c r="AB22" s="90">
        <f>IF(INDEX('Pace of change parameters'!$E$27:$I$27,1,$B$6)=1,MAX(AA22,Y22),Y22)</f>
        <v>61119.057002013476</v>
      </c>
      <c r="AC22" s="88">
        <f t="shared" si="14"/>
        <v>7.4548356376805014E-2</v>
      </c>
      <c r="AD22" s="134">
        <v>6.8699999999999983E-2</v>
      </c>
      <c r="AE22" s="51">
        <f t="shared" si="15"/>
        <v>61119</v>
      </c>
      <c r="AF22" s="51">
        <v>304.49965496599515</v>
      </c>
      <c r="AG22" s="15">
        <f t="shared" si="7"/>
        <v>7.4547354211148331E-2</v>
      </c>
      <c r="AH22" s="15">
        <f t="shared" si="8"/>
        <v>6.869900328874845E-2</v>
      </c>
      <c r="AI22" s="51"/>
      <c r="AJ22" s="51">
        <v>56746.632760234032</v>
      </c>
      <c r="AK22" s="51">
        <v>282.71617820928515</v>
      </c>
      <c r="AL22" s="15">
        <f t="shared" si="16"/>
        <v>7.7050690535949595E-2</v>
      </c>
      <c r="AM22" s="53">
        <f t="shared" si="17"/>
        <v>7.7050690535949595E-2</v>
      </c>
    </row>
    <row r="23" spans="1:39" x14ac:dyDescent="0.2">
      <c r="A23" s="160" t="s">
        <v>93</v>
      </c>
      <c r="B23" s="160" t="s">
        <v>94</v>
      </c>
      <c r="D23" s="62">
        <v>90603.117773855498</v>
      </c>
      <c r="E23" s="67">
        <v>403.32764023101731</v>
      </c>
      <c r="F23" s="50"/>
      <c r="G23" s="82">
        <v>83929.236039270036</v>
      </c>
      <c r="H23" s="75">
        <v>370.81447247621327</v>
      </c>
      <c r="I23" s="84"/>
      <c r="J23" s="94">
        <f t="shared" si="9"/>
        <v>7.9517961196057918E-2</v>
      </c>
      <c r="K23" s="117">
        <f t="shared" si="10"/>
        <v>8.7680417481250439E-2</v>
      </c>
      <c r="L23" s="94">
        <v>7.6780659466119783E-2</v>
      </c>
      <c r="M23" s="88">
        <f>INDEX('Pace of change parameters'!$E$20:$I$20,1,$B$6)</f>
        <v>6.8699999999999997E-2</v>
      </c>
      <c r="N23" s="99">
        <f>IF(INDEX('Pace of change parameters'!$E$28:$I$28,1,$B$6)=1,(1+L23)*D23,D23)</f>
        <v>97559.684906218637</v>
      </c>
      <c r="O23" s="85">
        <f>IF(K23&lt;INDEX('Pace of change parameters'!$E$16:$I$16,1,$B$6),1,IF(K23&gt;INDEX('Pace of change parameters'!$E$17:$I$17,1,$B$6),0,(K23-INDEX('Pace of change parameters'!$E$17:$I$17,1,$B$6))/(INDEX('Pace of change parameters'!$E$16:$I$16,1,$B$6)-INDEX('Pace of change parameters'!$E$17:$I$17,1,$B$6))))</f>
        <v>0</v>
      </c>
      <c r="P23" s="52">
        <v>7.6780659466119783E-2</v>
      </c>
      <c r="Q23" s="52">
        <v>6.8699999999999983E-2</v>
      </c>
      <c r="R23" s="9">
        <f>IF(INDEX('Pace of change parameters'!$E$29:$I$29,1,$B$6)=1,D23*(1+P23),D23)</f>
        <v>97559.684906218637</v>
      </c>
      <c r="S23" s="94">
        <f>IF(P23&lt;INDEX('Pace of change parameters'!$E$22:$I$22,1,$B$6),INDEX('Pace of change parameters'!$E$22:$I$22,1,$B$6),P23)</f>
        <v>7.6780659466119783E-2</v>
      </c>
      <c r="T23" s="123">
        <v>6.8699999999999983E-2</v>
      </c>
      <c r="U23" s="108">
        <f t="shared" si="11"/>
        <v>97559.684906218637</v>
      </c>
      <c r="V23" s="122">
        <f>IF(J23&gt;INDEX('Pace of change parameters'!$E$24:$I$24,1,$B$6),0,IF(J23&lt;INDEX('Pace of change parameters'!$E$23:$I$23,1,$B$6),1,(J23-INDEX('Pace of change parameters'!$E$24:$I$24,1,$B$6))/(INDEX('Pace of change parameters'!$E$23:$I$23,1,$B$6)-INDEX('Pace of change parameters'!$E$24:$I$24,1,$B$6))))</f>
        <v>1</v>
      </c>
      <c r="W23" s="123">
        <f>MIN(S23, S23+(INDEX('Pace of change parameters'!$E$25:$I$25,1,$B$6)-S23)*(1-V23))</f>
        <v>7.6780659466119783E-2</v>
      </c>
      <c r="X23" s="123">
        <v>6.8699999999999983E-2</v>
      </c>
      <c r="Y23" s="99">
        <f t="shared" si="12"/>
        <v>97559.684906218637</v>
      </c>
      <c r="Z23" s="88">
        <v>0</v>
      </c>
      <c r="AA23" s="90">
        <f t="shared" si="13"/>
        <v>90383.881657050151</v>
      </c>
      <c r="AB23" s="90">
        <f>IF(INDEX('Pace of change parameters'!$E$27:$I$27,1,$B$6)=1,MAX(AA23,Y23),Y23)</f>
        <v>97559.684906218637</v>
      </c>
      <c r="AC23" s="88">
        <f t="shared" si="14"/>
        <v>7.6780659466119783E-2</v>
      </c>
      <c r="AD23" s="134">
        <v>6.8699999999999983E-2</v>
      </c>
      <c r="AE23" s="51">
        <f t="shared" si="15"/>
        <v>97560</v>
      </c>
      <c r="AF23" s="51">
        <v>431.03764125593261</v>
      </c>
      <c r="AG23" s="15">
        <f t="shared" si="7"/>
        <v>7.6784137202748459E-2</v>
      </c>
      <c r="AH23" s="15">
        <f t="shared" si="8"/>
        <v>6.8703451638086666E-2</v>
      </c>
      <c r="AI23" s="51"/>
      <c r="AJ23" s="51">
        <v>90383.881657050151</v>
      </c>
      <c r="AK23" s="51">
        <v>399.33225868194188</v>
      </c>
      <c r="AL23" s="15">
        <f t="shared" si="16"/>
        <v>7.9395996403193836E-2</v>
      </c>
      <c r="AM23" s="53">
        <f t="shared" si="17"/>
        <v>7.9395996403193836E-2</v>
      </c>
    </row>
    <row r="24" spans="1:39" x14ac:dyDescent="0.2">
      <c r="A24" s="160" t="s">
        <v>95</v>
      </c>
      <c r="B24" s="160" t="s">
        <v>96</v>
      </c>
      <c r="D24" s="62">
        <v>42715.401097684837</v>
      </c>
      <c r="E24" s="67">
        <v>238.59620337424781</v>
      </c>
      <c r="F24" s="50"/>
      <c r="G24" s="82">
        <v>41856.465619280614</v>
      </c>
      <c r="H24" s="75">
        <v>232.30741828241744</v>
      </c>
      <c r="I24" s="84"/>
      <c r="J24" s="94">
        <f t="shared" si="9"/>
        <v>2.0520974852892726E-2</v>
      </c>
      <c r="K24" s="117">
        <f t="shared" si="10"/>
        <v>2.7070961135580385E-2</v>
      </c>
      <c r="L24" s="94">
        <v>7.5559212610811333E-2</v>
      </c>
      <c r="M24" s="88">
        <f>INDEX('Pace of change parameters'!$E$20:$I$20,1,$B$6)</f>
        <v>6.8699999999999997E-2</v>
      </c>
      <c r="N24" s="99">
        <f>IF(INDEX('Pace of change parameters'!$E$28:$I$28,1,$B$6)=1,(1+L24)*D24,D24)</f>
        <v>45942.943170980892</v>
      </c>
      <c r="O24" s="85">
        <f>IF(K24&lt;INDEX('Pace of change parameters'!$E$16:$I$16,1,$B$6),1,IF(K24&gt;INDEX('Pace of change parameters'!$E$17:$I$17,1,$B$6),0,(K24-INDEX('Pace of change parameters'!$E$17:$I$17,1,$B$6))/(INDEX('Pace of change parameters'!$E$16:$I$16,1,$B$6)-INDEX('Pace of change parameters'!$E$17:$I$17,1,$B$6))))</f>
        <v>0</v>
      </c>
      <c r="P24" s="52">
        <v>7.5559212610811333E-2</v>
      </c>
      <c r="Q24" s="52">
        <v>6.8699999999999983E-2</v>
      </c>
      <c r="R24" s="9">
        <f>IF(INDEX('Pace of change parameters'!$E$29:$I$29,1,$B$6)=1,D24*(1+P24),D24)</f>
        <v>45942.943170980892</v>
      </c>
      <c r="S24" s="94">
        <f>IF(P24&lt;INDEX('Pace of change parameters'!$E$22:$I$22,1,$B$6),INDEX('Pace of change parameters'!$E$22:$I$22,1,$B$6),P24)</f>
        <v>7.5559212610811333E-2</v>
      </c>
      <c r="T24" s="123">
        <v>6.8699999999999983E-2</v>
      </c>
      <c r="U24" s="108">
        <f t="shared" si="11"/>
        <v>45942.943170980892</v>
      </c>
      <c r="V24" s="122">
        <f>IF(J24&gt;INDEX('Pace of change parameters'!$E$24:$I$24,1,$B$6),0,IF(J24&lt;INDEX('Pace of change parameters'!$E$23:$I$23,1,$B$6),1,(J24-INDEX('Pace of change parameters'!$E$24:$I$24,1,$B$6))/(INDEX('Pace of change parameters'!$E$23:$I$23,1,$B$6)-INDEX('Pace of change parameters'!$E$24:$I$24,1,$B$6))))</f>
        <v>1</v>
      </c>
      <c r="W24" s="123">
        <f>MIN(S24, S24+(INDEX('Pace of change parameters'!$E$25:$I$25,1,$B$6)-S24)*(1-V24))</f>
        <v>7.5559212610811333E-2</v>
      </c>
      <c r="X24" s="123">
        <v>6.8699999999999983E-2</v>
      </c>
      <c r="Y24" s="99">
        <f t="shared" si="12"/>
        <v>45942.943170980892</v>
      </c>
      <c r="Z24" s="88">
        <v>0</v>
      </c>
      <c r="AA24" s="90">
        <f t="shared" si="13"/>
        <v>45075.470880556233</v>
      </c>
      <c r="AB24" s="90">
        <f>IF(INDEX('Pace of change parameters'!$E$27:$I$27,1,$B$6)=1,MAX(AA24,Y24),Y24)</f>
        <v>45942.943170980892</v>
      </c>
      <c r="AC24" s="88">
        <f t="shared" si="14"/>
        <v>7.5559212610811333E-2</v>
      </c>
      <c r="AD24" s="134">
        <v>6.8699999999999983E-2</v>
      </c>
      <c r="AE24" s="51">
        <f t="shared" si="15"/>
        <v>45943</v>
      </c>
      <c r="AF24" s="51">
        <v>254.98807795259182</v>
      </c>
      <c r="AG24" s="15">
        <f t="shared" si="7"/>
        <v>7.5560543021334192E-2</v>
      </c>
      <c r="AH24" s="15">
        <f t="shared" si="8"/>
        <v>6.8701321926035508E-2</v>
      </c>
      <c r="AI24" s="51"/>
      <c r="AJ24" s="51">
        <v>45075.470880556233</v>
      </c>
      <c r="AK24" s="51">
        <v>250.17320772785965</v>
      </c>
      <c r="AL24" s="15">
        <f t="shared" si="16"/>
        <v>1.924614657365642E-2</v>
      </c>
      <c r="AM24" s="53">
        <f t="shared" si="17"/>
        <v>1.924614657365642E-2</v>
      </c>
    </row>
    <row r="25" spans="1:39" x14ac:dyDescent="0.2">
      <c r="A25" s="160" t="s">
        <v>97</v>
      </c>
      <c r="B25" s="160" t="s">
        <v>98</v>
      </c>
      <c r="D25" s="62">
        <v>112454.76001953188</v>
      </c>
      <c r="E25" s="67">
        <v>215.5371045833609</v>
      </c>
      <c r="F25" s="50"/>
      <c r="G25" s="82">
        <v>107925.5366054179</v>
      </c>
      <c r="H25" s="75">
        <v>206.90321308130919</v>
      </c>
      <c r="I25" s="84"/>
      <c r="J25" s="94">
        <f t="shared" si="9"/>
        <v>4.1966188508963276E-2</v>
      </c>
      <c r="K25" s="117">
        <f t="shared" si="10"/>
        <v>4.1729132058760054E-2</v>
      </c>
      <c r="L25" s="94">
        <v>6.845686137311735E-2</v>
      </c>
      <c r="M25" s="88">
        <f>INDEX('Pace of change parameters'!$E$20:$I$20,1,$B$6)</f>
        <v>6.8699999999999997E-2</v>
      </c>
      <c r="N25" s="99">
        <f>IF(INDEX('Pace of change parameters'!$E$28:$I$28,1,$B$6)=1,(1+L25)*D25,D25)</f>
        <v>120153.05993693616</v>
      </c>
      <c r="O25" s="85">
        <f>IF(K25&lt;INDEX('Pace of change parameters'!$E$16:$I$16,1,$B$6),1,IF(K25&gt;INDEX('Pace of change parameters'!$E$17:$I$17,1,$B$6),0,(K25-INDEX('Pace of change parameters'!$E$17:$I$17,1,$B$6))/(INDEX('Pace of change parameters'!$E$16:$I$16,1,$B$6)-INDEX('Pace of change parameters'!$E$17:$I$17,1,$B$6))))</f>
        <v>0</v>
      </c>
      <c r="P25" s="52">
        <v>6.845686137311735E-2</v>
      </c>
      <c r="Q25" s="52">
        <v>6.8699999999999983E-2</v>
      </c>
      <c r="R25" s="9">
        <f>IF(INDEX('Pace of change parameters'!$E$29:$I$29,1,$B$6)=1,D25*(1+P25),D25)</f>
        <v>120153.05993693616</v>
      </c>
      <c r="S25" s="94">
        <f>IF(P25&lt;INDEX('Pace of change parameters'!$E$22:$I$22,1,$B$6),INDEX('Pace of change parameters'!$E$22:$I$22,1,$B$6),P25)</f>
        <v>6.845686137311735E-2</v>
      </c>
      <c r="T25" s="123">
        <v>6.8699999999999983E-2</v>
      </c>
      <c r="U25" s="108">
        <f t="shared" si="11"/>
        <v>120153.05993693616</v>
      </c>
      <c r="V25" s="122">
        <f>IF(J25&gt;INDEX('Pace of change parameters'!$E$24:$I$24,1,$B$6),0,IF(J25&lt;INDEX('Pace of change parameters'!$E$23:$I$23,1,$B$6),1,(J25-INDEX('Pace of change parameters'!$E$24:$I$24,1,$B$6))/(INDEX('Pace of change parameters'!$E$23:$I$23,1,$B$6)-INDEX('Pace of change parameters'!$E$24:$I$24,1,$B$6))))</f>
        <v>1</v>
      </c>
      <c r="W25" s="123">
        <f>MIN(S25, S25+(INDEX('Pace of change parameters'!$E$25:$I$25,1,$B$6)-S25)*(1-V25))</f>
        <v>6.845686137311735E-2</v>
      </c>
      <c r="X25" s="123">
        <v>6.8699999999999983E-2</v>
      </c>
      <c r="Y25" s="99">
        <f t="shared" si="12"/>
        <v>120153.05993693616</v>
      </c>
      <c r="Z25" s="88">
        <v>0</v>
      </c>
      <c r="AA25" s="90">
        <f t="shared" si="13"/>
        <v>116225.63708018909</v>
      </c>
      <c r="AB25" s="90">
        <f>IF(INDEX('Pace of change parameters'!$E$27:$I$27,1,$B$6)=1,MAX(AA25,Y25),Y25)</f>
        <v>120153.05993693616</v>
      </c>
      <c r="AC25" s="88">
        <f t="shared" si="14"/>
        <v>6.845686137311735E-2</v>
      </c>
      <c r="AD25" s="134">
        <v>6.8699999999999983E-2</v>
      </c>
      <c r="AE25" s="51">
        <f t="shared" si="15"/>
        <v>120153</v>
      </c>
      <c r="AF25" s="51">
        <v>230.34438876360016</v>
      </c>
      <c r="AG25" s="15">
        <f t="shared" si="7"/>
        <v>6.8456328386019782E-2</v>
      </c>
      <c r="AH25" s="15">
        <f t="shared" si="8"/>
        <v>6.8699466891615435E-2</v>
      </c>
      <c r="AI25" s="51"/>
      <c r="AJ25" s="51">
        <v>116225.63708018909</v>
      </c>
      <c r="AK25" s="51">
        <v>222.81527162780938</v>
      </c>
      <c r="AL25" s="15">
        <f t="shared" si="16"/>
        <v>3.379084871869753E-2</v>
      </c>
      <c r="AM25" s="53">
        <f t="shared" si="17"/>
        <v>3.379084871869753E-2</v>
      </c>
    </row>
    <row r="26" spans="1:39" x14ac:dyDescent="0.2">
      <c r="A26" s="160" t="s">
        <v>99</v>
      </c>
      <c r="B26" s="160" t="s">
        <v>100</v>
      </c>
      <c r="D26" s="62">
        <v>93705.176385299346</v>
      </c>
      <c r="E26" s="67">
        <v>250.35781926953882</v>
      </c>
      <c r="F26" s="50"/>
      <c r="G26" s="82">
        <v>94976.993276989931</v>
      </c>
      <c r="H26" s="75">
        <v>253.24844291204252</v>
      </c>
      <c r="I26" s="84"/>
      <c r="J26" s="94">
        <f t="shared" si="9"/>
        <v>-1.3390789156501048E-2</v>
      </c>
      <c r="K26" s="117">
        <f t="shared" si="10"/>
        <v>-1.1414181304592153E-2</v>
      </c>
      <c r="L26" s="94">
        <v>7.084107144765972E-2</v>
      </c>
      <c r="M26" s="88">
        <f>INDEX('Pace of change parameters'!$E$20:$I$20,1,$B$6)</f>
        <v>6.8699999999999997E-2</v>
      </c>
      <c r="N26" s="99">
        <f>IF(INDEX('Pace of change parameters'!$E$28:$I$28,1,$B$6)=1,(1+L26)*D26,D26)</f>
        <v>100343.35148062589</v>
      </c>
      <c r="O26" s="85">
        <f>IF(K26&lt;INDEX('Pace of change parameters'!$E$16:$I$16,1,$B$6),1,IF(K26&gt;INDEX('Pace of change parameters'!$E$17:$I$17,1,$B$6),0,(K26-INDEX('Pace of change parameters'!$E$17:$I$17,1,$B$6))/(INDEX('Pace of change parameters'!$E$16:$I$16,1,$B$6)-INDEX('Pace of change parameters'!$E$17:$I$17,1,$B$6))))</f>
        <v>0</v>
      </c>
      <c r="P26" s="52">
        <v>7.084107144765972E-2</v>
      </c>
      <c r="Q26" s="52">
        <v>6.8699999999999983E-2</v>
      </c>
      <c r="R26" s="9">
        <f>IF(INDEX('Pace of change parameters'!$E$29:$I$29,1,$B$6)=1,D26*(1+P26),D26)</f>
        <v>100343.35148062589</v>
      </c>
      <c r="S26" s="94">
        <f>IF(P26&lt;INDEX('Pace of change parameters'!$E$22:$I$22,1,$B$6),INDEX('Pace of change parameters'!$E$22:$I$22,1,$B$6),P26)</f>
        <v>7.084107144765972E-2</v>
      </c>
      <c r="T26" s="123">
        <v>6.8699999999999983E-2</v>
      </c>
      <c r="U26" s="108">
        <f t="shared" si="11"/>
        <v>100343.35148062589</v>
      </c>
      <c r="V26" s="122">
        <f>IF(J26&gt;INDEX('Pace of change parameters'!$E$24:$I$24,1,$B$6),0,IF(J26&lt;INDEX('Pace of change parameters'!$E$23:$I$23,1,$B$6),1,(J26-INDEX('Pace of change parameters'!$E$24:$I$24,1,$B$6))/(INDEX('Pace of change parameters'!$E$23:$I$23,1,$B$6)-INDEX('Pace of change parameters'!$E$24:$I$24,1,$B$6))))</f>
        <v>1</v>
      </c>
      <c r="W26" s="123">
        <f>MIN(S26, S26+(INDEX('Pace of change parameters'!$E$25:$I$25,1,$B$6)-S26)*(1-V26))</f>
        <v>7.084107144765972E-2</v>
      </c>
      <c r="X26" s="123">
        <v>6.8699999999999983E-2</v>
      </c>
      <c r="Y26" s="99">
        <f t="shared" si="12"/>
        <v>100343.35148062589</v>
      </c>
      <c r="Z26" s="88">
        <v>-1.8961205824708838E-2</v>
      </c>
      <c r="AA26" s="90">
        <f t="shared" si="13"/>
        <v>100341.8992609945</v>
      </c>
      <c r="AB26" s="90">
        <f>IF(INDEX('Pace of change parameters'!$E$27:$I$27,1,$B$6)=1,MAX(AA26,Y26),Y26)</f>
        <v>100343.35148062589</v>
      </c>
      <c r="AC26" s="88">
        <f t="shared" si="14"/>
        <v>7.084107144765972E-2</v>
      </c>
      <c r="AD26" s="134">
        <v>6.8699999999999983E-2</v>
      </c>
      <c r="AE26" s="51">
        <f t="shared" si="15"/>
        <v>100343</v>
      </c>
      <c r="AF26" s="51">
        <v>267.55646425879826</v>
      </c>
      <c r="AG26" s="15">
        <f t="shared" si="7"/>
        <v>7.0837320527598946E-2</v>
      </c>
      <c r="AH26" s="15">
        <f t="shared" si="8"/>
        <v>6.8696256579640291E-2</v>
      </c>
      <c r="AI26" s="51"/>
      <c r="AJ26" s="51">
        <v>102281.27557926674</v>
      </c>
      <c r="AK26" s="51">
        <v>272.72471875335975</v>
      </c>
      <c r="AL26" s="15">
        <f t="shared" si="16"/>
        <v>-1.8950443942836848E-2</v>
      </c>
      <c r="AM26" s="53">
        <f t="shared" si="17"/>
        <v>-1.8950443942836848E-2</v>
      </c>
    </row>
    <row r="27" spans="1:39" x14ac:dyDescent="0.2">
      <c r="A27" s="160" t="s">
        <v>101</v>
      </c>
      <c r="B27" s="160" t="s">
        <v>102</v>
      </c>
      <c r="D27" s="62">
        <v>54551.868021728435</v>
      </c>
      <c r="E27" s="67">
        <v>264.66971040996168</v>
      </c>
      <c r="F27" s="50"/>
      <c r="G27" s="82">
        <v>46250.990555516175</v>
      </c>
      <c r="H27" s="75">
        <v>223.31247191516462</v>
      </c>
      <c r="I27" s="84"/>
      <c r="J27" s="94">
        <f t="shared" si="9"/>
        <v>0.17947458781987646</v>
      </c>
      <c r="K27" s="117">
        <f t="shared" si="10"/>
        <v>0.1851989642141818</v>
      </c>
      <c r="L27" s="94">
        <v>7.3886751046414734E-2</v>
      </c>
      <c r="M27" s="88">
        <f>INDEX('Pace of change parameters'!$E$20:$I$20,1,$B$6)</f>
        <v>6.8699999999999997E-2</v>
      </c>
      <c r="N27" s="99">
        <f>IF(INDEX('Pace of change parameters'!$E$28:$I$28,1,$B$6)=1,(1+L27)*D27,D27)</f>
        <v>58582.528313366754</v>
      </c>
      <c r="O27" s="85">
        <f>IF(K27&lt;INDEX('Pace of change parameters'!$E$16:$I$16,1,$B$6),1,IF(K27&gt;INDEX('Pace of change parameters'!$E$17:$I$17,1,$B$6),0,(K27-INDEX('Pace of change parameters'!$E$17:$I$17,1,$B$6))/(INDEX('Pace of change parameters'!$E$16:$I$16,1,$B$6)-INDEX('Pace of change parameters'!$E$17:$I$17,1,$B$6))))</f>
        <v>0</v>
      </c>
      <c r="P27" s="52">
        <v>7.3886751046414734E-2</v>
      </c>
      <c r="Q27" s="52">
        <v>6.8699999999999983E-2</v>
      </c>
      <c r="R27" s="9">
        <f>IF(INDEX('Pace of change parameters'!$E$29:$I$29,1,$B$6)=1,D27*(1+P27),D27)</f>
        <v>58582.528313366754</v>
      </c>
      <c r="S27" s="94">
        <f>IF(P27&lt;INDEX('Pace of change parameters'!$E$22:$I$22,1,$B$6),INDEX('Pace of change parameters'!$E$22:$I$22,1,$B$6),P27)</f>
        <v>7.3886751046414734E-2</v>
      </c>
      <c r="T27" s="123">
        <v>6.8699999999999983E-2</v>
      </c>
      <c r="U27" s="108">
        <f t="shared" si="11"/>
        <v>58582.528313366754</v>
      </c>
      <c r="V27" s="122">
        <f>IF(J27&gt;INDEX('Pace of change parameters'!$E$24:$I$24,1,$B$6),0,IF(J27&lt;INDEX('Pace of change parameters'!$E$23:$I$23,1,$B$6),1,(J27-INDEX('Pace of change parameters'!$E$24:$I$24,1,$B$6))/(INDEX('Pace of change parameters'!$E$23:$I$23,1,$B$6)-INDEX('Pace of change parameters'!$E$24:$I$24,1,$B$6))))</f>
        <v>1</v>
      </c>
      <c r="W27" s="123">
        <f>MIN(S27, S27+(INDEX('Pace of change parameters'!$E$25:$I$25,1,$B$6)-S27)*(1-V27))</f>
        <v>7.3886751046414734E-2</v>
      </c>
      <c r="X27" s="123">
        <v>6.8699999999999983E-2</v>
      </c>
      <c r="Y27" s="99">
        <f t="shared" si="12"/>
        <v>58582.528313366754</v>
      </c>
      <c r="Z27" s="88">
        <v>0</v>
      </c>
      <c r="AA27" s="90">
        <f t="shared" si="13"/>
        <v>49807.960302833657</v>
      </c>
      <c r="AB27" s="90">
        <f>IF(INDEX('Pace of change parameters'!$E$27:$I$27,1,$B$6)=1,MAX(AA27,Y27),Y27)</f>
        <v>58582.528313366754</v>
      </c>
      <c r="AC27" s="88">
        <f t="shared" si="14"/>
        <v>7.3886751046414734E-2</v>
      </c>
      <c r="AD27" s="134">
        <v>6.8699999999999983E-2</v>
      </c>
      <c r="AE27" s="51">
        <f t="shared" si="15"/>
        <v>58583</v>
      </c>
      <c r="AF27" s="51">
        <v>282.85479694760426</v>
      </c>
      <c r="AG27" s="15">
        <f t="shared" si="7"/>
        <v>7.389539761802344E-2</v>
      </c>
      <c r="AH27" s="15">
        <f t="shared" si="8"/>
        <v>6.8708604809650131E-2</v>
      </c>
      <c r="AI27" s="51"/>
      <c r="AJ27" s="51">
        <v>49807.960302833657</v>
      </c>
      <c r="AK27" s="51">
        <v>240.48649775245968</v>
      </c>
      <c r="AL27" s="15">
        <f t="shared" si="16"/>
        <v>0.17617745524638795</v>
      </c>
      <c r="AM27" s="53">
        <f t="shared" si="17"/>
        <v>0.17617745524638817</v>
      </c>
    </row>
    <row r="28" spans="1:39" x14ac:dyDescent="0.2">
      <c r="A28" s="160" t="s">
        <v>103</v>
      </c>
      <c r="B28" s="160" t="s">
        <v>104</v>
      </c>
      <c r="D28" s="62">
        <v>36904.775946123482</v>
      </c>
      <c r="E28" s="67">
        <v>244.59038696033696</v>
      </c>
      <c r="F28" s="50"/>
      <c r="G28" s="82">
        <v>33577.74059271226</v>
      </c>
      <c r="H28" s="75">
        <v>221.75336285902588</v>
      </c>
      <c r="I28" s="84"/>
      <c r="J28" s="94">
        <f t="shared" si="9"/>
        <v>9.908455109493941E-2</v>
      </c>
      <c r="K28" s="117">
        <f t="shared" si="10"/>
        <v>0.10298389078243253</v>
      </c>
      <c r="L28" s="94">
        <v>7.2491541169305451E-2</v>
      </c>
      <c r="M28" s="88">
        <f>INDEX('Pace of change parameters'!$E$20:$I$20,1,$B$6)</f>
        <v>6.8699999999999997E-2</v>
      </c>
      <c r="N28" s="99">
        <f>IF(INDEX('Pace of change parameters'!$E$28:$I$28,1,$B$6)=1,(1+L28)*D28,D28)</f>
        <v>39580.060030965884</v>
      </c>
      <c r="O28" s="85">
        <f>IF(K28&lt;INDEX('Pace of change parameters'!$E$16:$I$16,1,$B$6),1,IF(K28&gt;INDEX('Pace of change parameters'!$E$17:$I$17,1,$B$6),0,(K28-INDEX('Pace of change parameters'!$E$17:$I$17,1,$B$6))/(INDEX('Pace of change parameters'!$E$16:$I$16,1,$B$6)-INDEX('Pace of change parameters'!$E$17:$I$17,1,$B$6))))</f>
        <v>0</v>
      </c>
      <c r="P28" s="52">
        <v>7.2491541169305451E-2</v>
      </c>
      <c r="Q28" s="52">
        <v>6.8699999999999983E-2</v>
      </c>
      <c r="R28" s="9">
        <f>IF(INDEX('Pace of change parameters'!$E$29:$I$29,1,$B$6)=1,D28*(1+P28),D28)</f>
        <v>39580.060030965884</v>
      </c>
      <c r="S28" s="94">
        <f>IF(P28&lt;INDEX('Pace of change parameters'!$E$22:$I$22,1,$B$6),INDEX('Pace of change parameters'!$E$22:$I$22,1,$B$6),P28)</f>
        <v>7.2491541169305451E-2</v>
      </c>
      <c r="T28" s="123">
        <v>6.8699999999999983E-2</v>
      </c>
      <c r="U28" s="108">
        <f t="shared" si="11"/>
        <v>39580.060030965884</v>
      </c>
      <c r="V28" s="122">
        <f>IF(J28&gt;INDEX('Pace of change parameters'!$E$24:$I$24,1,$B$6),0,IF(J28&lt;INDEX('Pace of change parameters'!$E$23:$I$23,1,$B$6),1,(J28-INDEX('Pace of change parameters'!$E$24:$I$24,1,$B$6))/(INDEX('Pace of change parameters'!$E$23:$I$23,1,$B$6)-INDEX('Pace of change parameters'!$E$24:$I$24,1,$B$6))))</f>
        <v>1</v>
      </c>
      <c r="W28" s="123">
        <f>MIN(S28, S28+(INDEX('Pace of change parameters'!$E$25:$I$25,1,$B$6)-S28)*(1-V28))</f>
        <v>7.2491541169305451E-2</v>
      </c>
      <c r="X28" s="123">
        <v>6.8699999999999983E-2</v>
      </c>
      <c r="Y28" s="99">
        <f t="shared" si="12"/>
        <v>39580.060030965884</v>
      </c>
      <c r="Z28" s="88">
        <v>0</v>
      </c>
      <c r="AA28" s="90">
        <f t="shared" si="13"/>
        <v>36160.063825945312</v>
      </c>
      <c r="AB28" s="90">
        <f>IF(INDEX('Pace of change parameters'!$E$27:$I$27,1,$B$6)=1,MAX(AA28,Y28),Y28)</f>
        <v>39580.060030965884</v>
      </c>
      <c r="AC28" s="88">
        <f t="shared" si="14"/>
        <v>7.2491541169305451E-2</v>
      </c>
      <c r="AD28" s="134">
        <v>6.8699999999999983E-2</v>
      </c>
      <c r="AE28" s="51">
        <f t="shared" si="15"/>
        <v>39580</v>
      </c>
      <c r="AF28" s="51">
        <v>261.39335008935092</v>
      </c>
      <c r="AG28" s="15">
        <f t="shared" si="7"/>
        <v>7.2489914524397125E-2</v>
      </c>
      <c r="AH28" s="15">
        <f t="shared" si="8"/>
        <v>6.8698379105711638E-2</v>
      </c>
      <c r="AI28" s="51"/>
      <c r="AJ28" s="51">
        <v>36160.063825945312</v>
      </c>
      <c r="AK28" s="51">
        <v>238.80748415635665</v>
      </c>
      <c r="AL28" s="15">
        <f t="shared" si="16"/>
        <v>9.4577713980716016E-2</v>
      </c>
      <c r="AM28" s="53">
        <f t="shared" si="17"/>
        <v>9.4577713980716016E-2</v>
      </c>
    </row>
    <row r="29" spans="1:39" x14ac:dyDescent="0.2">
      <c r="A29" s="160" t="s">
        <v>105</v>
      </c>
      <c r="B29" s="160" t="s">
        <v>106</v>
      </c>
      <c r="D29" s="62">
        <v>51843.842921908436</v>
      </c>
      <c r="E29" s="67">
        <v>245.83707351286915</v>
      </c>
      <c r="F29" s="50"/>
      <c r="G29" s="82">
        <v>51125.550305295124</v>
      </c>
      <c r="H29" s="75">
        <v>241.85412005519174</v>
      </c>
      <c r="I29" s="84"/>
      <c r="J29" s="94">
        <f t="shared" si="9"/>
        <v>1.4049582103743408E-2</v>
      </c>
      <c r="K29" s="117">
        <f t="shared" si="10"/>
        <v>1.6468412681034605E-2</v>
      </c>
      <c r="L29" s="94">
        <v>7.1249189195057294E-2</v>
      </c>
      <c r="M29" s="88">
        <f>INDEX('Pace of change parameters'!$E$20:$I$20,1,$B$6)</f>
        <v>6.8699999999999997E-2</v>
      </c>
      <c r="N29" s="99">
        <f>IF(INDEX('Pace of change parameters'!$E$28:$I$28,1,$B$6)=1,(1+L29)*D29,D29)</f>
        <v>55537.674694850321</v>
      </c>
      <c r="O29" s="85">
        <f>IF(K29&lt;INDEX('Pace of change parameters'!$E$16:$I$16,1,$B$6),1,IF(K29&gt;INDEX('Pace of change parameters'!$E$17:$I$17,1,$B$6),0,(K29-INDEX('Pace of change parameters'!$E$17:$I$17,1,$B$6))/(INDEX('Pace of change parameters'!$E$16:$I$16,1,$B$6)-INDEX('Pace of change parameters'!$E$17:$I$17,1,$B$6))))</f>
        <v>0</v>
      </c>
      <c r="P29" s="52">
        <v>7.1249189195057294E-2</v>
      </c>
      <c r="Q29" s="52">
        <v>6.8699999999999983E-2</v>
      </c>
      <c r="R29" s="9">
        <f>IF(INDEX('Pace of change parameters'!$E$29:$I$29,1,$B$6)=1,D29*(1+P29),D29)</f>
        <v>55537.674694850321</v>
      </c>
      <c r="S29" s="94">
        <f>IF(P29&lt;INDEX('Pace of change parameters'!$E$22:$I$22,1,$B$6),INDEX('Pace of change parameters'!$E$22:$I$22,1,$B$6),P29)</f>
        <v>7.1249189195057294E-2</v>
      </c>
      <c r="T29" s="123">
        <v>6.8699999999999983E-2</v>
      </c>
      <c r="U29" s="108">
        <f t="shared" si="11"/>
        <v>55537.674694850321</v>
      </c>
      <c r="V29" s="122">
        <f>IF(J29&gt;INDEX('Pace of change parameters'!$E$24:$I$24,1,$B$6),0,IF(J29&lt;INDEX('Pace of change parameters'!$E$23:$I$23,1,$B$6),1,(J29-INDEX('Pace of change parameters'!$E$24:$I$24,1,$B$6))/(INDEX('Pace of change parameters'!$E$23:$I$23,1,$B$6)-INDEX('Pace of change parameters'!$E$24:$I$24,1,$B$6))))</f>
        <v>1</v>
      </c>
      <c r="W29" s="123">
        <f>MIN(S29, S29+(INDEX('Pace of change parameters'!$E$25:$I$25,1,$B$6)-S29)*(1-V29))</f>
        <v>7.1249189195057294E-2</v>
      </c>
      <c r="X29" s="123">
        <v>6.8699999999999983E-2</v>
      </c>
      <c r="Y29" s="99">
        <f t="shared" si="12"/>
        <v>55537.674694850321</v>
      </c>
      <c r="Z29" s="88">
        <v>0</v>
      </c>
      <c r="AA29" s="90">
        <f t="shared" si="13"/>
        <v>55057.402003316849</v>
      </c>
      <c r="AB29" s="90">
        <f>IF(INDEX('Pace of change parameters'!$E$27:$I$27,1,$B$6)=1,MAX(AA29,Y29),Y29)</f>
        <v>55537.674694850321</v>
      </c>
      <c r="AC29" s="88">
        <f t="shared" si="14"/>
        <v>7.1249189195057294E-2</v>
      </c>
      <c r="AD29" s="134">
        <v>6.8699999999999983E-2</v>
      </c>
      <c r="AE29" s="51">
        <f t="shared" si="15"/>
        <v>55538</v>
      </c>
      <c r="AF29" s="51">
        <v>262.72761934914689</v>
      </c>
      <c r="AG29" s="15">
        <f t="shared" si="7"/>
        <v>7.1255463906408689E-2</v>
      </c>
      <c r="AH29" s="15">
        <f t="shared" si="8"/>
        <v>6.8706259779786727E-2</v>
      </c>
      <c r="AI29" s="51"/>
      <c r="AJ29" s="51">
        <v>55057.402003316849</v>
      </c>
      <c r="AK29" s="51">
        <v>260.45410630343889</v>
      </c>
      <c r="AL29" s="15">
        <f t="shared" si="16"/>
        <v>8.7290351378039865E-3</v>
      </c>
      <c r="AM29" s="53">
        <f t="shared" si="17"/>
        <v>8.7290351378037645E-3</v>
      </c>
    </row>
    <row r="30" spans="1:39" x14ac:dyDescent="0.2">
      <c r="A30" s="160" t="s">
        <v>107</v>
      </c>
      <c r="B30" s="160" t="s">
        <v>108</v>
      </c>
      <c r="D30" s="62">
        <v>31179.679824868315</v>
      </c>
      <c r="E30" s="67">
        <v>239.9045898179408</v>
      </c>
      <c r="F30" s="50"/>
      <c r="G30" s="82">
        <v>29929.422817458977</v>
      </c>
      <c r="H30" s="75">
        <v>229.77954049144904</v>
      </c>
      <c r="I30" s="84"/>
      <c r="J30" s="94">
        <f t="shared" si="9"/>
        <v>4.1773508798840453E-2</v>
      </c>
      <c r="K30" s="117">
        <f t="shared" si="10"/>
        <v>4.4064189983305191E-2</v>
      </c>
      <c r="L30" s="94">
        <v>7.1049887918209986E-2</v>
      </c>
      <c r="M30" s="88">
        <f>INDEX('Pace of change parameters'!$E$20:$I$20,1,$B$6)</f>
        <v>6.8699999999999997E-2</v>
      </c>
      <c r="N30" s="99">
        <f>IF(INDEX('Pace of change parameters'!$E$28:$I$28,1,$B$6)=1,(1+L30)*D30,D30)</f>
        <v>33394.992581750885</v>
      </c>
      <c r="O30" s="85">
        <f>IF(K30&lt;INDEX('Pace of change parameters'!$E$16:$I$16,1,$B$6),1,IF(K30&gt;INDEX('Pace of change parameters'!$E$17:$I$17,1,$B$6),0,(K30-INDEX('Pace of change parameters'!$E$17:$I$17,1,$B$6))/(INDEX('Pace of change parameters'!$E$16:$I$16,1,$B$6)-INDEX('Pace of change parameters'!$E$17:$I$17,1,$B$6))))</f>
        <v>0</v>
      </c>
      <c r="P30" s="52">
        <v>7.1049887918209986E-2</v>
      </c>
      <c r="Q30" s="52">
        <v>6.8699999999999983E-2</v>
      </c>
      <c r="R30" s="9">
        <f>IF(INDEX('Pace of change parameters'!$E$29:$I$29,1,$B$6)=1,D30*(1+P30),D30)</f>
        <v>33394.992581750885</v>
      </c>
      <c r="S30" s="94">
        <f>IF(P30&lt;INDEX('Pace of change parameters'!$E$22:$I$22,1,$B$6),INDEX('Pace of change parameters'!$E$22:$I$22,1,$B$6),P30)</f>
        <v>7.1049887918209986E-2</v>
      </c>
      <c r="T30" s="123">
        <v>6.8699999999999983E-2</v>
      </c>
      <c r="U30" s="108">
        <f t="shared" si="11"/>
        <v>33394.992581750885</v>
      </c>
      <c r="V30" s="122">
        <f>IF(J30&gt;INDEX('Pace of change parameters'!$E$24:$I$24,1,$B$6),0,IF(J30&lt;INDEX('Pace of change parameters'!$E$23:$I$23,1,$B$6),1,(J30-INDEX('Pace of change parameters'!$E$24:$I$24,1,$B$6))/(INDEX('Pace of change parameters'!$E$23:$I$23,1,$B$6)-INDEX('Pace of change parameters'!$E$24:$I$24,1,$B$6))))</f>
        <v>1</v>
      </c>
      <c r="W30" s="123">
        <f>MIN(S30, S30+(INDEX('Pace of change parameters'!$E$25:$I$25,1,$B$6)-S30)*(1-V30))</f>
        <v>7.1049887918209986E-2</v>
      </c>
      <c r="X30" s="123">
        <v>6.8699999999999983E-2</v>
      </c>
      <c r="Y30" s="99">
        <f t="shared" si="12"/>
        <v>33394.992581750885</v>
      </c>
      <c r="Z30" s="88">
        <v>0</v>
      </c>
      <c r="AA30" s="90">
        <f t="shared" si="13"/>
        <v>32231.169228459428</v>
      </c>
      <c r="AB30" s="90">
        <f>IF(INDEX('Pace of change parameters'!$E$27:$I$27,1,$B$6)=1,MAX(AA30,Y30),Y30)</f>
        <v>33394.992581750885</v>
      </c>
      <c r="AC30" s="88">
        <f t="shared" si="14"/>
        <v>7.1049887918209986E-2</v>
      </c>
      <c r="AD30" s="134">
        <v>6.8699999999999983E-2</v>
      </c>
      <c r="AE30" s="51">
        <f t="shared" si="15"/>
        <v>33395</v>
      </c>
      <c r="AF30" s="51">
        <v>256.38609209114793</v>
      </c>
      <c r="AG30" s="15">
        <f t="shared" si="7"/>
        <v>7.1050125837558653E-2</v>
      </c>
      <c r="AH30" s="15">
        <f t="shared" si="8"/>
        <v>6.8700237397353092E-2</v>
      </c>
      <c r="AI30" s="51"/>
      <c r="AJ30" s="51">
        <v>32231.169228459428</v>
      </c>
      <c r="AK30" s="51">
        <v>247.45092145570212</v>
      </c>
      <c r="AL30" s="15">
        <f t="shared" si="16"/>
        <v>3.6108859821099237E-2</v>
      </c>
      <c r="AM30" s="53">
        <f t="shared" si="17"/>
        <v>3.6108859821099459E-2</v>
      </c>
    </row>
    <row r="31" spans="1:39" x14ac:dyDescent="0.2">
      <c r="A31" s="160" t="s">
        <v>109</v>
      </c>
      <c r="B31" s="160" t="s">
        <v>110</v>
      </c>
      <c r="D31" s="62">
        <v>65906.627439080185</v>
      </c>
      <c r="E31" s="67">
        <v>289.99646864296261</v>
      </c>
      <c r="F31" s="50"/>
      <c r="G31" s="82">
        <v>62703.78684588286</v>
      </c>
      <c r="H31" s="75">
        <v>275.25382058334299</v>
      </c>
      <c r="I31" s="84"/>
      <c r="J31" s="94">
        <f t="shared" si="9"/>
        <v>5.1078902157368322E-2</v>
      </c>
      <c r="K31" s="117">
        <f t="shared" si="10"/>
        <v>5.3560194108752679E-2</v>
      </c>
      <c r="L31" s="94">
        <v>7.1222890244492465E-2</v>
      </c>
      <c r="M31" s="88">
        <f>INDEX('Pace of change parameters'!$E$20:$I$20,1,$B$6)</f>
        <v>6.8699999999999997E-2</v>
      </c>
      <c r="N31" s="99">
        <f>IF(INDEX('Pace of change parameters'!$E$28:$I$28,1,$B$6)=1,(1+L31)*D31,D31)</f>
        <v>70600.687931558452</v>
      </c>
      <c r="O31" s="85">
        <f>IF(K31&lt;INDEX('Pace of change parameters'!$E$16:$I$16,1,$B$6),1,IF(K31&gt;INDEX('Pace of change parameters'!$E$17:$I$17,1,$B$6),0,(K31-INDEX('Pace of change parameters'!$E$17:$I$17,1,$B$6))/(INDEX('Pace of change parameters'!$E$16:$I$16,1,$B$6)-INDEX('Pace of change parameters'!$E$17:$I$17,1,$B$6))))</f>
        <v>0</v>
      </c>
      <c r="P31" s="52">
        <v>7.1222890244492465E-2</v>
      </c>
      <c r="Q31" s="52">
        <v>6.8699999999999983E-2</v>
      </c>
      <c r="R31" s="9">
        <f>IF(INDEX('Pace of change parameters'!$E$29:$I$29,1,$B$6)=1,D31*(1+P31),D31)</f>
        <v>70600.687931558452</v>
      </c>
      <c r="S31" s="94">
        <f>IF(P31&lt;INDEX('Pace of change parameters'!$E$22:$I$22,1,$B$6),INDEX('Pace of change parameters'!$E$22:$I$22,1,$B$6),P31)</f>
        <v>7.1222890244492465E-2</v>
      </c>
      <c r="T31" s="123">
        <v>6.8699999999999983E-2</v>
      </c>
      <c r="U31" s="108">
        <f t="shared" si="11"/>
        <v>70600.687931558452</v>
      </c>
      <c r="V31" s="122">
        <f>IF(J31&gt;INDEX('Pace of change parameters'!$E$24:$I$24,1,$B$6),0,IF(J31&lt;INDEX('Pace of change parameters'!$E$23:$I$23,1,$B$6),1,(J31-INDEX('Pace of change parameters'!$E$24:$I$24,1,$B$6))/(INDEX('Pace of change parameters'!$E$23:$I$23,1,$B$6)-INDEX('Pace of change parameters'!$E$24:$I$24,1,$B$6))))</f>
        <v>1</v>
      </c>
      <c r="W31" s="123">
        <f>MIN(S31, S31+(INDEX('Pace of change parameters'!$E$25:$I$25,1,$B$6)-S31)*(1-V31))</f>
        <v>7.1222890244492465E-2</v>
      </c>
      <c r="X31" s="123">
        <v>6.8699999999999983E-2</v>
      </c>
      <c r="Y31" s="99">
        <f t="shared" si="12"/>
        <v>70600.687931558452</v>
      </c>
      <c r="Z31" s="88">
        <v>0</v>
      </c>
      <c r="AA31" s="90">
        <f t="shared" si="13"/>
        <v>67526.072167217426</v>
      </c>
      <c r="AB31" s="90">
        <f>IF(INDEX('Pace of change parameters'!$E$27:$I$27,1,$B$6)=1,MAX(AA31,Y31),Y31)</f>
        <v>70600.687931558452</v>
      </c>
      <c r="AC31" s="88">
        <f t="shared" si="14"/>
        <v>7.1222890244492465E-2</v>
      </c>
      <c r="AD31" s="134">
        <v>6.8699999999999983E-2</v>
      </c>
      <c r="AE31" s="51">
        <f t="shared" si="15"/>
        <v>70601</v>
      </c>
      <c r="AF31" s="51">
        <v>309.92059594053984</v>
      </c>
      <c r="AG31" s="15">
        <f t="shared" si="7"/>
        <v>7.1227625252998861E-2</v>
      </c>
      <c r="AH31" s="15">
        <f t="shared" si="8"/>
        <v>6.8704723856852778E-2</v>
      </c>
      <c r="AI31" s="51"/>
      <c r="AJ31" s="51">
        <v>67526.072167217426</v>
      </c>
      <c r="AK31" s="51">
        <v>296.42243775000242</v>
      </c>
      <c r="AL31" s="15">
        <f t="shared" si="16"/>
        <v>4.553689758776458E-2</v>
      </c>
      <c r="AM31" s="53">
        <f t="shared" si="17"/>
        <v>4.5536897587764802E-2</v>
      </c>
    </row>
    <row r="32" spans="1:39" x14ac:dyDescent="0.2">
      <c r="A32" s="160" t="s">
        <v>111</v>
      </c>
      <c r="B32" s="160" t="s">
        <v>112</v>
      </c>
      <c r="D32" s="62">
        <v>44547.938231629465</v>
      </c>
      <c r="E32" s="67">
        <v>274.3978258532872</v>
      </c>
      <c r="F32" s="50"/>
      <c r="G32" s="82">
        <v>42516.494733746935</v>
      </c>
      <c r="H32" s="75">
        <v>261.68652303165572</v>
      </c>
      <c r="I32" s="84"/>
      <c r="J32" s="94">
        <f t="shared" si="9"/>
        <v>4.7780126527460443E-2</v>
      </c>
      <c r="K32" s="117">
        <f t="shared" si="10"/>
        <v>4.8574541303733065E-2</v>
      </c>
      <c r="L32" s="94">
        <v>6.9510275982439751E-2</v>
      </c>
      <c r="M32" s="88">
        <f>INDEX('Pace of change parameters'!$E$20:$I$20,1,$B$6)</f>
        <v>6.8699999999999997E-2</v>
      </c>
      <c r="N32" s="99">
        <f>IF(INDEX('Pace of change parameters'!$E$28:$I$28,1,$B$6)=1,(1+L32)*D32,D32)</f>
        <v>47644.477712558706</v>
      </c>
      <c r="O32" s="85">
        <f>IF(K32&lt;INDEX('Pace of change parameters'!$E$16:$I$16,1,$B$6),1,IF(K32&gt;INDEX('Pace of change parameters'!$E$17:$I$17,1,$B$6),0,(K32-INDEX('Pace of change parameters'!$E$17:$I$17,1,$B$6))/(INDEX('Pace of change parameters'!$E$16:$I$16,1,$B$6)-INDEX('Pace of change parameters'!$E$17:$I$17,1,$B$6))))</f>
        <v>0</v>
      </c>
      <c r="P32" s="52">
        <v>6.9510275982439751E-2</v>
      </c>
      <c r="Q32" s="52">
        <v>6.8699999999999983E-2</v>
      </c>
      <c r="R32" s="9">
        <f>IF(INDEX('Pace of change parameters'!$E$29:$I$29,1,$B$6)=1,D32*(1+P32),D32)</f>
        <v>47644.477712558706</v>
      </c>
      <c r="S32" s="94">
        <f>IF(P32&lt;INDEX('Pace of change parameters'!$E$22:$I$22,1,$B$6),INDEX('Pace of change parameters'!$E$22:$I$22,1,$B$6),P32)</f>
        <v>6.9510275982439751E-2</v>
      </c>
      <c r="T32" s="123">
        <v>6.8699999999999983E-2</v>
      </c>
      <c r="U32" s="108">
        <f t="shared" si="11"/>
        <v>47644.477712558706</v>
      </c>
      <c r="V32" s="122">
        <f>IF(J32&gt;INDEX('Pace of change parameters'!$E$24:$I$24,1,$B$6),0,IF(J32&lt;INDEX('Pace of change parameters'!$E$23:$I$23,1,$B$6),1,(J32-INDEX('Pace of change parameters'!$E$24:$I$24,1,$B$6))/(INDEX('Pace of change parameters'!$E$23:$I$23,1,$B$6)-INDEX('Pace of change parameters'!$E$24:$I$24,1,$B$6))))</f>
        <v>1</v>
      </c>
      <c r="W32" s="123">
        <f>MIN(S32, S32+(INDEX('Pace of change parameters'!$E$25:$I$25,1,$B$6)-S32)*(1-V32))</f>
        <v>6.9510275982439751E-2</v>
      </c>
      <c r="X32" s="123">
        <v>6.8699999999999983E-2</v>
      </c>
      <c r="Y32" s="99">
        <f t="shared" si="12"/>
        <v>47644.477712558706</v>
      </c>
      <c r="Z32" s="88">
        <v>0</v>
      </c>
      <c r="AA32" s="90">
        <f t="shared" si="13"/>
        <v>45786.260066629824</v>
      </c>
      <c r="AB32" s="90">
        <f>IF(INDEX('Pace of change parameters'!$E$27:$I$27,1,$B$6)=1,MAX(AA32,Y32),Y32)</f>
        <v>47644.477712558706</v>
      </c>
      <c r="AC32" s="88">
        <f t="shared" si="14"/>
        <v>6.9510275982439751E-2</v>
      </c>
      <c r="AD32" s="134">
        <v>6.8699999999999983E-2</v>
      </c>
      <c r="AE32" s="51">
        <f t="shared" si="15"/>
        <v>47644</v>
      </c>
      <c r="AF32" s="51">
        <v>293.24601619672211</v>
      </c>
      <c r="AG32" s="15">
        <f t="shared" si="7"/>
        <v>6.9499552420863919E-2</v>
      </c>
      <c r="AH32" s="15">
        <f t="shared" si="8"/>
        <v>6.8689284562744701E-2</v>
      </c>
      <c r="AI32" s="51"/>
      <c r="AJ32" s="51">
        <v>45786.260066629824</v>
      </c>
      <c r="AK32" s="51">
        <v>281.81173623302539</v>
      </c>
      <c r="AL32" s="15">
        <f t="shared" si="16"/>
        <v>4.0574179473639616E-2</v>
      </c>
      <c r="AM32" s="53">
        <f t="shared" si="17"/>
        <v>4.0574179473639393E-2</v>
      </c>
    </row>
    <row r="33" spans="1:39" x14ac:dyDescent="0.2">
      <c r="A33" s="160" t="s">
        <v>113</v>
      </c>
      <c r="B33" s="160" t="s">
        <v>114</v>
      </c>
      <c r="D33" s="62">
        <v>34840.587476332948</v>
      </c>
      <c r="E33" s="67">
        <v>220.73497346240757</v>
      </c>
      <c r="F33" s="50"/>
      <c r="G33" s="82">
        <v>34143.282757350637</v>
      </c>
      <c r="H33" s="75">
        <v>215.74489293306002</v>
      </c>
      <c r="I33" s="84"/>
      <c r="J33" s="94">
        <f t="shared" si="9"/>
        <v>2.0422896179547623E-2</v>
      </c>
      <c r="K33" s="117">
        <f t="shared" si="10"/>
        <v>2.3129541846887758E-2</v>
      </c>
      <c r="L33" s="94">
        <v>7.1534699452076467E-2</v>
      </c>
      <c r="M33" s="88">
        <f>INDEX('Pace of change parameters'!$E$20:$I$20,1,$B$6)</f>
        <v>6.8699999999999997E-2</v>
      </c>
      <c r="N33" s="99">
        <f>IF(INDEX('Pace of change parameters'!$E$28:$I$28,1,$B$6)=1,(1+L33)*D33,D33)</f>
        <v>37332.898430186207</v>
      </c>
      <c r="O33" s="85">
        <f>IF(K33&lt;INDEX('Pace of change parameters'!$E$16:$I$16,1,$B$6),1,IF(K33&gt;INDEX('Pace of change parameters'!$E$17:$I$17,1,$B$6),0,(K33-INDEX('Pace of change parameters'!$E$17:$I$17,1,$B$6))/(INDEX('Pace of change parameters'!$E$16:$I$16,1,$B$6)-INDEX('Pace of change parameters'!$E$17:$I$17,1,$B$6))))</f>
        <v>0</v>
      </c>
      <c r="P33" s="52">
        <v>7.1534699452076467E-2</v>
      </c>
      <c r="Q33" s="52">
        <v>6.8699999999999983E-2</v>
      </c>
      <c r="R33" s="9">
        <f>IF(INDEX('Pace of change parameters'!$E$29:$I$29,1,$B$6)=1,D33*(1+P33),D33)</f>
        <v>37332.898430186207</v>
      </c>
      <c r="S33" s="94">
        <f>IF(P33&lt;INDEX('Pace of change parameters'!$E$22:$I$22,1,$B$6),INDEX('Pace of change parameters'!$E$22:$I$22,1,$B$6),P33)</f>
        <v>7.1534699452076467E-2</v>
      </c>
      <c r="T33" s="123">
        <v>6.8699999999999983E-2</v>
      </c>
      <c r="U33" s="108">
        <f t="shared" si="11"/>
        <v>37332.898430186207</v>
      </c>
      <c r="V33" s="122">
        <f>IF(J33&gt;INDEX('Pace of change parameters'!$E$24:$I$24,1,$B$6),0,IF(J33&lt;INDEX('Pace of change parameters'!$E$23:$I$23,1,$B$6),1,(J33-INDEX('Pace of change parameters'!$E$24:$I$24,1,$B$6))/(INDEX('Pace of change parameters'!$E$23:$I$23,1,$B$6)-INDEX('Pace of change parameters'!$E$24:$I$24,1,$B$6))))</f>
        <v>1</v>
      </c>
      <c r="W33" s="123">
        <f>MIN(S33, S33+(INDEX('Pace of change parameters'!$E$25:$I$25,1,$B$6)-S33)*(1-V33))</f>
        <v>7.1534699452076467E-2</v>
      </c>
      <c r="X33" s="123">
        <v>6.8699999999999983E-2</v>
      </c>
      <c r="Y33" s="99">
        <f t="shared" si="12"/>
        <v>37332.898430186207</v>
      </c>
      <c r="Z33" s="88">
        <v>0</v>
      </c>
      <c r="AA33" s="90">
        <f t="shared" si="13"/>
        <v>36769.099467075539</v>
      </c>
      <c r="AB33" s="90">
        <f>IF(INDEX('Pace of change parameters'!$E$27:$I$27,1,$B$6)=1,MAX(AA33,Y33),Y33)</f>
        <v>37332.898430186207</v>
      </c>
      <c r="AC33" s="88">
        <f t="shared" si="14"/>
        <v>7.1534699452076467E-2</v>
      </c>
      <c r="AD33" s="134">
        <v>6.8699999999999983E-2</v>
      </c>
      <c r="AE33" s="51">
        <f t="shared" si="15"/>
        <v>37333</v>
      </c>
      <c r="AF33" s="51">
        <v>235.90010793955989</v>
      </c>
      <c r="AG33" s="15">
        <f t="shared" si="7"/>
        <v>7.1537614724784371E-2</v>
      </c>
      <c r="AH33" s="15">
        <f t="shared" si="8"/>
        <v>6.8702907560477922E-2</v>
      </c>
      <c r="AI33" s="51"/>
      <c r="AJ33" s="51">
        <v>36769.099467075539</v>
      </c>
      <c r="AK33" s="51">
        <v>232.3369280026661</v>
      </c>
      <c r="AL33" s="15">
        <f t="shared" si="16"/>
        <v>1.5336261727851186E-2</v>
      </c>
      <c r="AM33" s="53">
        <f t="shared" si="17"/>
        <v>1.5336261727851186E-2</v>
      </c>
    </row>
    <row r="34" spans="1:39" x14ac:dyDescent="0.2">
      <c r="A34" s="160" t="s">
        <v>115</v>
      </c>
      <c r="B34" s="160" t="s">
        <v>116</v>
      </c>
      <c r="D34" s="62">
        <v>142289.00796543222</v>
      </c>
      <c r="E34" s="67">
        <v>280.93762617094137</v>
      </c>
      <c r="F34" s="50"/>
      <c r="G34" s="82">
        <v>136893.0356201049</v>
      </c>
      <c r="H34" s="75">
        <v>269.70536553537676</v>
      </c>
      <c r="I34" s="84"/>
      <c r="J34" s="94">
        <f t="shared" si="9"/>
        <v>3.9417435086338548E-2</v>
      </c>
      <c r="K34" s="117">
        <f t="shared" si="10"/>
        <v>4.1646411495255498E-2</v>
      </c>
      <c r="L34" s="94">
        <v>7.0991771340175536E-2</v>
      </c>
      <c r="M34" s="88">
        <f>INDEX('Pace of change parameters'!$E$20:$I$20,1,$B$6)</f>
        <v>6.8699999999999997E-2</v>
      </c>
      <c r="N34" s="99">
        <f>IF(INDEX('Pace of change parameters'!$E$28:$I$28,1,$B$6)=1,(1+L34)*D34,D34)</f>
        <v>152390.3566831346</v>
      </c>
      <c r="O34" s="85">
        <f>IF(K34&lt;INDEX('Pace of change parameters'!$E$16:$I$16,1,$B$6),1,IF(K34&gt;INDEX('Pace of change parameters'!$E$17:$I$17,1,$B$6),0,(K34-INDEX('Pace of change parameters'!$E$17:$I$17,1,$B$6))/(INDEX('Pace of change parameters'!$E$16:$I$16,1,$B$6)-INDEX('Pace of change parameters'!$E$17:$I$17,1,$B$6))))</f>
        <v>0</v>
      </c>
      <c r="P34" s="52">
        <v>7.0991771340175536E-2</v>
      </c>
      <c r="Q34" s="52">
        <v>6.8699999999999983E-2</v>
      </c>
      <c r="R34" s="9">
        <f>IF(INDEX('Pace of change parameters'!$E$29:$I$29,1,$B$6)=1,D34*(1+P34),D34)</f>
        <v>152390.3566831346</v>
      </c>
      <c r="S34" s="94">
        <f>IF(P34&lt;INDEX('Pace of change parameters'!$E$22:$I$22,1,$B$6),INDEX('Pace of change parameters'!$E$22:$I$22,1,$B$6),P34)</f>
        <v>7.0991771340175536E-2</v>
      </c>
      <c r="T34" s="123">
        <v>6.8699999999999983E-2</v>
      </c>
      <c r="U34" s="108">
        <f t="shared" si="11"/>
        <v>152390.3566831346</v>
      </c>
      <c r="V34" s="122">
        <f>IF(J34&gt;INDEX('Pace of change parameters'!$E$24:$I$24,1,$B$6),0,IF(J34&lt;INDEX('Pace of change parameters'!$E$23:$I$23,1,$B$6),1,(J34-INDEX('Pace of change parameters'!$E$24:$I$24,1,$B$6))/(INDEX('Pace of change parameters'!$E$23:$I$23,1,$B$6)-INDEX('Pace of change parameters'!$E$24:$I$24,1,$B$6))))</f>
        <v>1</v>
      </c>
      <c r="W34" s="123">
        <f>MIN(S34, S34+(INDEX('Pace of change parameters'!$E$25:$I$25,1,$B$6)-S34)*(1-V34))</f>
        <v>7.0991771340175536E-2</v>
      </c>
      <c r="X34" s="123">
        <v>6.8699999999999983E-2</v>
      </c>
      <c r="Y34" s="99">
        <f t="shared" si="12"/>
        <v>152390.3566831346</v>
      </c>
      <c r="Z34" s="88">
        <v>0</v>
      </c>
      <c r="AA34" s="90">
        <f t="shared" si="13"/>
        <v>147420.90497967464</v>
      </c>
      <c r="AB34" s="90">
        <f>IF(INDEX('Pace of change parameters'!$E$27:$I$27,1,$B$6)=1,MAX(AA34,Y34),Y34)</f>
        <v>152390.3566831346</v>
      </c>
      <c r="AC34" s="88">
        <f t="shared" si="14"/>
        <v>7.0991771340175536E-2</v>
      </c>
      <c r="AD34" s="134">
        <v>6.8699999999999983E-2</v>
      </c>
      <c r="AE34" s="51">
        <f t="shared" si="15"/>
        <v>152390</v>
      </c>
      <c r="AF34" s="51">
        <v>300.23733835514287</v>
      </c>
      <c r="AG34" s="15">
        <f t="shared" si="7"/>
        <v>7.0989264589023771E-2</v>
      </c>
      <c r="AH34" s="15">
        <f t="shared" si="8"/>
        <v>6.8697498612942054E-2</v>
      </c>
      <c r="AI34" s="51"/>
      <c r="AJ34" s="51">
        <v>147420.90497967464</v>
      </c>
      <c r="AK34" s="51">
        <v>290.44727428967741</v>
      </c>
      <c r="AL34" s="15">
        <f t="shared" si="16"/>
        <v>3.3706854675803699E-2</v>
      </c>
      <c r="AM34" s="53">
        <f t="shared" si="17"/>
        <v>3.3706854675803699E-2</v>
      </c>
    </row>
    <row r="35" spans="1:39" x14ac:dyDescent="0.2">
      <c r="A35" s="160" t="s">
        <v>117</v>
      </c>
      <c r="B35" s="160" t="s">
        <v>118</v>
      </c>
      <c r="D35" s="62">
        <v>77064.998378286502</v>
      </c>
      <c r="E35" s="67">
        <v>379.01067406156676</v>
      </c>
      <c r="F35" s="50"/>
      <c r="G35" s="82">
        <v>74786.244518479594</v>
      </c>
      <c r="H35" s="75">
        <v>364.74461117824916</v>
      </c>
      <c r="I35" s="84"/>
      <c r="J35" s="94">
        <f t="shared" si="9"/>
        <v>3.0470227171840891E-2</v>
      </c>
      <c r="K35" s="117">
        <f t="shared" si="10"/>
        <v>3.9112470605757288E-2</v>
      </c>
      <c r="L35" s="94">
        <v>7.766286502442199E-2</v>
      </c>
      <c r="M35" s="88">
        <f>INDEX('Pace of change parameters'!$E$20:$I$20,1,$B$6)</f>
        <v>6.8699999999999997E-2</v>
      </c>
      <c r="N35" s="99">
        <f>IF(INDEX('Pace of change parameters'!$E$28:$I$28,1,$B$6)=1,(1+L35)*D35,D35)</f>
        <v>83050.086945446659</v>
      </c>
      <c r="O35" s="85">
        <f>IF(K35&lt;INDEX('Pace of change parameters'!$E$16:$I$16,1,$B$6),1,IF(K35&gt;INDEX('Pace of change parameters'!$E$17:$I$17,1,$B$6),0,(K35-INDEX('Pace of change parameters'!$E$17:$I$17,1,$B$6))/(INDEX('Pace of change parameters'!$E$16:$I$16,1,$B$6)-INDEX('Pace of change parameters'!$E$17:$I$17,1,$B$6))))</f>
        <v>0</v>
      </c>
      <c r="P35" s="52">
        <v>7.766286502442199E-2</v>
      </c>
      <c r="Q35" s="52">
        <v>6.8699999999999983E-2</v>
      </c>
      <c r="R35" s="9">
        <f>IF(INDEX('Pace of change parameters'!$E$29:$I$29,1,$B$6)=1,D35*(1+P35),D35)</f>
        <v>83050.086945446659</v>
      </c>
      <c r="S35" s="94">
        <f>IF(P35&lt;INDEX('Pace of change parameters'!$E$22:$I$22,1,$B$6),INDEX('Pace of change parameters'!$E$22:$I$22,1,$B$6),P35)</f>
        <v>7.766286502442199E-2</v>
      </c>
      <c r="T35" s="123">
        <v>6.8699999999999983E-2</v>
      </c>
      <c r="U35" s="108">
        <f t="shared" si="11"/>
        <v>83050.086945446659</v>
      </c>
      <c r="V35" s="122">
        <f>IF(J35&gt;INDEX('Pace of change parameters'!$E$24:$I$24,1,$B$6),0,IF(J35&lt;INDEX('Pace of change parameters'!$E$23:$I$23,1,$B$6),1,(J35-INDEX('Pace of change parameters'!$E$24:$I$24,1,$B$6))/(INDEX('Pace of change parameters'!$E$23:$I$23,1,$B$6)-INDEX('Pace of change parameters'!$E$24:$I$24,1,$B$6))))</f>
        <v>1</v>
      </c>
      <c r="W35" s="123">
        <f>MIN(S35, S35+(INDEX('Pace of change parameters'!$E$25:$I$25,1,$B$6)-S35)*(1-V35))</f>
        <v>7.766286502442199E-2</v>
      </c>
      <c r="X35" s="123">
        <v>6.8699999999999983E-2</v>
      </c>
      <c r="Y35" s="99">
        <f t="shared" si="12"/>
        <v>83050.086945446659</v>
      </c>
      <c r="Z35" s="88">
        <v>0</v>
      </c>
      <c r="AA35" s="90">
        <f t="shared" si="13"/>
        <v>80537.740996126246</v>
      </c>
      <c r="AB35" s="90">
        <f>IF(INDEX('Pace of change parameters'!$E$27:$I$27,1,$B$6)=1,MAX(AA35,Y35),Y35)</f>
        <v>83050.086945446659</v>
      </c>
      <c r="AC35" s="88">
        <f t="shared" si="14"/>
        <v>7.766286502442199E-2</v>
      </c>
      <c r="AD35" s="134">
        <v>6.8699999999999983E-2</v>
      </c>
      <c r="AE35" s="51">
        <f t="shared" si="15"/>
        <v>83050</v>
      </c>
      <c r="AF35" s="51">
        <v>405.04828332258961</v>
      </c>
      <c r="AG35" s="15">
        <f t="shared" si="7"/>
        <v>7.7661736815137772E-2</v>
      </c>
      <c r="AH35" s="15">
        <f t="shared" si="8"/>
        <v>6.8698881173972604E-2</v>
      </c>
      <c r="AI35" s="51"/>
      <c r="AJ35" s="51">
        <v>80537.740996126246</v>
      </c>
      <c r="AK35" s="51">
        <v>392.79558980325453</v>
      </c>
      <c r="AL35" s="15">
        <f t="shared" si="16"/>
        <v>3.1193561835743511E-2</v>
      </c>
      <c r="AM35" s="53">
        <f t="shared" si="17"/>
        <v>3.1193561835743289E-2</v>
      </c>
    </row>
    <row r="36" spans="1:39" x14ac:dyDescent="0.2">
      <c r="A36" s="160" t="s">
        <v>119</v>
      </c>
      <c r="B36" s="160" t="s">
        <v>120</v>
      </c>
      <c r="D36" s="62">
        <v>63901.557348631031</v>
      </c>
      <c r="E36" s="67">
        <v>257.83183378374542</v>
      </c>
      <c r="F36" s="50"/>
      <c r="G36" s="82">
        <v>61472.364032501682</v>
      </c>
      <c r="H36" s="75">
        <v>247.00556876361247</v>
      </c>
      <c r="I36" s="84"/>
      <c r="J36" s="94">
        <f t="shared" si="9"/>
        <v>3.9516835806818529E-2</v>
      </c>
      <c r="K36" s="117">
        <f t="shared" si="10"/>
        <v>4.3830044295454007E-2</v>
      </c>
      <c r="L36" s="94">
        <v>7.3134296543381216E-2</v>
      </c>
      <c r="M36" s="88">
        <f>INDEX('Pace of change parameters'!$E$20:$I$20,1,$B$6)</f>
        <v>6.8699999999999997E-2</v>
      </c>
      <c r="N36" s="99">
        <f>IF(INDEX('Pace of change parameters'!$E$28:$I$28,1,$B$6)=1,(1+L36)*D36,D36)</f>
        <v>68574.952793349701</v>
      </c>
      <c r="O36" s="85">
        <f>IF(K36&lt;INDEX('Pace of change parameters'!$E$16:$I$16,1,$B$6),1,IF(K36&gt;INDEX('Pace of change parameters'!$E$17:$I$17,1,$B$6),0,(K36-INDEX('Pace of change parameters'!$E$17:$I$17,1,$B$6))/(INDEX('Pace of change parameters'!$E$16:$I$16,1,$B$6)-INDEX('Pace of change parameters'!$E$17:$I$17,1,$B$6))))</f>
        <v>0</v>
      </c>
      <c r="P36" s="52">
        <v>7.3134296543381216E-2</v>
      </c>
      <c r="Q36" s="52">
        <v>6.8699999999999983E-2</v>
      </c>
      <c r="R36" s="9">
        <f>IF(INDEX('Pace of change parameters'!$E$29:$I$29,1,$B$6)=1,D36*(1+P36),D36)</f>
        <v>68574.952793349701</v>
      </c>
      <c r="S36" s="94">
        <f>IF(P36&lt;INDEX('Pace of change parameters'!$E$22:$I$22,1,$B$6),INDEX('Pace of change parameters'!$E$22:$I$22,1,$B$6),P36)</f>
        <v>7.3134296543381216E-2</v>
      </c>
      <c r="T36" s="123">
        <v>6.8699999999999983E-2</v>
      </c>
      <c r="U36" s="108">
        <f t="shared" si="11"/>
        <v>68574.952793349701</v>
      </c>
      <c r="V36" s="122">
        <f>IF(J36&gt;INDEX('Pace of change parameters'!$E$24:$I$24,1,$B$6),0,IF(J36&lt;INDEX('Pace of change parameters'!$E$23:$I$23,1,$B$6),1,(J36-INDEX('Pace of change parameters'!$E$24:$I$24,1,$B$6))/(INDEX('Pace of change parameters'!$E$23:$I$23,1,$B$6)-INDEX('Pace of change parameters'!$E$24:$I$24,1,$B$6))))</f>
        <v>1</v>
      </c>
      <c r="W36" s="123">
        <f>MIN(S36, S36+(INDEX('Pace of change parameters'!$E$25:$I$25,1,$B$6)-S36)*(1-V36))</f>
        <v>7.3134296543381216E-2</v>
      </c>
      <c r="X36" s="123">
        <v>6.8699999999999983E-2</v>
      </c>
      <c r="Y36" s="99">
        <f t="shared" si="12"/>
        <v>68574.952793349701</v>
      </c>
      <c r="Z36" s="88">
        <v>0</v>
      </c>
      <c r="AA36" s="90">
        <f t="shared" si="13"/>
        <v>66199.945788772151</v>
      </c>
      <c r="AB36" s="90">
        <f>IF(INDEX('Pace of change parameters'!$E$27:$I$27,1,$B$6)=1,MAX(AA36,Y36),Y36)</f>
        <v>68574.952793349701</v>
      </c>
      <c r="AC36" s="88">
        <f t="shared" si="14"/>
        <v>7.3134296543381216E-2</v>
      </c>
      <c r="AD36" s="134">
        <v>6.8699999999999983E-2</v>
      </c>
      <c r="AE36" s="51">
        <f t="shared" si="15"/>
        <v>68575</v>
      </c>
      <c r="AF36" s="51">
        <v>275.54507044838959</v>
      </c>
      <c r="AG36" s="15">
        <f t="shared" si="7"/>
        <v>7.3135035283597549E-2</v>
      </c>
      <c r="AH36" s="15">
        <f t="shared" si="8"/>
        <v>6.8700735687669212E-2</v>
      </c>
      <c r="AI36" s="51"/>
      <c r="AJ36" s="51">
        <v>66199.945788772151</v>
      </c>
      <c r="AK36" s="51">
        <v>266.00173133134223</v>
      </c>
      <c r="AL36" s="15">
        <f t="shared" si="16"/>
        <v>3.587698121092231E-2</v>
      </c>
      <c r="AM36" s="53">
        <f t="shared" si="17"/>
        <v>3.587698121092231E-2</v>
      </c>
    </row>
    <row r="37" spans="1:39" x14ac:dyDescent="0.2">
      <c r="A37" s="160" t="s">
        <v>121</v>
      </c>
      <c r="B37" s="160" t="s">
        <v>122</v>
      </c>
      <c r="D37" s="62">
        <v>83155.911946305903</v>
      </c>
      <c r="E37" s="67">
        <v>319.71361212751458</v>
      </c>
      <c r="F37" s="50"/>
      <c r="G37" s="82">
        <v>78054.856780540227</v>
      </c>
      <c r="H37" s="75">
        <v>296.91965428238473</v>
      </c>
      <c r="I37" s="84"/>
      <c r="J37" s="94">
        <f t="shared" si="9"/>
        <v>6.5352181480620164E-2</v>
      </c>
      <c r="K37" s="117">
        <f t="shared" si="10"/>
        <v>7.6768100448654453E-2</v>
      </c>
      <c r="L37" s="94">
        <v>8.0151792949991973E-2</v>
      </c>
      <c r="M37" s="88">
        <f>INDEX('Pace of change parameters'!$E$20:$I$20,1,$B$6)</f>
        <v>6.8699999999999997E-2</v>
      </c>
      <c r="N37" s="99">
        <f>IF(INDEX('Pace of change parameters'!$E$28:$I$28,1,$B$6)=1,(1+L37)*D37,D37)</f>
        <v>89821.007383193981</v>
      </c>
      <c r="O37" s="85">
        <f>IF(K37&lt;INDEX('Pace of change parameters'!$E$16:$I$16,1,$B$6),1,IF(K37&gt;INDEX('Pace of change parameters'!$E$17:$I$17,1,$B$6),0,(K37-INDEX('Pace of change parameters'!$E$17:$I$17,1,$B$6))/(INDEX('Pace of change parameters'!$E$16:$I$16,1,$B$6)-INDEX('Pace of change parameters'!$E$17:$I$17,1,$B$6))))</f>
        <v>0</v>
      </c>
      <c r="P37" s="52">
        <v>8.0151792949991973E-2</v>
      </c>
      <c r="Q37" s="52">
        <v>6.8699999999999983E-2</v>
      </c>
      <c r="R37" s="9">
        <f>IF(INDEX('Pace of change parameters'!$E$29:$I$29,1,$B$6)=1,D37*(1+P37),D37)</f>
        <v>89821.007383193981</v>
      </c>
      <c r="S37" s="94">
        <f>IF(P37&lt;INDEX('Pace of change parameters'!$E$22:$I$22,1,$B$6),INDEX('Pace of change parameters'!$E$22:$I$22,1,$B$6),P37)</f>
        <v>8.0151792949991973E-2</v>
      </c>
      <c r="T37" s="123">
        <v>6.8699999999999983E-2</v>
      </c>
      <c r="U37" s="108">
        <f t="shared" si="11"/>
        <v>89821.007383193981</v>
      </c>
      <c r="V37" s="122">
        <f>IF(J37&gt;INDEX('Pace of change parameters'!$E$24:$I$24,1,$B$6),0,IF(J37&lt;INDEX('Pace of change parameters'!$E$23:$I$23,1,$B$6),1,(J37-INDEX('Pace of change parameters'!$E$24:$I$24,1,$B$6))/(INDEX('Pace of change parameters'!$E$23:$I$23,1,$B$6)-INDEX('Pace of change parameters'!$E$24:$I$24,1,$B$6))))</f>
        <v>1</v>
      </c>
      <c r="W37" s="123">
        <f>MIN(S37, S37+(INDEX('Pace of change parameters'!$E$25:$I$25,1,$B$6)-S37)*(1-V37))</f>
        <v>8.0151792949991973E-2</v>
      </c>
      <c r="X37" s="123">
        <v>6.8699999999999983E-2</v>
      </c>
      <c r="Y37" s="99">
        <f t="shared" si="12"/>
        <v>89821.007383193981</v>
      </c>
      <c r="Z37" s="88">
        <v>0</v>
      </c>
      <c r="AA37" s="90">
        <f t="shared" si="13"/>
        <v>84057.728521553523</v>
      </c>
      <c r="AB37" s="90">
        <f>IF(INDEX('Pace of change parameters'!$E$27:$I$27,1,$B$6)=1,MAX(AA37,Y37),Y37)</f>
        <v>89821.007383193981</v>
      </c>
      <c r="AC37" s="88">
        <f t="shared" si="14"/>
        <v>8.0151792949991973E-2</v>
      </c>
      <c r="AD37" s="134">
        <v>6.8699999999999983E-2</v>
      </c>
      <c r="AE37" s="51">
        <f t="shared" si="15"/>
        <v>89821</v>
      </c>
      <c r="AF37" s="51">
        <v>341.67790919510156</v>
      </c>
      <c r="AG37" s="15">
        <f t="shared" si="7"/>
        <v>8.0151704162630955E-2</v>
      </c>
      <c r="AH37" s="15">
        <f t="shared" si="8"/>
        <v>6.8699912153964648E-2</v>
      </c>
      <c r="AI37" s="51"/>
      <c r="AJ37" s="51">
        <v>84057.728521553523</v>
      </c>
      <c r="AK37" s="51">
        <v>319.75449987123125</v>
      </c>
      <c r="AL37" s="15">
        <f t="shared" si="16"/>
        <v>6.856325503690841E-2</v>
      </c>
      <c r="AM37" s="53">
        <f t="shared" si="17"/>
        <v>6.856325503690841E-2</v>
      </c>
    </row>
    <row r="38" spans="1:39" x14ac:dyDescent="0.2">
      <c r="A38" s="160" t="s">
        <v>123</v>
      </c>
      <c r="B38" s="160" t="s">
        <v>124</v>
      </c>
      <c r="D38" s="62">
        <v>37173.697049917326</v>
      </c>
      <c r="E38" s="67">
        <v>206.42306160933629</v>
      </c>
      <c r="F38" s="50"/>
      <c r="G38" s="82">
        <v>34092.153551170843</v>
      </c>
      <c r="H38" s="75">
        <v>188.65517146993349</v>
      </c>
      <c r="I38" s="84"/>
      <c r="J38" s="94">
        <f t="shared" si="9"/>
        <v>9.0388643067714103E-2</v>
      </c>
      <c r="K38" s="117">
        <f t="shared" si="10"/>
        <v>9.4181834512999441E-2</v>
      </c>
      <c r="L38" s="94">
        <v>7.2417742039362576E-2</v>
      </c>
      <c r="M38" s="88">
        <f>INDEX('Pace of change parameters'!$E$20:$I$20,1,$B$6)</f>
        <v>6.8699999999999997E-2</v>
      </c>
      <c r="N38" s="99">
        <f>IF(INDEX('Pace of change parameters'!$E$28:$I$28,1,$B$6)=1,(1+L38)*D38,D38)</f>
        <v>39865.732253527654</v>
      </c>
      <c r="O38" s="85">
        <f>IF(K38&lt;INDEX('Pace of change parameters'!$E$16:$I$16,1,$B$6),1,IF(K38&gt;INDEX('Pace of change parameters'!$E$17:$I$17,1,$B$6),0,(K38-INDEX('Pace of change parameters'!$E$17:$I$17,1,$B$6))/(INDEX('Pace of change parameters'!$E$16:$I$16,1,$B$6)-INDEX('Pace of change parameters'!$E$17:$I$17,1,$B$6))))</f>
        <v>0</v>
      </c>
      <c r="P38" s="52">
        <v>7.2417742039362576E-2</v>
      </c>
      <c r="Q38" s="52">
        <v>6.8699999999999983E-2</v>
      </c>
      <c r="R38" s="9">
        <f>IF(INDEX('Pace of change parameters'!$E$29:$I$29,1,$B$6)=1,D38*(1+P38),D38)</f>
        <v>39865.732253527654</v>
      </c>
      <c r="S38" s="94">
        <f>IF(P38&lt;INDEX('Pace of change parameters'!$E$22:$I$22,1,$B$6),INDEX('Pace of change parameters'!$E$22:$I$22,1,$B$6),P38)</f>
        <v>7.2417742039362576E-2</v>
      </c>
      <c r="T38" s="123">
        <v>6.8699999999999983E-2</v>
      </c>
      <c r="U38" s="108">
        <f t="shared" si="11"/>
        <v>39865.732253527654</v>
      </c>
      <c r="V38" s="122">
        <f>IF(J38&gt;INDEX('Pace of change parameters'!$E$24:$I$24,1,$B$6),0,IF(J38&lt;INDEX('Pace of change parameters'!$E$23:$I$23,1,$B$6),1,(J38-INDEX('Pace of change parameters'!$E$24:$I$24,1,$B$6))/(INDEX('Pace of change parameters'!$E$23:$I$23,1,$B$6)-INDEX('Pace of change parameters'!$E$24:$I$24,1,$B$6))))</f>
        <v>1</v>
      </c>
      <c r="W38" s="123">
        <f>MIN(S38, S38+(INDEX('Pace of change parameters'!$E$25:$I$25,1,$B$6)-S38)*(1-V38))</f>
        <v>7.2417742039362576E-2</v>
      </c>
      <c r="X38" s="123">
        <v>6.8699999999999983E-2</v>
      </c>
      <c r="Y38" s="99">
        <f t="shared" si="12"/>
        <v>39865.732253527654</v>
      </c>
      <c r="Z38" s="88">
        <v>0</v>
      </c>
      <c r="AA38" s="90">
        <f t="shared" si="13"/>
        <v>36714.038128039741</v>
      </c>
      <c r="AB38" s="90">
        <f>IF(INDEX('Pace of change parameters'!$E$27:$I$27,1,$B$6)=1,MAX(AA38,Y38),Y38)</f>
        <v>39865.732253527654</v>
      </c>
      <c r="AC38" s="88">
        <f t="shared" si="14"/>
        <v>7.2417742039362576E-2</v>
      </c>
      <c r="AD38" s="134">
        <v>6.8699999999999983E-2</v>
      </c>
      <c r="AE38" s="51">
        <f t="shared" si="15"/>
        <v>39866</v>
      </c>
      <c r="AF38" s="51">
        <v>220.60580756600737</v>
      </c>
      <c r="AG38" s="15">
        <f t="shared" si="7"/>
        <v>7.242494461789506E-2</v>
      </c>
      <c r="AH38" s="15">
        <f t="shared" si="8"/>
        <v>6.870717760941103E-2</v>
      </c>
      <c r="AI38" s="51"/>
      <c r="AJ38" s="51">
        <v>36714.038128039741</v>
      </c>
      <c r="AK38" s="51">
        <v>203.16384965247059</v>
      </c>
      <c r="AL38" s="15">
        <f t="shared" si="16"/>
        <v>8.5851680519800855E-2</v>
      </c>
      <c r="AM38" s="53">
        <f t="shared" si="17"/>
        <v>8.5851680519801077E-2</v>
      </c>
    </row>
    <row r="39" spans="1:39" x14ac:dyDescent="0.2">
      <c r="A39" s="160" t="s">
        <v>125</v>
      </c>
      <c r="B39" s="160" t="s">
        <v>126</v>
      </c>
      <c r="D39" s="62">
        <v>45519.489731162626</v>
      </c>
      <c r="E39" s="67">
        <v>264.94548959683033</v>
      </c>
      <c r="F39" s="50"/>
      <c r="G39" s="82">
        <v>40665.623323658932</v>
      </c>
      <c r="H39" s="75">
        <v>234.6773135213123</v>
      </c>
      <c r="I39" s="84"/>
      <c r="J39" s="94">
        <f t="shared" si="9"/>
        <v>0.11936043298467669</v>
      </c>
      <c r="K39" s="117">
        <f t="shared" si="10"/>
        <v>0.12897785312669008</v>
      </c>
      <c r="L39" s="94">
        <v>7.7882151345446626E-2</v>
      </c>
      <c r="M39" s="88">
        <f>INDEX('Pace of change parameters'!$E$20:$I$20,1,$B$6)</f>
        <v>6.8699999999999997E-2</v>
      </c>
      <c r="N39" s="99">
        <f>IF(INDEX('Pace of change parameters'!$E$28:$I$28,1,$B$6)=1,(1+L39)*D39,D39)</f>
        <v>49064.645519572536</v>
      </c>
      <c r="O39" s="85">
        <f>IF(K39&lt;INDEX('Pace of change parameters'!$E$16:$I$16,1,$B$6),1,IF(K39&gt;INDEX('Pace of change parameters'!$E$17:$I$17,1,$B$6),0,(K39-INDEX('Pace of change parameters'!$E$17:$I$17,1,$B$6))/(INDEX('Pace of change parameters'!$E$16:$I$16,1,$B$6)-INDEX('Pace of change parameters'!$E$17:$I$17,1,$B$6))))</f>
        <v>0</v>
      </c>
      <c r="P39" s="52">
        <v>7.7882151345446626E-2</v>
      </c>
      <c r="Q39" s="52">
        <v>6.8699999999999983E-2</v>
      </c>
      <c r="R39" s="9">
        <f>IF(INDEX('Pace of change parameters'!$E$29:$I$29,1,$B$6)=1,D39*(1+P39),D39)</f>
        <v>49064.645519572536</v>
      </c>
      <c r="S39" s="94">
        <f>IF(P39&lt;INDEX('Pace of change parameters'!$E$22:$I$22,1,$B$6),INDEX('Pace of change parameters'!$E$22:$I$22,1,$B$6),P39)</f>
        <v>7.7882151345446626E-2</v>
      </c>
      <c r="T39" s="123">
        <v>6.8699999999999983E-2</v>
      </c>
      <c r="U39" s="108">
        <f t="shared" si="11"/>
        <v>49064.645519572536</v>
      </c>
      <c r="V39" s="122">
        <f>IF(J39&gt;INDEX('Pace of change parameters'!$E$24:$I$24,1,$B$6),0,IF(J39&lt;INDEX('Pace of change parameters'!$E$23:$I$23,1,$B$6),1,(J39-INDEX('Pace of change parameters'!$E$24:$I$24,1,$B$6))/(INDEX('Pace of change parameters'!$E$23:$I$23,1,$B$6)-INDEX('Pace of change parameters'!$E$24:$I$24,1,$B$6))))</f>
        <v>1</v>
      </c>
      <c r="W39" s="123">
        <f>MIN(S39, S39+(INDEX('Pace of change parameters'!$E$25:$I$25,1,$B$6)-S39)*(1-V39))</f>
        <v>7.7882151345446626E-2</v>
      </c>
      <c r="X39" s="123">
        <v>6.8699999999999983E-2</v>
      </c>
      <c r="Y39" s="99">
        <f t="shared" si="12"/>
        <v>49064.645519572536</v>
      </c>
      <c r="Z39" s="88">
        <v>0</v>
      </c>
      <c r="AA39" s="90">
        <f t="shared" si="13"/>
        <v>43793.045897332042</v>
      </c>
      <c r="AB39" s="90">
        <f>IF(INDEX('Pace of change parameters'!$E$27:$I$27,1,$B$6)=1,MAX(AA39,Y39),Y39)</f>
        <v>49064.645519572536</v>
      </c>
      <c r="AC39" s="88">
        <f t="shared" si="14"/>
        <v>7.7882151345446626E-2</v>
      </c>
      <c r="AD39" s="134">
        <v>6.8699999999999983E-2</v>
      </c>
      <c r="AE39" s="51">
        <f t="shared" si="15"/>
        <v>49065</v>
      </c>
      <c r="AF39" s="51">
        <v>283.14929040382316</v>
      </c>
      <c r="AG39" s="15">
        <f t="shared" si="7"/>
        <v>7.7889938788354263E-2</v>
      </c>
      <c r="AH39" s="15">
        <f t="shared" si="8"/>
        <v>6.8707721104041886E-2</v>
      </c>
      <c r="AI39" s="51"/>
      <c r="AJ39" s="51">
        <v>43793.045897332042</v>
      </c>
      <c r="AK39" s="51">
        <v>252.72536167230462</v>
      </c>
      <c r="AL39" s="15">
        <f t="shared" si="16"/>
        <v>0.12038336212163614</v>
      </c>
      <c r="AM39" s="53">
        <f t="shared" si="17"/>
        <v>0.12038336212163636</v>
      </c>
    </row>
    <row r="40" spans="1:39" x14ac:dyDescent="0.2">
      <c r="A40" s="160" t="s">
        <v>127</v>
      </c>
      <c r="B40" s="160" t="s">
        <v>128</v>
      </c>
      <c r="D40" s="62">
        <v>48024.229830130862</v>
      </c>
      <c r="E40" s="67">
        <v>310.15590277727745</v>
      </c>
      <c r="F40" s="50"/>
      <c r="G40" s="82">
        <v>43056.918818590348</v>
      </c>
      <c r="H40" s="75">
        <v>278.04026298624109</v>
      </c>
      <c r="I40" s="84"/>
      <c r="J40" s="94">
        <f t="shared" si="9"/>
        <v>0.1153661513140094</v>
      </c>
      <c r="K40" s="117">
        <f t="shared" si="10"/>
        <v>0.11550715513682852</v>
      </c>
      <c r="L40" s="94">
        <v>6.8835104320020157E-2</v>
      </c>
      <c r="M40" s="88">
        <f>INDEX('Pace of change parameters'!$E$20:$I$20,1,$B$6)</f>
        <v>6.8699999999999997E-2</v>
      </c>
      <c r="N40" s="99">
        <f>IF(INDEX('Pace of change parameters'!$E$28:$I$28,1,$B$6)=1,(1+L40)*D40,D40)</f>
        <v>51329.982700376546</v>
      </c>
      <c r="O40" s="85">
        <f>IF(K40&lt;INDEX('Pace of change parameters'!$E$16:$I$16,1,$B$6),1,IF(K40&gt;INDEX('Pace of change parameters'!$E$17:$I$17,1,$B$6),0,(K40-INDEX('Pace of change parameters'!$E$17:$I$17,1,$B$6))/(INDEX('Pace of change parameters'!$E$16:$I$16,1,$B$6)-INDEX('Pace of change parameters'!$E$17:$I$17,1,$B$6))))</f>
        <v>0</v>
      </c>
      <c r="P40" s="52">
        <v>6.8835104320020157E-2</v>
      </c>
      <c r="Q40" s="52">
        <v>6.8699999999999983E-2</v>
      </c>
      <c r="R40" s="9">
        <f>IF(INDEX('Pace of change parameters'!$E$29:$I$29,1,$B$6)=1,D40*(1+P40),D40)</f>
        <v>51329.982700376546</v>
      </c>
      <c r="S40" s="94">
        <f>IF(P40&lt;INDEX('Pace of change parameters'!$E$22:$I$22,1,$B$6),INDEX('Pace of change parameters'!$E$22:$I$22,1,$B$6),P40)</f>
        <v>6.8835104320020157E-2</v>
      </c>
      <c r="T40" s="123">
        <v>6.8699999999999983E-2</v>
      </c>
      <c r="U40" s="108">
        <f t="shared" si="11"/>
        <v>51329.982700376546</v>
      </c>
      <c r="V40" s="122">
        <f>IF(J40&gt;INDEX('Pace of change parameters'!$E$24:$I$24,1,$B$6),0,IF(J40&lt;INDEX('Pace of change parameters'!$E$23:$I$23,1,$B$6),1,(J40-INDEX('Pace of change parameters'!$E$24:$I$24,1,$B$6))/(INDEX('Pace of change parameters'!$E$23:$I$23,1,$B$6)-INDEX('Pace of change parameters'!$E$24:$I$24,1,$B$6))))</f>
        <v>1</v>
      </c>
      <c r="W40" s="123">
        <f>MIN(S40, S40+(INDEX('Pace of change parameters'!$E$25:$I$25,1,$B$6)-S40)*(1-V40))</f>
        <v>6.8835104320020157E-2</v>
      </c>
      <c r="X40" s="123">
        <v>6.8699999999999983E-2</v>
      </c>
      <c r="Y40" s="99">
        <f t="shared" si="12"/>
        <v>51329.982700376546</v>
      </c>
      <c r="Z40" s="88">
        <v>0</v>
      </c>
      <c r="AA40" s="90">
        <f t="shared" si="13"/>
        <v>46368.245901771377</v>
      </c>
      <c r="AB40" s="90">
        <f>IF(INDEX('Pace of change parameters'!$E$27:$I$27,1,$B$6)=1,MAX(AA40,Y40),Y40)</f>
        <v>51329.982700376546</v>
      </c>
      <c r="AC40" s="88">
        <f t="shared" si="14"/>
        <v>6.8835104320020157E-2</v>
      </c>
      <c r="AD40" s="134">
        <v>6.8699999999999983E-2</v>
      </c>
      <c r="AE40" s="51">
        <f t="shared" si="15"/>
        <v>51330</v>
      </c>
      <c r="AF40" s="51">
        <v>331.46372501047915</v>
      </c>
      <c r="AG40" s="15">
        <f t="shared" si="7"/>
        <v>6.8835464547003955E-2</v>
      </c>
      <c r="AH40" s="15">
        <f t="shared" si="8"/>
        <v>6.870036018144976E-2</v>
      </c>
      <c r="AI40" s="51"/>
      <c r="AJ40" s="51">
        <v>46368.245901771377</v>
      </c>
      <c r="AK40" s="51">
        <v>299.42317375419879</v>
      </c>
      <c r="AL40" s="15">
        <f t="shared" si="16"/>
        <v>0.10700758680282685</v>
      </c>
      <c r="AM40" s="53">
        <f t="shared" si="17"/>
        <v>0.10700758680282707</v>
      </c>
    </row>
    <row r="41" spans="1:39" x14ac:dyDescent="0.2">
      <c r="A41" s="160" t="s">
        <v>129</v>
      </c>
      <c r="B41" s="160" t="s">
        <v>130</v>
      </c>
      <c r="D41" s="62">
        <v>28920.36081713318</v>
      </c>
      <c r="E41" s="67">
        <v>233.47914147539845</v>
      </c>
      <c r="F41" s="50"/>
      <c r="G41" s="82">
        <v>28083.925182663323</v>
      </c>
      <c r="H41" s="75">
        <v>226.33872426804206</v>
      </c>
      <c r="I41" s="84"/>
      <c r="J41" s="94">
        <f t="shared" si="9"/>
        <v>2.9783430522247745E-2</v>
      </c>
      <c r="K41" s="117">
        <f t="shared" si="10"/>
        <v>3.1547483668328713E-2</v>
      </c>
      <c r="L41" s="94">
        <v>7.0530718519388413E-2</v>
      </c>
      <c r="M41" s="88">
        <f>INDEX('Pace of change parameters'!$E$20:$I$20,1,$B$6)</f>
        <v>6.8699999999999997E-2</v>
      </c>
      <c r="N41" s="99">
        <f>IF(INDEX('Pace of change parameters'!$E$28:$I$28,1,$B$6)=1,(1+L41)*D41,D41)</f>
        <v>30960.134645405549</v>
      </c>
      <c r="O41" s="85">
        <f>IF(K41&lt;INDEX('Pace of change parameters'!$E$16:$I$16,1,$B$6),1,IF(K41&gt;INDEX('Pace of change parameters'!$E$17:$I$17,1,$B$6),0,(K41-INDEX('Pace of change parameters'!$E$17:$I$17,1,$B$6))/(INDEX('Pace of change parameters'!$E$16:$I$16,1,$B$6)-INDEX('Pace of change parameters'!$E$17:$I$17,1,$B$6))))</f>
        <v>0</v>
      </c>
      <c r="P41" s="52">
        <v>7.0530718519388413E-2</v>
      </c>
      <c r="Q41" s="52">
        <v>6.8699999999999983E-2</v>
      </c>
      <c r="R41" s="9">
        <f>IF(INDEX('Pace of change parameters'!$E$29:$I$29,1,$B$6)=1,D41*(1+P41),D41)</f>
        <v>30960.134645405549</v>
      </c>
      <c r="S41" s="94">
        <f>IF(P41&lt;INDEX('Pace of change parameters'!$E$22:$I$22,1,$B$6),INDEX('Pace of change parameters'!$E$22:$I$22,1,$B$6),P41)</f>
        <v>7.0530718519388413E-2</v>
      </c>
      <c r="T41" s="123">
        <v>6.8699999999999983E-2</v>
      </c>
      <c r="U41" s="108">
        <f t="shared" si="11"/>
        <v>30960.134645405549</v>
      </c>
      <c r="V41" s="122">
        <f>IF(J41&gt;INDEX('Pace of change parameters'!$E$24:$I$24,1,$B$6),0,IF(J41&lt;INDEX('Pace of change parameters'!$E$23:$I$23,1,$B$6),1,(J41-INDEX('Pace of change parameters'!$E$24:$I$24,1,$B$6))/(INDEX('Pace of change parameters'!$E$23:$I$23,1,$B$6)-INDEX('Pace of change parameters'!$E$24:$I$24,1,$B$6))))</f>
        <v>1</v>
      </c>
      <c r="W41" s="123">
        <f>MIN(S41, S41+(INDEX('Pace of change parameters'!$E$25:$I$25,1,$B$6)-S41)*(1-V41))</f>
        <v>7.0530718519388413E-2</v>
      </c>
      <c r="X41" s="123">
        <v>6.8699999999999983E-2</v>
      </c>
      <c r="Y41" s="99">
        <f t="shared" si="12"/>
        <v>30960.134645405549</v>
      </c>
      <c r="Z41" s="88">
        <v>0</v>
      </c>
      <c r="AA41" s="90">
        <f t="shared" si="13"/>
        <v>30243.742108978797</v>
      </c>
      <c r="AB41" s="90">
        <f>IF(INDEX('Pace of change parameters'!$E$27:$I$27,1,$B$6)=1,MAX(AA41,Y41),Y41)</f>
        <v>30960.134645405549</v>
      </c>
      <c r="AC41" s="88">
        <f t="shared" si="14"/>
        <v>7.0530718519388413E-2</v>
      </c>
      <c r="AD41" s="134">
        <v>6.8699999999999983E-2</v>
      </c>
      <c r="AE41" s="51">
        <f t="shared" si="15"/>
        <v>30960</v>
      </c>
      <c r="AF41" s="51">
        <v>249.51807333771126</v>
      </c>
      <c r="AG41" s="15">
        <f t="shared" ref="AG41:AG72" si="18">AE41/D41 - 1</f>
        <v>7.05260627889015E-2</v>
      </c>
      <c r="AH41" s="15">
        <f t="shared" ref="AH41:AH72" si="19">AF41/E41 - 1</f>
        <v>6.8695352231294748E-2</v>
      </c>
      <c r="AI41" s="51"/>
      <c r="AJ41" s="51">
        <v>30243.742108978797</v>
      </c>
      <c r="AK41" s="51">
        <v>243.74548648433455</v>
      </c>
      <c r="AL41" s="15">
        <f t="shared" si="16"/>
        <v>2.3682846138558977E-2</v>
      </c>
      <c r="AM41" s="53">
        <f t="shared" si="17"/>
        <v>2.3682846138558977E-2</v>
      </c>
    </row>
    <row r="42" spans="1:39" x14ac:dyDescent="0.2">
      <c r="A42" s="160" t="s">
        <v>131</v>
      </c>
      <c r="B42" s="160" t="s">
        <v>132</v>
      </c>
      <c r="D42" s="62">
        <v>47832.267868940027</v>
      </c>
      <c r="E42" s="67">
        <v>244.80532613883088</v>
      </c>
      <c r="F42" s="50"/>
      <c r="G42" s="82">
        <v>44951.388036095464</v>
      </c>
      <c r="H42" s="75">
        <v>229.10391166272069</v>
      </c>
      <c r="I42" s="84"/>
      <c r="J42" s="94">
        <f t="shared" si="9"/>
        <v>6.4088784767474705E-2</v>
      </c>
      <c r="K42" s="117">
        <f t="shared" si="10"/>
        <v>6.8534030528580869E-2</v>
      </c>
      <c r="L42" s="94">
        <v>7.3164509177147341E-2</v>
      </c>
      <c r="M42" s="88">
        <f>INDEX('Pace of change parameters'!$E$20:$I$20,1,$B$6)</f>
        <v>6.8699999999999997E-2</v>
      </c>
      <c r="N42" s="99">
        <f>IF(INDEX('Pace of change parameters'!$E$28:$I$28,1,$B$6)=1,(1+L42)*D42,D42)</f>
        <v>51331.892270400858</v>
      </c>
      <c r="O42" s="85">
        <f>IF(K42&lt;INDEX('Pace of change parameters'!$E$16:$I$16,1,$B$6),1,IF(K42&gt;INDEX('Pace of change parameters'!$E$17:$I$17,1,$B$6),0,(K42-INDEX('Pace of change parameters'!$E$17:$I$17,1,$B$6))/(INDEX('Pace of change parameters'!$E$16:$I$16,1,$B$6)-INDEX('Pace of change parameters'!$E$17:$I$17,1,$B$6))))</f>
        <v>0</v>
      </c>
      <c r="P42" s="52">
        <v>7.3164509177147341E-2</v>
      </c>
      <c r="Q42" s="52">
        <v>6.8699999999999983E-2</v>
      </c>
      <c r="R42" s="9">
        <f>IF(INDEX('Pace of change parameters'!$E$29:$I$29,1,$B$6)=1,D42*(1+P42),D42)</f>
        <v>51331.892270400858</v>
      </c>
      <c r="S42" s="94">
        <f>IF(P42&lt;INDEX('Pace of change parameters'!$E$22:$I$22,1,$B$6),INDEX('Pace of change parameters'!$E$22:$I$22,1,$B$6),P42)</f>
        <v>7.3164509177147341E-2</v>
      </c>
      <c r="T42" s="123">
        <v>6.8699999999999983E-2</v>
      </c>
      <c r="U42" s="108">
        <f t="shared" si="11"/>
        <v>51331.892270400858</v>
      </c>
      <c r="V42" s="122">
        <f>IF(J42&gt;INDEX('Pace of change parameters'!$E$24:$I$24,1,$B$6),0,IF(J42&lt;INDEX('Pace of change parameters'!$E$23:$I$23,1,$B$6),1,(J42-INDEX('Pace of change parameters'!$E$24:$I$24,1,$B$6))/(INDEX('Pace of change parameters'!$E$23:$I$23,1,$B$6)-INDEX('Pace of change parameters'!$E$24:$I$24,1,$B$6))))</f>
        <v>1</v>
      </c>
      <c r="W42" s="123">
        <f>MIN(S42, S42+(INDEX('Pace of change parameters'!$E$25:$I$25,1,$B$6)-S42)*(1-V42))</f>
        <v>7.3164509177147341E-2</v>
      </c>
      <c r="X42" s="123">
        <v>6.8699999999999983E-2</v>
      </c>
      <c r="Y42" s="99">
        <f t="shared" si="12"/>
        <v>51331.892270400858</v>
      </c>
      <c r="Z42" s="88">
        <v>0</v>
      </c>
      <c r="AA42" s="90">
        <f t="shared" si="13"/>
        <v>48408.410803043553</v>
      </c>
      <c r="AB42" s="90">
        <f>IF(INDEX('Pace of change parameters'!$E$27:$I$27,1,$B$6)=1,MAX(AA42,Y42),Y42)</f>
        <v>51331.892270400858</v>
      </c>
      <c r="AC42" s="88">
        <f t="shared" si="14"/>
        <v>7.3164509177147341E-2</v>
      </c>
      <c r="AD42" s="134">
        <v>6.8699999999999983E-2</v>
      </c>
      <c r="AE42" s="51">
        <f t="shared" si="15"/>
        <v>51332</v>
      </c>
      <c r="AF42" s="51">
        <v>261.62400111042933</v>
      </c>
      <c r="AG42" s="15">
        <f t="shared" si="18"/>
        <v>7.3166761414056536E-2</v>
      </c>
      <c r="AH42" s="15">
        <f t="shared" si="19"/>
        <v>6.8702242867299645E-2</v>
      </c>
      <c r="AI42" s="51"/>
      <c r="AJ42" s="51">
        <v>48408.410803043553</v>
      </c>
      <c r="AK42" s="51">
        <v>246.72333284675418</v>
      </c>
      <c r="AL42" s="15">
        <f t="shared" si="16"/>
        <v>6.0394240349088912E-2</v>
      </c>
      <c r="AM42" s="53">
        <f t="shared" si="17"/>
        <v>6.0394240349088912E-2</v>
      </c>
    </row>
    <row r="43" spans="1:39" x14ac:dyDescent="0.2">
      <c r="A43" s="160" t="s">
        <v>133</v>
      </c>
      <c r="B43" s="160" t="s">
        <v>134</v>
      </c>
      <c r="D43" s="62">
        <v>78135.642237810927</v>
      </c>
      <c r="E43" s="67">
        <v>255.22929857943916</v>
      </c>
      <c r="F43" s="50"/>
      <c r="G43" s="82">
        <v>68530.559823072967</v>
      </c>
      <c r="H43" s="75">
        <v>222.81593820977398</v>
      </c>
      <c r="I43" s="84"/>
      <c r="J43" s="94">
        <f t="shared" si="9"/>
        <v>0.14015765287100579</v>
      </c>
      <c r="K43" s="117">
        <f t="shared" si="10"/>
        <v>0.14547146236526887</v>
      </c>
      <c r="L43" s="94">
        <v>7.3680774537818738E-2</v>
      </c>
      <c r="M43" s="88">
        <f>INDEX('Pace of change parameters'!$E$20:$I$20,1,$B$6)</f>
        <v>6.8699999999999997E-2</v>
      </c>
      <c r="N43" s="99">
        <f>IF(INDEX('Pace of change parameters'!$E$28:$I$28,1,$B$6)=1,(1+L43)*D43,D43)</f>
        <v>83892.736876902738</v>
      </c>
      <c r="O43" s="85">
        <f>IF(K43&lt;INDEX('Pace of change parameters'!$E$16:$I$16,1,$B$6),1,IF(K43&gt;INDEX('Pace of change parameters'!$E$17:$I$17,1,$B$6),0,(K43-INDEX('Pace of change parameters'!$E$17:$I$17,1,$B$6))/(INDEX('Pace of change parameters'!$E$16:$I$16,1,$B$6)-INDEX('Pace of change parameters'!$E$17:$I$17,1,$B$6))))</f>
        <v>0</v>
      </c>
      <c r="P43" s="52">
        <v>7.3680774537818738E-2</v>
      </c>
      <c r="Q43" s="52">
        <v>6.8699999999999983E-2</v>
      </c>
      <c r="R43" s="9">
        <f>IF(INDEX('Pace of change parameters'!$E$29:$I$29,1,$B$6)=1,D43*(1+P43),D43)</f>
        <v>83892.736876902738</v>
      </c>
      <c r="S43" s="94">
        <f>IF(P43&lt;INDEX('Pace of change parameters'!$E$22:$I$22,1,$B$6),INDEX('Pace of change parameters'!$E$22:$I$22,1,$B$6),P43)</f>
        <v>7.3680774537818738E-2</v>
      </c>
      <c r="T43" s="123">
        <v>6.8699999999999983E-2</v>
      </c>
      <c r="U43" s="108">
        <f t="shared" si="11"/>
        <v>83892.736876902738</v>
      </c>
      <c r="V43" s="122">
        <f>IF(J43&gt;INDEX('Pace of change parameters'!$E$24:$I$24,1,$B$6),0,IF(J43&lt;INDEX('Pace of change parameters'!$E$23:$I$23,1,$B$6),1,(J43-INDEX('Pace of change parameters'!$E$24:$I$24,1,$B$6))/(INDEX('Pace of change parameters'!$E$23:$I$23,1,$B$6)-INDEX('Pace of change parameters'!$E$24:$I$24,1,$B$6))))</f>
        <v>1</v>
      </c>
      <c r="W43" s="123">
        <f>MIN(S43, S43+(INDEX('Pace of change parameters'!$E$25:$I$25,1,$B$6)-S43)*(1-V43))</f>
        <v>7.3680774537818738E-2</v>
      </c>
      <c r="X43" s="123">
        <v>6.8699999999999983E-2</v>
      </c>
      <c r="Y43" s="99">
        <f t="shared" si="12"/>
        <v>83892.736876902738</v>
      </c>
      <c r="Z43" s="88">
        <v>0</v>
      </c>
      <c r="AA43" s="90">
        <f t="shared" si="13"/>
        <v>73800.957821680349</v>
      </c>
      <c r="AB43" s="90">
        <f>IF(INDEX('Pace of change parameters'!$E$27:$I$27,1,$B$6)=1,MAX(AA43,Y43),Y43)</f>
        <v>83892.736876902738</v>
      </c>
      <c r="AC43" s="88">
        <f t="shared" si="14"/>
        <v>7.3680774537818738E-2</v>
      </c>
      <c r="AD43" s="134">
        <v>6.8699999999999983E-2</v>
      </c>
      <c r="AE43" s="51">
        <f t="shared" si="15"/>
        <v>83893</v>
      </c>
      <c r="AF43" s="51">
        <v>272.76440689368314</v>
      </c>
      <c r="AG43" s="15">
        <f t="shared" si="18"/>
        <v>7.3684142054738277E-2</v>
      </c>
      <c r="AH43" s="15">
        <f t="shared" si="19"/>
        <v>6.8703351895104792E-2</v>
      </c>
      <c r="AI43" s="51"/>
      <c r="AJ43" s="51">
        <v>73800.957821680349</v>
      </c>
      <c r="AK43" s="51">
        <v>239.95177772181665</v>
      </c>
      <c r="AL43" s="15">
        <f t="shared" si="16"/>
        <v>0.13674676421821363</v>
      </c>
      <c r="AM43" s="53">
        <f t="shared" si="17"/>
        <v>0.13674676421821363</v>
      </c>
    </row>
    <row r="44" spans="1:39" x14ac:dyDescent="0.2">
      <c r="A44" s="160" t="s">
        <v>135</v>
      </c>
      <c r="B44" s="160" t="s">
        <v>136</v>
      </c>
      <c r="D44" s="62">
        <v>61683.115489561518</v>
      </c>
      <c r="E44" s="67">
        <v>252.97798238742686</v>
      </c>
      <c r="F44" s="50"/>
      <c r="G44" s="82">
        <v>57357.048940308356</v>
      </c>
      <c r="H44" s="75">
        <v>233.88770436930784</v>
      </c>
      <c r="I44" s="84"/>
      <c r="J44" s="94">
        <f t="shared" si="9"/>
        <v>7.5423450633858691E-2</v>
      </c>
      <c r="K44" s="117">
        <f t="shared" si="10"/>
        <v>8.1621554538735097E-2</v>
      </c>
      <c r="L44" s="94">
        <v>7.4859353917042792E-2</v>
      </c>
      <c r="M44" s="88">
        <f>INDEX('Pace of change parameters'!$E$20:$I$20,1,$B$6)</f>
        <v>6.8699999999999997E-2</v>
      </c>
      <c r="N44" s="99">
        <f>IF(INDEX('Pace of change parameters'!$E$28:$I$28,1,$B$6)=1,(1+L44)*D44,D44)</f>
        <v>66300.673662700428</v>
      </c>
      <c r="O44" s="85">
        <f>IF(K44&lt;INDEX('Pace of change parameters'!$E$16:$I$16,1,$B$6),1,IF(K44&gt;INDEX('Pace of change parameters'!$E$17:$I$17,1,$B$6),0,(K44-INDEX('Pace of change parameters'!$E$17:$I$17,1,$B$6))/(INDEX('Pace of change parameters'!$E$16:$I$16,1,$B$6)-INDEX('Pace of change parameters'!$E$17:$I$17,1,$B$6))))</f>
        <v>0</v>
      </c>
      <c r="P44" s="52">
        <v>7.4859353917042792E-2</v>
      </c>
      <c r="Q44" s="52">
        <v>6.8699999999999983E-2</v>
      </c>
      <c r="R44" s="9">
        <f>IF(INDEX('Pace of change parameters'!$E$29:$I$29,1,$B$6)=1,D44*(1+P44),D44)</f>
        <v>66300.673662700428</v>
      </c>
      <c r="S44" s="94">
        <f>IF(P44&lt;INDEX('Pace of change parameters'!$E$22:$I$22,1,$B$6),INDEX('Pace of change parameters'!$E$22:$I$22,1,$B$6),P44)</f>
        <v>7.4859353917042792E-2</v>
      </c>
      <c r="T44" s="123">
        <v>6.8699999999999983E-2</v>
      </c>
      <c r="U44" s="108">
        <f t="shared" si="11"/>
        <v>66300.673662700428</v>
      </c>
      <c r="V44" s="122">
        <f>IF(J44&gt;INDEX('Pace of change parameters'!$E$24:$I$24,1,$B$6),0,IF(J44&lt;INDEX('Pace of change parameters'!$E$23:$I$23,1,$B$6),1,(J44-INDEX('Pace of change parameters'!$E$24:$I$24,1,$B$6))/(INDEX('Pace of change parameters'!$E$23:$I$23,1,$B$6)-INDEX('Pace of change parameters'!$E$24:$I$24,1,$B$6))))</f>
        <v>1</v>
      </c>
      <c r="W44" s="123">
        <f>MIN(S44, S44+(INDEX('Pace of change parameters'!$E$25:$I$25,1,$B$6)-S44)*(1-V44))</f>
        <v>7.4859353917042792E-2</v>
      </c>
      <c r="X44" s="123">
        <v>6.8699999999999983E-2</v>
      </c>
      <c r="Y44" s="99">
        <f t="shared" si="12"/>
        <v>66300.673662700428</v>
      </c>
      <c r="Z44" s="88">
        <v>0</v>
      </c>
      <c r="AA44" s="90">
        <f t="shared" si="13"/>
        <v>61768.139068879726</v>
      </c>
      <c r="AB44" s="90">
        <f>IF(INDEX('Pace of change parameters'!$E$27:$I$27,1,$B$6)=1,MAX(AA44,Y44),Y44)</f>
        <v>66300.673662700428</v>
      </c>
      <c r="AC44" s="88">
        <f t="shared" si="14"/>
        <v>7.4859353917042792E-2</v>
      </c>
      <c r="AD44" s="134">
        <v>6.8699999999999983E-2</v>
      </c>
      <c r="AE44" s="51">
        <f t="shared" si="15"/>
        <v>66301</v>
      </c>
      <c r="AF44" s="51">
        <v>270.35890049935529</v>
      </c>
      <c r="AG44" s="15">
        <f t="shared" si="18"/>
        <v>7.4864644462064422E-2</v>
      </c>
      <c r="AH44" s="15">
        <f t="shared" si="19"/>
        <v>6.8705260228181242E-2</v>
      </c>
      <c r="AI44" s="51"/>
      <c r="AJ44" s="51">
        <v>61768.139068879726</v>
      </c>
      <c r="AK44" s="51">
        <v>251.87502699135146</v>
      </c>
      <c r="AL44" s="15">
        <f t="shared" si="16"/>
        <v>7.338509787490155E-2</v>
      </c>
      <c r="AM44" s="53">
        <f t="shared" si="17"/>
        <v>7.3385097874901772E-2</v>
      </c>
    </row>
    <row r="45" spans="1:39" x14ac:dyDescent="0.2">
      <c r="A45" s="160" t="s">
        <v>137</v>
      </c>
      <c r="B45" s="160" t="s">
        <v>138</v>
      </c>
      <c r="D45" s="62">
        <v>61791.772465960355</v>
      </c>
      <c r="E45" s="67">
        <v>258.62522168539095</v>
      </c>
      <c r="F45" s="50"/>
      <c r="G45" s="82">
        <v>55908.376057012123</v>
      </c>
      <c r="H45" s="75">
        <v>232.35730660738363</v>
      </c>
      <c r="I45" s="84"/>
      <c r="J45" s="94">
        <f t="shared" si="9"/>
        <v>0.10523282598923434</v>
      </c>
      <c r="K45" s="117">
        <f t="shared" si="10"/>
        <v>0.11304966244247461</v>
      </c>
      <c r="L45" s="94">
        <v>7.6258455486608367E-2</v>
      </c>
      <c r="M45" s="88">
        <f>INDEX('Pace of change parameters'!$E$20:$I$20,1,$B$6)</f>
        <v>6.8699999999999997E-2</v>
      </c>
      <c r="N45" s="99">
        <f>IF(INDEX('Pace of change parameters'!$E$28:$I$28,1,$B$6)=1,(1+L45)*D45,D45)</f>
        <v>66503.917595994426</v>
      </c>
      <c r="O45" s="85">
        <f>IF(K45&lt;INDEX('Pace of change parameters'!$E$16:$I$16,1,$B$6),1,IF(K45&gt;INDEX('Pace of change parameters'!$E$17:$I$17,1,$B$6),0,(K45-INDEX('Pace of change parameters'!$E$17:$I$17,1,$B$6))/(INDEX('Pace of change parameters'!$E$16:$I$16,1,$B$6)-INDEX('Pace of change parameters'!$E$17:$I$17,1,$B$6))))</f>
        <v>0</v>
      </c>
      <c r="P45" s="52">
        <v>7.6258455486608367E-2</v>
      </c>
      <c r="Q45" s="52">
        <v>6.8699999999999983E-2</v>
      </c>
      <c r="R45" s="9">
        <f>IF(INDEX('Pace of change parameters'!$E$29:$I$29,1,$B$6)=1,D45*(1+P45),D45)</f>
        <v>66503.917595994426</v>
      </c>
      <c r="S45" s="94">
        <f>IF(P45&lt;INDEX('Pace of change parameters'!$E$22:$I$22,1,$B$6),INDEX('Pace of change parameters'!$E$22:$I$22,1,$B$6),P45)</f>
        <v>7.6258455486608367E-2</v>
      </c>
      <c r="T45" s="123">
        <v>6.8699999999999983E-2</v>
      </c>
      <c r="U45" s="108">
        <f t="shared" si="11"/>
        <v>66503.917595994426</v>
      </c>
      <c r="V45" s="122">
        <f>IF(J45&gt;INDEX('Pace of change parameters'!$E$24:$I$24,1,$B$6),0,IF(J45&lt;INDEX('Pace of change parameters'!$E$23:$I$23,1,$B$6),1,(J45-INDEX('Pace of change parameters'!$E$24:$I$24,1,$B$6))/(INDEX('Pace of change parameters'!$E$23:$I$23,1,$B$6)-INDEX('Pace of change parameters'!$E$24:$I$24,1,$B$6))))</f>
        <v>1</v>
      </c>
      <c r="W45" s="123">
        <f>MIN(S45, S45+(INDEX('Pace of change parameters'!$E$25:$I$25,1,$B$6)-S45)*(1-V45))</f>
        <v>7.6258455486608367E-2</v>
      </c>
      <c r="X45" s="123">
        <v>6.8699999999999983E-2</v>
      </c>
      <c r="Y45" s="99">
        <f t="shared" si="12"/>
        <v>66503.917595994426</v>
      </c>
      <c r="Z45" s="88">
        <v>0</v>
      </c>
      <c r="AA45" s="90">
        <f t="shared" si="13"/>
        <v>60208.054828599503</v>
      </c>
      <c r="AB45" s="90">
        <f>IF(INDEX('Pace of change parameters'!$E$27:$I$27,1,$B$6)=1,MAX(AA45,Y45),Y45)</f>
        <v>66503.917595994426</v>
      </c>
      <c r="AC45" s="88">
        <f t="shared" si="14"/>
        <v>7.6258455486608367E-2</v>
      </c>
      <c r="AD45" s="134">
        <v>6.8699999999999983E-2</v>
      </c>
      <c r="AE45" s="51">
        <f t="shared" si="15"/>
        <v>66504</v>
      </c>
      <c r="AF45" s="51">
        <v>276.39311688931338</v>
      </c>
      <c r="AG45" s="15">
        <f t="shared" si="18"/>
        <v>7.62597890622978E-2</v>
      </c>
      <c r="AH45" s="15">
        <f t="shared" si="19"/>
        <v>6.8701324210120873E-2</v>
      </c>
      <c r="AI45" s="51"/>
      <c r="AJ45" s="51">
        <v>60208.054828599503</v>
      </c>
      <c r="AK45" s="51">
        <v>250.22693275471087</v>
      </c>
      <c r="AL45" s="15">
        <f t="shared" si="16"/>
        <v>0.10456981527345155</v>
      </c>
      <c r="AM45" s="53">
        <f t="shared" si="17"/>
        <v>0.10456981527345155</v>
      </c>
    </row>
    <row r="46" spans="1:39" x14ac:dyDescent="0.2">
      <c r="A46" s="160" t="s">
        <v>139</v>
      </c>
      <c r="B46" s="160" t="s">
        <v>140</v>
      </c>
      <c r="D46" s="62">
        <v>22034.796694462406</v>
      </c>
      <c r="E46" s="67">
        <v>212.41224545444598</v>
      </c>
      <c r="F46" s="50"/>
      <c r="G46" s="82">
        <v>20365.637364648988</v>
      </c>
      <c r="H46" s="75">
        <v>195.97631074377074</v>
      </c>
      <c r="I46" s="84"/>
      <c r="J46" s="94">
        <f t="shared" si="9"/>
        <v>8.1959592028814754E-2</v>
      </c>
      <c r="K46" s="117">
        <f t="shared" si="10"/>
        <v>8.3866946205372717E-2</v>
      </c>
      <c r="L46" s="94">
        <v>7.0583979238693306E-2</v>
      </c>
      <c r="M46" s="88">
        <f>INDEX('Pace of change parameters'!$E$20:$I$20,1,$B$6)</f>
        <v>6.8699999999999997E-2</v>
      </c>
      <c r="N46" s="99">
        <f>IF(INDEX('Pace of change parameters'!$E$28:$I$28,1,$B$6)=1,(1+L46)*D46,D46)</f>
        <v>23590.100326873169</v>
      </c>
      <c r="O46" s="85">
        <f>IF(K46&lt;INDEX('Pace of change parameters'!$E$16:$I$16,1,$B$6),1,IF(K46&gt;INDEX('Pace of change parameters'!$E$17:$I$17,1,$B$6),0,(K46-INDEX('Pace of change parameters'!$E$17:$I$17,1,$B$6))/(INDEX('Pace of change parameters'!$E$16:$I$16,1,$B$6)-INDEX('Pace of change parameters'!$E$17:$I$17,1,$B$6))))</f>
        <v>0</v>
      </c>
      <c r="P46" s="52">
        <v>7.0583979238693306E-2</v>
      </c>
      <c r="Q46" s="52">
        <v>6.8699999999999983E-2</v>
      </c>
      <c r="R46" s="9">
        <f>IF(INDEX('Pace of change parameters'!$E$29:$I$29,1,$B$6)=1,D46*(1+P46),D46)</f>
        <v>23590.100326873169</v>
      </c>
      <c r="S46" s="94">
        <f>IF(P46&lt;INDEX('Pace of change parameters'!$E$22:$I$22,1,$B$6),INDEX('Pace of change parameters'!$E$22:$I$22,1,$B$6),P46)</f>
        <v>7.0583979238693306E-2</v>
      </c>
      <c r="T46" s="123">
        <v>6.8699999999999983E-2</v>
      </c>
      <c r="U46" s="108">
        <f t="shared" si="11"/>
        <v>23590.100326873169</v>
      </c>
      <c r="V46" s="122">
        <f>IF(J46&gt;INDEX('Pace of change parameters'!$E$24:$I$24,1,$B$6),0,IF(J46&lt;INDEX('Pace of change parameters'!$E$23:$I$23,1,$B$6),1,(J46-INDEX('Pace of change parameters'!$E$24:$I$24,1,$B$6))/(INDEX('Pace of change parameters'!$E$23:$I$23,1,$B$6)-INDEX('Pace of change parameters'!$E$24:$I$24,1,$B$6))))</f>
        <v>1</v>
      </c>
      <c r="W46" s="123">
        <f>MIN(S46, S46+(INDEX('Pace of change parameters'!$E$25:$I$25,1,$B$6)-S46)*(1-V46))</f>
        <v>7.0583979238693306E-2</v>
      </c>
      <c r="X46" s="123">
        <v>6.8699999999999983E-2</v>
      </c>
      <c r="Y46" s="99">
        <f t="shared" si="12"/>
        <v>23590.100326873169</v>
      </c>
      <c r="Z46" s="88">
        <v>0</v>
      </c>
      <c r="AA46" s="90">
        <f t="shared" si="13"/>
        <v>21931.873138647028</v>
      </c>
      <c r="AB46" s="90">
        <f>IF(INDEX('Pace of change parameters'!$E$27:$I$27,1,$B$6)=1,MAX(AA46,Y46),Y46)</f>
        <v>23590.100326873169</v>
      </c>
      <c r="AC46" s="88">
        <f t="shared" si="14"/>
        <v>7.0583979238693306E-2</v>
      </c>
      <c r="AD46" s="134">
        <v>6.8699999999999983E-2</v>
      </c>
      <c r="AE46" s="51">
        <f t="shared" si="15"/>
        <v>23590</v>
      </c>
      <c r="AF46" s="51">
        <v>227.00400128259051</v>
      </c>
      <c r="AG46" s="15">
        <f t="shared" si="18"/>
        <v>7.0579426127786116E-2</v>
      </c>
      <c r="AH46" s="15">
        <f t="shared" si="19"/>
        <v>6.8695454901510855E-2</v>
      </c>
      <c r="AI46" s="51"/>
      <c r="AJ46" s="51">
        <v>21931.873138647028</v>
      </c>
      <c r="AK46" s="51">
        <v>211.04802704938712</v>
      </c>
      <c r="AL46" s="15">
        <f t="shared" si="16"/>
        <v>7.5603522365407017E-2</v>
      </c>
      <c r="AM46" s="53">
        <f t="shared" si="17"/>
        <v>7.5603522365407239E-2</v>
      </c>
    </row>
    <row r="47" spans="1:39" x14ac:dyDescent="0.2">
      <c r="A47" s="160" t="s">
        <v>141</v>
      </c>
      <c r="B47" s="160" t="s">
        <v>142</v>
      </c>
      <c r="D47" s="62">
        <v>46764.463625167962</v>
      </c>
      <c r="E47" s="67">
        <v>218.05579394467043</v>
      </c>
      <c r="F47" s="50"/>
      <c r="G47" s="82">
        <v>47478.022109795013</v>
      </c>
      <c r="H47" s="75">
        <v>219.70337901821631</v>
      </c>
      <c r="I47" s="84"/>
      <c r="J47" s="94">
        <f t="shared" si="9"/>
        <v>-1.5029237801374995E-2</v>
      </c>
      <c r="K47" s="117">
        <f t="shared" si="10"/>
        <v>-7.4991339728519568E-3</v>
      </c>
      <c r="L47" s="94">
        <v>7.6870214051409036E-2</v>
      </c>
      <c r="M47" s="88">
        <f>INDEX('Pace of change parameters'!$E$20:$I$20,1,$B$6)</f>
        <v>6.8699999999999997E-2</v>
      </c>
      <c r="N47" s="99">
        <f>IF(INDEX('Pace of change parameters'!$E$28:$I$28,1,$B$6)=1,(1+L47)*D47,D47)</f>
        <v>50359.257954033958</v>
      </c>
      <c r="O47" s="85">
        <f>IF(K47&lt;INDEX('Pace of change parameters'!$E$16:$I$16,1,$B$6),1,IF(K47&gt;INDEX('Pace of change parameters'!$E$17:$I$17,1,$B$6),0,(K47-INDEX('Pace of change parameters'!$E$17:$I$17,1,$B$6))/(INDEX('Pace of change parameters'!$E$16:$I$16,1,$B$6)-INDEX('Pace of change parameters'!$E$17:$I$17,1,$B$6))))</f>
        <v>0</v>
      </c>
      <c r="P47" s="52">
        <v>7.6870214051409036E-2</v>
      </c>
      <c r="Q47" s="52">
        <v>6.8699999999999983E-2</v>
      </c>
      <c r="R47" s="9">
        <f>IF(INDEX('Pace of change parameters'!$E$29:$I$29,1,$B$6)=1,D47*(1+P47),D47)</f>
        <v>50359.257954033958</v>
      </c>
      <c r="S47" s="94">
        <f>IF(P47&lt;INDEX('Pace of change parameters'!$E$22:$I$22,1,$B$6),INDEX('Pace of change parameters'!$E$22:$I$22,1,$B$6),P47)</f>
        <v>7.6870214051409036E-2</v>
      </c>
      <c r="T47" s="123">
        <v>6.8699999999999983E-2</v>
      </c>
      <c r="U47" s="108">
        <f t="shared" si="11"/>
        <v>50359.257954033958</v>
      </c>
      <c r="V47" s="122">
        <f>IF(J47&gt;INDEX('Pace of change parameters'!$E$24:$I$24,1,$B$6),0,IF(J47&lt;INDEX('Pace of change parameters'!$E$23:$I$23,1,$B$6),1,(J47-INDEX('Pace of change parameters'!$E$24:$I$24,1,$B$6))/(INDEX('Pace of change parameters'!$E$23:$I$23,1,$B$6)-INDEX('Pace of change parameters'!$E$24:$I$24,1,$B$6))))</f>
        <v>1</v>
      </c>
      <c r="W47" s="123">
        <f>MIN(S47, S47+(INDEX('Pace of change parameters'!$E$25:$I$25,1,$B$6)-S47)*(1-V47))</f>
        <v>7.6870214051409036E-2</v>
      </c>
      <c r="X47" s="123">
        <v>6.8699999999999983E-2</v>
      </c>
      <c r="Y47" s="99">
        <f t="shared" si="12"/>
        <v>50359.257954033958</v>
      </c>
      <c r="Z47" s="88">
        <v>-1.5076046599445281E-2</v>
      </c>
      <c r="AA47" s="90">
        <f t="shared" si="13"/>
        <v>50358.529129433788</v>
      </c>
      <c r="AB47" s="90">
        <f>IF(INDEX('Pace of change parameters'!$E$27:$I$27,1,$B$6)=1,MAX(AA47,Y47),Y47)</f>
        <v>50359.257954033958</v>
      </c>
      <c r="AC47" s="88">
        <f t="shared" si="14"/>
        <v>7.6870214051409036E-2</v>
      </c>
      <c r="AD47" s="134">
        <v>6.8699999999999983E-2</v>
      </c>
      <c r="AE47" s="51">
        <f t="shared" si="15"/>
        <v>50359</v>
      </c>
      <c r="AF47" s="51">
        <v>233.03503331272461</v>
      </c>
      <c r="AG47" s="15">
        <f t="shared" si="18"/>
        <v>7.6864698024623701E-2</v>
      </c>
      <c r="AH47" s="15">
        <f t="shared" si="19"/>
        <v>6.8694525823308483E-2</v>
      </c>
      <c r="AI47" s="51"/>
      <c r="AJ47" s="51">
        <v>51129.357708852149</v>
      </c>
      <c r="AK47" s="51">
        <v>236.59984465419436</v>
      </c>
      <c r="AL47" s="15">
        <f t="shared" si="16"/>
        <v>-1.5066837202196592E-2</v>
      </c>
      <c r="AM47" s="53">
        <f t="shared" si="17"/>
        <v>-1.5066837202196592E-2</v>
      </c>
    </row>
    <row r="48" spans="1:39" x14ac:dyDescent="0.2">
      <c r="A48" s="160" t="s">
        <v>143</v>
      </c>
      <c r="B48" s="160" t="s">
        <v>144</v>
      </c>
      <c r="D48" s="62">
        <v>56401.742702416668</v>
      </c>
      <c r="E48" s="67">
        <v>217.47346328288671</v>
      </c>
      <c r="F48" s="50"/>
      <c r="G48" s="82">
        <v>52469.787299617499</v>
      </c>
      <c r="H48" s="75">
        <v>201.72917761591424</v>
      </c>
      <c r="I48" s="84"/>
      <c r="J48" s="94">
        <f t="shared" si="9"/>
        <v>7.4937513665656263E-2</v>
      </c>
      <c r="K48" s="117">
        <f t="shared" si="10"/>
        <v>7.804664577054421E-2</v>
      </c>
      <c r="L48" s="94">
        <v>7.1791090819933068E-2</v>
      </c>
      <c r="M48" s="88">
        <f>INDEX('Pace of change parameters'!$E$20:$I$20,1,$B$6)</f>
        <v>6.8699999999999997E-2</v>
      </c>
      <c r="N48" s="99">
        <f>IF(INDEX('Pace of change parameters'!$E$28:$I$28,1,$B$6)=1,(1+L48)*D48,D48)</f>
        <v>60450.885335168357</v>
      </c>
      <c r="O48" s="85">
        <f>IF(K48&lt;INDEX('Pace of change parameters'!$E$16:$I$16,1,$B$6),1,IF(K48&gt;INDEX('Pace of change parameters'!$E$17:$I$17,1,$B$6),0,(K48-INDEX('Pace of change parameters'!$E$17:$I$17,1,$B$6))/(INDEX('Pace of change parameters'!$E$16:$I$16,1,$B$6)-INDEX('Pace of change parameters'!$E$17:$I$17,1,$B$6))))</f>
        <v>0</v>
      </c>
      <c r="P48" s="52">
        <v>7.1791090819933068E-2</v>
      </c>
      <c r="Q48" s="52">
        <v>6.8699999999999983E-2</v>
      </c>
      <c r="R48" s="9">
        <f>IF(INDEX('Pace of change parameters'!$E$29:$I$29,1,$B$6)=1,D48*(1+P48),D48)</f>
        <v>60450.885335168357</v>
      </c>
      <c r="S48" s="94">
        <f>IF(P48&lt;INDEX('Pace of change parameters'!$E$22:$I$22,1,$B$6),INDEX('Pace of change parameters'!$E$22:$I$22,1,$B$6),P48)</f>
        <v>7.1791090819933068E-2</v>
      </c>
      <c r="T48" s="123">
        <v>6.8699999999999983E-2</v>
      </c>
      <c r="U48" s="108">
        <f t="shared" si="11"/>
        <v>60450.885335168357</v>
      </c>
      <c r="V48" s="122">
        <f>IF(J48&gt;INDEX('Pace of change parameters'!$E$24:$I$24,1,$B$6),0,IF(J48&lt;INDEX('Pace of change parameters'!$E$23:$I$23,1,$B$6),1,(J48-INDEX('Pace of change parameters'!$E$24:$I$24,1,$B$6))/(INDEX('Pace of change parameters'!$E$23:$I$23,1,$B$6)-INDEX('Pace of change parameters'!$E$24:$I$24,1,$B$6))))</f>
        <v>1</v>
      </c>
      <c r="W48" s="123">
        <f>MIN(S48, S48+(INDEX('Pace of change parameters'!$E$25:$I$25,1,$B$6)-S48)*(1-V48))</f>
        <v>7.1791090819933068E-2</v>
      </c>
      <c r="X48" s="123">
        <v>6.8699999999999983E-2</v>
      </c>
      <c r="Y48" s="99">
        <f t="shared" si="12"/>
        <v>60450.885335168357</v>
      </c>
      <c r="Z48" s="88">
        <v>0</v>
      </c>
      <c r="AA48" s="90">
        <f t="shared" si="13"/>
        <v>56505.018628315251</v>
      </c>
      <c r="AB48" s="90">
        <f>IF(INDEX('Pace of change parameters'!$E$27:$I$27,1,$B$6)=1,MAX(AA48,Y48),Y48)</f>
        <v>60450.885335168357</v>
      </c>
      <c r="AC48" s="88">
        <f t="shared" si="14"/>
        <v>7.1791090819933068E-2</v>
      </c>
      <c r="AD48" s="134">
        <v>6.8699999999999983E-2</v>
      </c>
      <c r="AE48" s="51">
        <f t="shared" si="15"/>
        <v>60451</v>
      </c>
      <c r="AF48" s="51">
        <v>232.41433105920996</v>
      </c>
      <c r="AG48" s="15">
        <f t="shared" si="18"/>
        <v>7.1793123821506155E-2</v>
      </c>
      <c r="AH48" s="15">
        <f t="shared" si="19"/>
        <v>6.8702027138310529E-2</v>
      </c>
      <c r="AI48" s="51"/>
      <c r="AJ48" s="51">
        <v>56505.018628315251</v>
      </c>
      <c r="AK48" s="51">
        <v>217.24332279016204</v>
      </c>
      <c r="AL48" s="15">
        <f t="shared" si="16"/>
        <v>6.9834175219745553E-2</v>
      </c>
      <c r="AM48" s="53">
        <f t="shared" si="17"/>
        <v>6.9834175219745553E-2</v>
      </c>
    </row>
    <row r="49" spans="1:39" x14ac:dyDescent="0.2">
      <c r="A49" s="160" t="s">
        <v>145</v>
      </c>
      <c r="B49" s="160" t="s">
        <v>146</v>
      </c>
      <c r="D49" s="62">
        <v>24315.178736732221</v>
      </c>
      <c r="E49" s="67">
        <v>217.29770627475222</v>
      </c>
      <c r="F49" s="50"/>
      <c r="G49" s="82">
        <v>24307.65403194704</v>
      </c>
      <c r="H49" s="75">
        <v>217.05913646844527</v>
      </c>
      <c r="I49" s="84"/>
      <c r="J49" s="94">
        <f t="shared" si="9"/>
        <v>3.0956112734248364E-4</v>
      </c>
      <c r="K49" s="117">
        <f t="shared" si="10"/>
        <v>1.0991005040767998E-3</v>
      </c>
      <c r="L49" s="94">
        <v>6.954351961103411E-2</v>
      </c>
      <c r="M49" s="88">
        <f>INDEX('Pace of change parameters'!$E$20:$I$20,1,$B$6)</f>
        <v>6.8699999999999997E-2</v>
      </c>
      <c r="N49" s="99">
        <f>IF(INDEX('Pace of change parameters'!$E$28:$I$28,1,$B$6)=1,(1+L49)*D49,D49)</f>
        <v>26006.141846055958</v>
      </c>
      <c r="O49" s="85">
        <f>IF(K49&lt;INDEX('Pace of change parameters'!$E$16:$I$16,1,$B$6),1,IF(K49&gt;INDEX('Pace of change parameters'!$E$17:$I$17,1,$B$6),0,(K49-INDEX('Pace of change parameters'!$E$17:$I$17,1,$B$6))/(INDEX('Pace of change parameters'!$E$16:$I$16,1,$B$6)-INDEX('Pace of change parameters'!$E$17:$I$17,1,$B$6))))</f>
        <v>0</v>
      </c>
      <c r="P49" s="52">
        <v>6.954351961103411E-2</v>
      </c>
      <c r="Q49" s="52">
        <v>6.8699999999999983E-2</v>
      </c>
      <c r="R49" s="9">
        <f>IF(INDEX('Pace of change parameters'!$E$29:$I$29,1,$B$6)=1,D49*(1+P49),D49)</f>
        <v>26006.141846055958</v>
      </c>
      <c r="S49" s="94">
        <f>IF(P49&lt;INDEX('Pace of change parameters'!$E$22:$I$22,1,$B$6),INDEX('Pace of change parameters'!$E$22:$I$22,1,$B$6),P49)</f>
        <v>6.954351961103411E-2</v>
      </c>
      <c r="T49" s="123">
        <v>6.8699999999999983E-2</v>
      </c>
      <c r="U49" s="108">
        <f t="shared" si="11"/>
        <v>26006.141846055958</v>
      </c>
      <c r="V49" s="122">
        <f>IF(J49&gt;INDEX('Pace of change parameters'!$E$24:$I$24,1,$B$6),0,IF(J49&lt;INDEX('Pace of change parameters'!$E$23:$I$23,1,$B$6),1,(J49-INDEX('Pace of change parameters'!$E$24:$I$24,1,$B$6))/(INDEX('Pace of change parameters'!$E$23:$I$23,1,$B$6)-INDEX('Pace of change parameters'!$E$24:$I$24,1,$B$6))))</f>
        <v>1</v>
      </c>
      <c r="W49" s="123">
        <f>MIN(S49, S49+(INDEX('Pace of change parameters'!$E$25:$I$25,1,$B$6)-S49)*(1-V49))</f>
        <v>6.954351961103411E-2</v>
      </c>
      <c r="X49" s="123">
        <v>6.8699999999999983E-2</v>
      </c>
      <c r="Y49" s="99">
        <f t="shared" si="12"/>
        <v>26006.141846055958</v>
      </c>
      <c r="Z49" s="88">
        <v>-6.5434524394216709E-3</v>
      </c>
      <c r="AA49" s="90">
        <f t="shared" si="13"/>
        <v>26005.765472044441</v>
      </c>
      <c r="AB49" s="90">
        <f>IF(INDEX('Pace of change parameters'!$E$27:$I$27,1,$B$6)=1,MAX(AA49,Y49),Y49)</f>
        <v>26006.141846055958</v>
      </c>
      <c r="AC49" s="88">
        <f t="shared" si="14"/>
        <v>6.954351961103411E-2</v>
      </c>
      <c r="AD49" s="134">
        <v>6.8699999999999983E-2</v>
      </c>
      <c r="AE49" s="51">
        <f t="shared" si="15"/>
        <v>26006</v>
      </c>
      <c r="AF49" s="51">
        <v>232.22479205848057</v>
      </c>
      <c r="AG49" s="15">
        <f t="shared" si="18"/>
        <v>6.9537685968703355E-2</v>
      </c>
      <c r="AH49" s="15">
        <f t="shared" si="19"/>
        <v>6.869417095850272E-2</v>
      </c>
      <c r="AI49" s="51"/>
      <c r="AJ49" s="51">
        <v>26177.053778447898</v>
      </c>
      <c r="AK49" s="51">
        <v>233.75224449756698</v>
      </c>
      <c r="AL49" s="15">
        <f t="shared" si="16"/>
        <v>-6.534493144095932E-3</v>
      </c>
      <c r="AM49" s="53">
        <f t="shared" si="17"/>
        <v>-6.534493144096043E-3</v>
      </c>
    </row>
    <row r="50" spans="1:39" x14ac:dyDescent="0.2">
      <c r="A50" s="160" t="s">
        <v>147</v>
      </c>
      <c r="B50" s="160" t="s">
        <v>148</v>
      </c>
      <c r="D50" s="62">
        <v>79993.623583802633</v>
      </c>
      <c r="E50" s="67">
        <v>247.2678544212007</v>
      </c>
      <c r="F50" s="50"/>
      <c r="G50" s="82">
        <v>78315.897042758064</v>
      </c>
      <c r="H50" s="75">
        <v>240.74809820195588</v>
      </c>
      <c r="I50" s="84"/>
      <c r="J50" s="94">
        <f t="shared" si="9"/>
        <v>2.1422554096885094E-2</v>
      </c>
      <c r="K50" s="117">
        <f t="shared" si="10"/>
        <v>2.7081236645016382E-2</v>
      </c>
      <c r="L50" s="94">
        <v>7.4620599672419408E-2</v>
      </c>
      <c r="M50" s="88">
        <f>INDEX('Pace of change parameters'!$E$20:$I$20,1,$B$6)</f>
        <v>6.8699999999999997E-2</v>
      </c>
      <c r="N50" s="99">
        <f>IF(INDEX('Pace of change parameters'!$E$28:$I$28,1,$B$6)=1,(1+L50)*D50,D50)</f>
        <v>85962.79574559578</v>
      </c>
      <c r="O50" s="85">
        <f>IF(K50&lt;INDEX('Pace of change parameters'!$E$16:$I$16,1,$B$6),1,IF(K50&gt;INDEX('Pace of change parameters'!$E$17:$I$17,1,$B$6),0,(K50-INDEX('Pace of change parameters'!$E$17:$I$17,1,$B$6))/(INDEX('Pace of change parameters'!$E$16:$I$16,1,$B$6)-INDEX('Pace of change parameters'!$E$17:$I$17,1,$B$6))))</f>
        <v>0</v>
      </c>
      <c r="P50" s="52">
        <v>7.4620599672419408E-2</v>
      </c>
      <c r="Q50" s="52">
        <v>6.8699999999999983E-2</v>
      </c>
      <c r="R50" s="9">
        <f>IF(INDEX('Pace of change parameters'!$E$29:$I$29,1,$B$6)=1,D50*(1+P50),D50)</f>
        <v>85962.79574559578</v>
      </c>
      <c r="S50" s="94">
        <f>IF(P50&lt;INDEX('Pace of change parameters'!$E$22:$I$22,1,$B$6),INDEX('Pace of change parameters'!$E$22:$I$22,1,$B$6),P50)</f>
        <v>7.4620599672419408E-2</v>
      </c>
      <c r="T50" s="123">
        <v>6.8699999999999983E-2</v>
      </c>
      <c r="U50" s="108">
        <f t="shared" si="11"/>
        <v>85962.79574559578</v>
      </c>
      <c r="V50" s="122">
        <f>IF(J50&gt;INDEX('Pace of change parameters'!$E$24:$I$24,1,$B$6),0,IF(J50&lt;INDEX('Pace of change parameters'!$E$23:$I$23,1,$B$6),1,(J50-INDEX('Pace of change parameters'!$E$24:$I$24,1,$B$6))/(INDEX('Pace of change parameters'!$E$23:$I$23,1,$B$6)-INDEX('Pace of change parameters'!$E$24:$I$24,1,$B$6))))</f>
        <v>1</v>
      </c>
      <c r="W50" s="123">
        <f>MIN(S50, S50+(INDEX('Pace of change parameters'!$E$25:$I$25,1,$B$6)-S50)*(1-V50))</f>
        <v>7.4620599672419408E-2</v>
      </c>
      <c r="X50" s="123">
        <v>6.8699999999999983E-2</v>
      </c>
      <c r="Y50" s="99">
        <f t="shared" si="12"/>
        <v>85962.79574559578</v>
      </c>
      <c r="Z50" s="88">
        <v>0</v>
      </c>
      <c r="AA50" s="90">
        <f t="shared" si="13"/>
        <v>84338.844295763382</v>
      </c>
      <c r="AB50" s="90">
        <f>IF(INDEX('Pace of change parameters'!$E$27:$I$27,1,$B$6)=1,MAX(AA50,Y50),Y50)</f>
        <v>85962.79574559578</v>
      </c>
      <c r="AC50" s="88">
        <f t="shared" si="14"/>
        <v>7.4620599672419408E-2</v>
      </c>
      <c r="AD50" s="134">
        <v>6.8699999999999983E-2</v>
      </c>
      <c r="AE50" s="51">
        <f t="shared" si="15"/>
        <v>85963</v>
      </c>
      <c r="AF50" s="51">
        <v>264.25578391109622</v>
      </c>
      <c r="AG50" s="15">
        <f t="shared" si="18"/>
        <v>7.462315305599021E-2</v>
      </c>
      <c r="AH50" s="15">
        <f t="shared" si="19"/>
        <v>6.8702539315757427E-2</v>
      </c>
      <c r="AI50" s="51"/>
      <c r="AJ50" s="51">
        <v>84338.844295763382</v>
      </c>
      <c r="AK50" s="51">
        <v>259.26302494716145</v>
      </c>
      <c r="AL50" s="15">
        <f t="shared" si="16"/>
        <v>1.92575048638437E-2</v>
      </c>
      <c r="AM50" s="53">
        <f t="shared" si="17"/>
        <v>1.9257504863843478E-2</v>
      </c>
    </row>
    <row r="51" spans="1:39" x14ac:dyDescent="0.2">
      <c r="A51" s="160" t="s">
        <v>149</v>
      </c>
      <c r="B51" s="160" t="s">
        <v>150</v>
      </c>
      <c r="D51" s="62">
        <v>80832.285448921582</v>
      </c>
      <c r="E51" s="67">
        <v>241.65902450879275</v>
      </c>
      <c r="F51" s="50"/>
      <c r="G51" s="82">
        <v>75033.214728931285</v>
      </c>
      <c r="H51" s="75">
        <v>223.92575716993645</v>
      </c>
      <c r="I51" s="84"/>
      <c r="J51" s="94">
        <f t="shared" si="9"/>
        <v>7.7286715502465242E-2</v>
      </c>
      <c r="K51" s="117">
        <f t="shared" si="10"/>
        <v>7.9192619745832138E-2</v>
      </c>
      <c r="L51" s="94">
        <v>7.0590712876688499E-2</v>
      </c>
      <c r="M51" s="88">
        <f>INDEX('Pace of change parameters'!$E$20:$I$20,1,$B$6)</f>
        <v>6.8699999999999997E-2</v>
      </c>
      <c r="N51" s="99">
        <f>IF(INDEX('Pace of change parameters'!$E$28:$I$28,1,$B$6)=1,(1+L51)*D51,D51)</f>
        <v>86538.294102212938</v>
      </c>
      <c r="O51" s="85">
        <f>IF(K51&lt;INDEX('Pace of change parameters'!$E$16:$I$16,1,$B$6),1,IF(K51&gt;INDEX('Pace of change parameters'!$E$17:$I$17,1,$B$6),0,(K51-INDEX('Pace of change parameters'!$E$17:$I$17,1,$B$6))/(INDEX('Pace of change parameters'!$E$16:$I$16,1,$B$6)-INDEX('Pace of change parameters'!$E$17:$I$17,1,$B$6))))</f>
        <v>0</v>
      </c>
      <c r="P51" s="52">
        <v>7.0590712876688499E-2</v>
      </c>
      <c r="Q51" s="52">
        <v>6.8699999999999983E-2</v>
      </c>
      <c r="R51" s="9">
        <f>IF(INDEX('Pace of change parameters'!$E$29:$I$29,1,$B$6)=1,D51*(1+P51),D51)</f>
        <v>86538.294102212938</v>
      </c>
      <c r="S51" s="94">
        <f>IF(P51&lt;INDEX('Pace of change parameters'!$E$22:$I$22,1,$B$6),INDEX('Pace of change parameters'!$E$22:$I$22,1,$B$6),P51)</f>
        <v>7.0590712876688499E-2</v>
      </c>
      <c r="T51" s="123">
        <v>6.8699999999999983E-2</v>
      </c>
      <c r="U51" s="108">
        <f t="shared" si="11"/>
        <v>86538.294102212938</v>
      </c>
      <c r="V51" s="122">
        <f>IF(J51&gt;INDEX('Pace of change parameters'!$E$24:$I$24,1,$B$6),0,IF(J51&lt;INDEX('Pace of change parameters'!$E$23:$I$23,1,$B$6),1,(J51-INDEX('Pace of change parameters'!$E$24:$I$24,1,$B$6))/(INDEX('Pace of change parameters'!$E$23:$I$23,1,$B$6)-INDEX('Pace of change parameters'!$E$24:$I$24,1,$B$6))))</f>
        <v>1</v>
      </c>
      <c r="W51" s="123">
        <f>MIN(S51, S51+(INDEX('Pace of change parameters'!$E$25:$I$25,1,$B$6)-S51)*(1-V51))</f>
        <v>7.0590712876688499E-2</v>
      </c>
      <c r="X51" s="123">
        <v>6.8699999999999983E-2</v>
      </c>
      <c r="Y51" s="99">
        <f t="shared" si="12"/>
        <v>86538.294102212938</v>
      </c>
      <c r="Z51" s="88">
        <v>0</v>
      </c>
      <c r="AA51" s="90">
        <f t="shared" si="13"/>
        <v>80803.70464988616</v>
      </c>
      <c r="AB51" s="90">
        <f>IF(INDEX('Pace of change parameters'!$E$27:$I$27,1,$B$6)=1,MAX(AA51,Y51),Y51)</f>
        <v>86538.294102212938</v>
      </c>
      <c r="AC51" s="88">
        <f t="shared" si="14"/>
        <v>7.0590712876688499E-2</v>
      </c>
      <c r="AD51" s="134">
        <v>6.8699999999999983E-2</v>
      </c>
      <c r="AE51" s="51">
        <f t="shared" si="15"/>
        <v>86538</v>
      </c>
      <c r="AF51" s="51">
        <v>258.26012178710721</v>
      </c>
      <c r="AG51" s="15">
        <f t="shared" si="18"/>
        <v>7.0587074451629706E-2</v>
      </c>
      <c r="AH51" s="15">
        <f t="shared" si="19"/>
        <v>6.8696368000568553E-2</v>
      </c>
      <c r="AI51" s="51"/>
      <c r="AJ51" s="51">
        <v>80803.70464988616</v>
      </c>
      <c r="AK51" s="51">
        <v>241.14694820459269</v>
      </c>
      <c r="AL51" s="15">
        <f t="shared" si="16"/>
        <v>7.0965748104742543E-2</v>
      </c>
      <c r="AM51" s="53">
        <f t="shared" si="17"/>
        <v>7.0965748104742543E-2</v>
      </c>
    </row>
    <row r="52" spans="1:39" x14ac:dyDescent="0.2">
      <c r="A52" s="160" t="s">
        <v>151</v>
      </c>
      <c r="B52" s="160" t="s">
        <v>152</v>
      </c>
      <c r="D52" s="62">
        <v>30227.884538527949</v>
      </c>
      <c r="E52" s="67">
        <v>191.1826231011824</v>
      </c>
      <c r="F52" s="50"/>
      <c r="G52" s="82">
        <v>30696.315851767784</v>
      </c>
      <c r="H52" s="75">
        <v>193.00801269660067</v>
      </c>
      <c r="I52" s="84"/>
      <c r="J52" s="94">
        <f t="shared" si="9"/>
        <v>-1.5260180260780687E-2</v>
      </c>
      <c r="K52" s="117">
        <f t="shared" si="10"/>
        <v>-9.4575845319317953E-3</v>
      </c>
      <c r="L52" s="94">
        <v>7.4997332484292967E-2</v>
      </c>
      <c r="M52" s="88">
        <f>INDEX('Pace of change parameters'!$E$20:$I$20,1,$B$6)</f>
        <v>6.8699999999999997E-2</v>
      </c>
      <c r="N52" s="99">
        <f>IF(INDEX('Pace of change parameters'!$E$28:$I$28,1,$B$6)=1,(1+L52)*D52,D52)</f>
        <v>32494.895245560747</v>
      </c>
      <c r="O52" s="85">
        <f>IF(K52&lt;INDEX('Pace of change parameters'!$E$16:$I$16,1,$B$6),1,IF(K52&gt;INDEX('Pace of change parameters'!$E$17:$I$17,1,$B$6),0,(K52-INDEX('Pace of change parameters'!$E$17:$I$17,1,$B$6))/(INDEX('Pace of change parameters'!$E$16:$I$16,1,$B$6)-INDEX('Pace of change parameters'!$E$17:$I$17,1,$B$6))))</f>
        <v>0</v>
      </c>
      <c r="P52" s="52">
        <v>7.4997332484292967E-2</v>
      </c>
      <c r="Q52" s="52">
        <v>6.8699999999999983E-2</v>
      </c>
      <c r="R52" s="9">
        <f>IF(INDEX('Pace of change parameters'!$E$29:$I$29,1,$B$6)=1,D52*(1+P52),D52)</f>
        <v>32494.895245560747</v>
      </c>
      <c r="S52" s="94">
        <f>IF(P52&lt;INDEX('Pace of change parameters'!$E$22:$I$22,1,$B$6),INDEX('Pace of change parameters'!$E$22:$I$22,1,$B$6),P52)</f>
        <v>7.4997332484292967E-2</v>
      </c>
      <c r="T52" s="123">
        <v>6.8699999999999983E-2</v>
      </c>
      <c r="U52" s="108">
        <f t="shared" si="11"/>
        <v>32494.895245560747</v>
      </c>
      <c r="V52" s="122">
        <f>IF(J52&gt;INDEX('Pace of change parameters'!$E$24:$I$24,1,$B$6),0,IF(J52&lt;INDEX('Pace of change parameters'!$E$23:$I$23,1,$B$6),1,(J52-INDEX('Pace of change parameters'!$E$24:$I$24,1,$B$6))/(INDEX('Pace of change parameters'!$E$23:$I$23,1,$B$6)-INDEX('Pace of change parameters'!$E$24:$I$24,1,$B$6))))</f>
        <v>1</v>
      </c>
      <c r="W52" s="123">
        <f>MIN(S52, S52+(INDEX('Pace of change parameters'!$E$25:$I$25,1,$B$6)-S52)*(1-V52))</f>
        <v>7.4997332484292967E-2</v>
      </c>
      <c r="X52" s="123">
        <v>6.8699999999999983E-2</v>
      </c>
      <c r="Y52" s="99">
        <f t="shared" si="12"/>
        <v>32494.895245560747</v>
      </c>
      <c r="Z52" s="88">
        <v>-1.7019546029233945E-2</v>
      </c>
      <c r="AA52" s="90">
        <f t="shared" si="13"/>
        <v>32494.424963034806</v>
      </c>
      <c r="AB52" s="90">
        <f>IF(INDEX('Pace of change parameters'!$E$27:$I$27,1,$B$6)=1,MAX(AA52,Y52),Y52)</f>
        <v>32494.895245560747</v>
      </c>
      <c r="AC52" s="88">
        <f t="shared" si="14"/>
        <v>7.4997332484292967E-2</v>
      </c>
      <c r="AD52" s="134">
        <v>6.8699999999999983E-2</v>
      </c>
      <c r="AE52" s="51">
        <f t="shared" si="15"/>
        <v>32495</v>
      </c>
      <c r="AF52" s="51">
        <v>204.31752796858356</v>
      </c>
      <c r="AG52" s="15">
        <f t="shared" si="18"/>
        <v>7.5000797974546396E-2</v>
      </c>
      <c r="AH52" s="15">
        <f t="shared" si="19"/>
        <v>6.8703445189417511E-2</v>
      </c>
      <c r="AI52" s="51"/>
      <c r="AJ52" s="51">
        <v>33057.040790356543</v>
      </c>
      <c r="AK52" s="51">
        <v>207.85144964586186</v>
      </c>
      <c r="AL52" s="15">
        <f t="shared" si="16"/>
        <v>-1.700215073457223E-2</v>
      </c>
      <c r="AM52" s="53">
        <f t="shared" si="17"/>
        <v>-1.700215073457223E-2</v>
      </c>
    </row>
    <row r="53" spans="1:39" x14ac:dyDescent="0.2">
      <c r="A53" s="160" t="s">
        <v>153</v>
      </c>
      <c r="B53" s="160" t="s">
        <v>154</v>
      </c>
      <c r="D53" s="62">
        <v>58166.187070820444</v>
      </c>
      <c r="E53" s="67">
        <v>227.60286066215545</v>
      </c>
      <c r="F53" s="50"/>
      <c r="G53" s="82">
        <v>55693.680918097714</v>
      </c>
      <c r="H53" s="75">
        <v>216.53871826680131</v>
      </c>
      <c r="I53" s="84"/>
      <c r="J53" s="94">
        <f t="shared" si="9"/>
        <v>4.439473405176364E-2</v>
      </c>
      <c r="K53" s="117">
        <f t="shared" si="10"/>
        <v>5.1095446042687787E-2</v>
      </c>
      <c r="L53" s="94">
        <v>7.5556651677014086E-2</v>
      </c>
      <c r="M53" s="88">
        <f>INDEX('Pace of change parameters'!$E$20:$I$20,1,$B$6)</f>
        <v>6.8699999999999997E-2</v>
      </c>
      <c r="N53" s="99">
        <f>IF(INDEX('Pace of change parameters'!$E$28:$I$28,1,$B$6)=1,(1+L53)*D53,D53)</f>
        <v>62561.029406710462</v>
      </c>
      <c r="O53" s="85">
        <f>IF(K53&lt;INDEX('Pace of change parameters'!$E$16:$I$16,1,$B$6),1,IF(K53&gt;INDEX('Pace of change parameters'!$E$17:$I$17,1,$B$6),0,(K53-INDEX('Pace of change parameters'!$E$17:$I$17,1,$B$6))/(INDEX('Pace of change parameters'!$E$16:$I$16,1,$B$6)-INDEX('Pace of change parameters'!$E$17:$I$17,1,$B$6))))</f>
        <v>0</v>
      </c>
      <c r="P53" s="52">
        <v>7.5556651677014086E-2</v>
      </c>
      <c r="Q53" s="52">
        <v>6.8699999999999983E-2</v>
      </c>
      <c r="R53" s="9">
        <f>IF(INDEX('Pace of change parameters'!$E$29:$I$29,1,$B$6)=1,D53*(1+P53),D53)</f>
        <v>62561.029406710462</v>
      </c>
      <c r="S53" s="94">
        <f>IF(P53&lt;INDEX('Pace of change parameters'!$E$22:$I$22,1,$B$6),INDEX('Pace of change parameters'!$E$22:$I$22,1,$B$6),P53)</f>
        <v>7.5556651677014086E-2</v>
      </c>
      <c r="T53" s="123">
        <v>6.8699999999999983E-2</v>
      </c>
      <c r="U53" s="108">
        <f t="shared" si="11"/>
        <v>62561.029406710462</v>
      </c>
      <c r="V53" s="122">
        <f>IF(J53&gt;INDEX('Pace of change parameters'!$E$24:$I$24,1,$B$6),0,IF(J53&lt;INDEX('Pace of change parameters'!$E$23:$I$23,1,$B$6),1,(J53-INDEX('Pace of change parameters'!$E$24:$I$24,1,$B$6))/(INDEX('Pace of change parameters'!$E$23:$I$23,1,$B$6)-INDEX('Pace of change parameters'!$E$24:$I$24,1,$B$6))))</f>
        <v>1</v>
      </c>
      <c r="W53" s="123">
        <f>MIN(S53, S53+(INDEX('Pace of change parameters'!$E$25:$I$25,1,$B$6)-S53)*(1-V53))</f>
        <v>7.5556651677014086E-2</v>
      </c>
      <c r="X53" s="123">
        <v>6.8699999999999983E-2</v>
      </c>
      <c r="Y53" s="99">
        <f t="shared" si="12"/>
        <v>62561.029406710462</v>
      </c>
      <c r="Z53" s="88">
        <v>0</v>
      </c>
      <c r="AA53" s="90">
        <f t="shared" si="13"/>
        <v>59976.848386795304</v>
      </c>
      <c r="AB53" s="90">
        <f>IF(INDEX('Pace of change parameters'!$E$27:$I$27,1,$B$6)=1,MAX(AA53,Y53),Y53)</f>
        <v>62561.029406710462</v>
      </c>
      <c r="AC53" s="88">
        <f t="shared" si="14"/>
        <v>7.5556651677014086E-2</v>
      </c>
      <c r="AD53" s="134">
        <v>6.8699999999999983E-2</v>
      </c>
      <c r="AE53" s="51">
        <f t="shared" si="15"/>
        <v>62561</v>
      </c>
      <c r="AF53" s="51">
        <v>243.23906285546454</v>
      </c>
      <c r="AG53" s="15">
        <f t="shared" si="18"/>
        <v>7.5556146113353373E-2</v>
      </c>
      <c r="AH53" s="15">
        <f t="shared" si="19"/>
        <v>6.8699497659297171E-2</v>
      </c>
      <c r="AI53" s="51"/>
      <c r="AJ53" s="51">
        <v>59976.848386795304</v>
      </c>
      <c r="AK53" s="51">
        <v>233.19180311421445</v>
      </c>
      <c r="AL53" s="15">
        <f t="shared" si="16"/>
        <v>4.308581865688077E-2</v>
      </c>
      <c r="AM53" s="53">
        <f t="shared" si="17"/>
        <v>4.308581865688077E-2</v>
      </c>
    </row>
    <row r="54" spans="1:39" x14ac:dyDescent="0.2">
      <c r="A54" s="160" t="s">
        <v>155</v>
      </c>
      <c r="B54" s="160" t="s">
        <v>156</v>
      </c>
      <c r="D54" s="62">
        <v>24827.165718177177</v>
      </c>
      <c r="E54" s="67">
        <v>217.33794716217886</v>
      </c>
      <c r="F54" s="50"/>
      <c r="G54" s="82">
        <v>25249.894130159089</v>
      </c>
      <c r="H54" s="75">
        <v>220.1682209043349</v>
      </c>
      <c r="I54" s="84"/>
      <c r="J54" s="94">
        <f t="shared" si="9"/>
        <v>-1.6741789482475289E-2</v>
      </c>
      <c r="K54" s="117">
        <f t="shared" si="10"/>
        <v>-1.2855051153753072E-2</v>
      </c>
      <c r="L54" s="94">
        <v>7.2924482651122835E-2</v>
      </c>
      <c r="M54" s="88">
        <f>INDEX('Pace of change parameters'!$E$20:$I$20,1,$B$6)</f>
        <v>6.8699999999999997E-2</v>
      </c>
      <c r="N54" s="99">
        <f>IF(INDEX('Pace of change parameters'!$E$28:$I$28,1,$B$6)=1,(1+L54)*D54,D54)</f>
        <v>26637.67393386894</v>
      </c>
      <c r="O54" s="85">
        <f>IF(K54&lt;INDEX('Pace of change parameters'!$E$16:$I$16,1,$B$6),1,IF(K54&gt;INDEX('Pace of change parameters'!$E$17:$I$17,1,$B$6),0,(K54-INDEX('Pace of change parameters'!$E$17:$I$17,1,$B$6))/(INDEX('Pace of change parameters'!$E$16:$I$16,1,$B$6)-INDEX('Pace of change parameters'!$E$17:$I$17,1,$B$6))))</f>
        <v>0</v>
      </c>
      <c r="P54" s="52">
        <v>7.2924482651122835E-2</v>
      </c>
      <c r="Q54" s="52">
        <v>6.8699999999999983E-2</v>
      </c>
      <c r="R54" s="9">
        <f>IF(INDEX('Pace of change parameters'!$E$29:$I$29,1,$B$6)=1,D54*(1+P54),D54)</f>
        <v>26637.67393386894</v>
      </c>
      <c r="S54" s="94">
        <f>IF(P54&lt;INDEX('Pace of change parameters'!$E$22:$I$22,1,$B$6),INDEX('Pace of change parameters'!$E$22:$I$22,1,$B$6),P54)</f>
        <v>7.2924482651122835E-2</v>
      </c>
      <c r="T54" s="123">
        <v>6.8699999999999983E-2</v>
      </c>
      <c r="U54" s="108">
        <f t="shared" si="11"/>
        <v>26637.67393386894</v>
      </c>
      <c r="V54" s="122">
        <f>IF(J54&gt;INDEX('Pace of change parameters'!$E$24:$I$24,1,$B$6),0,IF(J54&lt;INDEX('Pace of change parameters'!$E$23:$I$23,1,$B$6),1,(J54-INDEX('Pace of change parameters'!$E$24:$I$24,1,$B$6))/(INDEX('Pace of change parameters'!$E$23:$I$23,1,$B$6)-INDEX('Pace of change parameters'!$E$24:$I$24,1,$B$6))))</f>
        <v>1</v>
      </c>
      <c r="W54" s="123">
        <f>MIN(S54, S54+(INDEX('Pace of change parameters'!$E$25:$I$25,1,$B$6)-S54)*(1-V54))</f>
        <v>7.2924482651122835E-2</v>
      </c>
      <c r="X54" s="123">
        <v>6.8699999999999983E-2</v>
      </c>
      <c r="Y54" s="99">
        <f t="shared" si="12"/>
        <v>26637.67393386894</v>
      </c>
      <c r="Z54" s="88">
        <v>-2.0391075839686357E-2</v>
      </c>
      <c r="AA54" s="90">
        <f t="shared" si="13"/>
        <v>26637.288420006284</v>
      </c>
      <c r="AB54" s="90">
        <f>IF(INDEX('Pace of change parameters'!$E$27:$I$27,1,$B$6)=1,MAX(AA54,Y54),Y54)</f>
        <v>26637.67393386894</v>
      </c>
      <c r="AC54" s="88">
        <f t="shared" si="14"/>
        <v>7.2924482651122835E-2</v>
      </c>
      <c r="AD54" s="134">
        <v>6.8699999999999983E-2</v>
      </c>
      <c r="AE54" s="51">
        <f t="shared" si="15"/>
        <v>26638</v>
      </c>
      <c r="AF54" s="51">
        <v>232.27190728869488</v>
      </c>
      <c r="AG54" s="15">
        <f t="shared" si="18"/>
        <v>7.293761609272309E-2</v>
      </c>
      <c r="AH54" s="15">
        <f t="shared" si="19"/>
        <v>6.8713081730601866E-2</v>
      </c>
      <c r="AI54" s="51"/>
      <c r="AJ54" s="51">
        <v>27191.757611680427</v>
      </c>
      <c r="AK54" s="51">
        <v>237.10043558063288</v>
      </c>
      <c r="AL54" s="15">
        <f t="shared" si="16"/>
        <v>-2.036490688055248E-2</v>
      </c>
      <c r="AM54" s="53">
        <f t="shared" si="17"/>
        <v>-2.0364906880552369E-2</v>
      </c>
    </row>
    <row r="55" spans="1:39" x14ac:dyDescent="0.2">
      <c r="A55" s="160" t="s">
        <v>157</v>
      </c>
      <c r="B55" s="160" t="s">
        <v>158</v>
      </c>
      <c r="D55" s="62">
        <v>24646.358333567445</v>
      </c>
      <c r="E55" s="67">
        <v>200.48773576910361</v>
      </c>
      <c r="F55" s="50"/>
      <c r="G55" s="82">
        <v>25946.240117308957</v>
      </c>
      <c r="H55" s="75">
        <v>209.93020705897837</v>
      </c>
      <c r="I55" s="84"/>
      <c r="J55" s="94">
        <f t="shared" si="9"/>
        <v>-5.0099042399378346E-2</v>
      </c>
      <c r="K55" s="117">
        <f t="shared" si="10"/>
        <v>-4.4979097682793068E-2</v>
      </c>
      <c r="L55" s="94">
        <v>7.446026887312085E-2</v>
      </c>
      <c r="M55" s="88">
        <f>INDEX('Pace of change parameters'!$E$20:$I$20,1,$B$6)</f>
        <v>6.8699999999999997E-2</v>
      </c>
      <c r="N55" s="99">
        <f>IF(INDEX('Pace of change parameters'!$E$28:$I$28,1,$B$6)=1,(1+L55)*D55,D55)</f>
        <v>26481.532801828158</v>
      </c>
      <c r="O55" s="85">
        <f>IF(K55&lt;INDEX('Pace of change parameters'!$E$16:$I$16,1,$B$6),1,IF(K55&gt;INDEX('Pace of change parameters'!$E$17:$I$17,1,$B$6),0,(K55-INDEX('Pace of change parameters'!$E$17:$I$17,1,$B$6))/(INDEX('Pace of change parameters'!$E$16:$I$16,1,$B$6)-INDEX('Pace of change parameters'!$E$17:$I$17,1,$B$6))))</f>
        <v>0</v>
      </c>
      <c r="P55" s="52">
        <v>7.446026887312085E-2</v>
      </c>
      <c r="Q55" s="52">
        <v>6.8699999999999983E-2</v>
      </c>
      <c r="R55" s="9">
        <f>IF(INDEX('Pace of change parameters'!$E$29:$I$29,1,$B$6)=1,D55*(1+P55),D55)</f>
        <v>26481.532801828158</v>
      </c>
      <c r="S55" s="94">
        <f>IF(P55&lt;INDEX('Pace of change parameters'!$E$22:$I$22,1,$B$6),INDEX('Pace of change parameters'!$E$22:$I$22,1,$B$6),P55)</f>
        <v>7.446026887312085E-2</v>
      </c>
      <c r="T55" s="123">
        <v>6.8699999999999983E-2</v>
      </c>
      <c r="U55" s="108">
        <f t="shared" si="11"/>
        <v>26481.532801828158</v>
      </c>
      <c r="V55" s="122">
        <f>IF(J55&gt;INDEX('Pace of change parameters'!$E$24:$I$24,1,$B$6),0,IF(J55&lt;INDEX('Pace of change parameters'!$E$23:$I$23,1,$B$6),1,(J55-INDEX('Pace of change parameters'!$E$24:$I$24,1,$B$6))/(INDEX('Pace of change parameters'!$E$23:$I$23,1,$B$6)-INDEX('Pace of change parameters'!$E$24:$I$24,1,$B$6))))</f>
        <v>1</v>
      </c>
      <c r="W55" s="123">
        <f>MIN(S55, S55+(INDEX('Pace of change parameters'!$E$25:$I$25,1,$B$6)-S55)*(1-V55))</f>
        <v>7.446026887312085E-2</v>
      </c>
      <c r="X55" s="123">
        <v>6.8699999999999983E-2</v>
      </c>
      <c r="Y55" s="99">
        <f t="shared" si="12"/>
        <v>26481.532801828158</v>
      </c>
      <c r="Z55" s="88">
        <v>-5.226988218597739E-2</v>
      </c>
      <c r="AA55" s="90">
        <f t="shared" si="13"/>
        <v>26481.149547718775</v>
      </c>
      <c r="AB55" s="90">
        <f>IF(INDEX('Pace of change parameters'!$E$27:$I$27,1,$B$6)=1,MAX(AA55,Y55),Y55)</f>
        <v>26481.532801828158</v>
      </c>
      <c r="AC55" s="88">
        <f t="shared" si="14"/>
        <v>7.446026887312085E-2</v>
      </c>
      <c r="AD55" s="134">
        <v>6.8699999999999983E-2</v>
      </c>
      <c r="AE55" s="51">
        <f t="shared" si="15"/>
        <v>26482</v>
      </c>
      <c r="AF55" s="51">
        <v>214.26502330205298</v>
      </c>
      <c r="AG55" s="15">
        <f t="shared" si="18"/>
        <v>7.4479224946286671E-2</v>
      </c>
      <c r="AH55" s="15">
        <f t="shared" si="19"/>
        <v>6.8718854448116096E-2</v>
      </c>
      <c r="AI55" s="51"/>
      <c r="AJ55" s="51">
        <v>27941.656648834378</v>
      </c>
      <c r="AK55" s="51">
        <v>226.07505901972894</v>
      </c>
      <c r="AL55" s="15">
        <f t="shared" si="16"/>
        <v>-5.2239445469503654E-2</v>
      </c>
      <c r="AM55" s="53">
        <f t="shared" si="17"/>
        <v>-5.2239445469503654E-2</v>
      </c>
    </row>
    <row r="56" spans="1:39" x14ac:dyDescent="0.2">
      <c r="A56" s="160" t="s">
        <v>159</v>
      </c>
      <c r="B56" s="160" t="s">
        <v>160</v>
      </c>
      <c r="D56" s="62">
        <v>65090.811812531676</v>
      </c>
      <c r="E56" s="67">
        <v>191.74528099371562</v>
      </c>
      <c r="F56" s="50"/>
      <c r="G56" s="82">
        <v>67587.58854546737</v>
      </c>
      <c r="H56" s="75">
        <v>197.80931305517805</v>
      </c>
      <c r="I56" s="84"/>
      <c r="J56" s="94">
        <f t="shared" si="9"/>
        <v>-3.6941349538696211E-2</v>
      </c>
      <c r="K56" s="117">
        <f t="shared" si="10"/>
        <v>-3.0655948235212227E-2</v>
      </c>
      <c r="L56" s="94">
        <v>7.5674869463885797E-2</v>
      </c>
      <c r="M56" s="88">
        <f>INDEX('Pace of change parameters'!$E$20:$I$20,1,$B$6)</f>
        <v>6.8699999999999997E-2</v>
      </c>
      <c r="N56" s="99">
        <f>IF(INDEX('Pace of change parameters'!$E$28:$I$28,1,$B$6)=1,(1+L56)*D56,D56)</f>
        <v>70016.55049974336</v>
      </c>
      <c r="O56" s="85">
        <f>IF(K56&lt;INDEX('Pace of change parameters'!$E$16:$I$16,1,$B$6),1,IF(K56&gt;INDEX('Pace of change parameters'!$E$17:$I$17,1,$B$6),0,(K56-INDEX('Pace of change parameters'!$E$17:$I$17,1,$B$6))/(INDEX('Pace of change parameters'!$E$16:$I$16,1,$B$6)-INDEX('Pace of change parameters'!$E$17:$I$17,1,$B$6))))</f>
        <v>0</v>
      </c>
      <c r="P56" s="52">
        <v>7.5674869463885797E-2</v>
      </c>
      <c r="Q56" s="52">
        <v>6.8699999999999983E-2</v>
      </c>
      <c r="R56" s="9">
        <f>IF(INDEX('Pace of change parameters'!$E$29:$I$29,1,$B$6)=1,D56*(1+P56),D56)</f>
        <v>70016.55049974336</v>
      </c>
      <c r="S56" s="94">
        <f>IF(P56&lt;INDEX('Pace of change parameters'!$E$22:$I$22,1,$B$6),INDEX('Pace of change parameters'!$E$22:$I$22,1,$B$6),P56)</f>
        <v>7.5674869463885797E-2</v>
      </c>
      <c r="T56" s="123">
        <v>6.8699999999999983E-2</v>
      </c>
      <c r="U56" s="108">
        <f t="shared" si="11"/>
        <v>70016.55049974336</v>
      </c>
      <c r="V56" s="122">
        <f>IF(J56&gt;INDEX('Pace of change parameters'!$E$24:$I$24,1,$B$6),0,IF(J56&lt;INDEX('Pace of change parameters'!$E$23:$I$23,1,$B$6),1,(J56-INDEX('Pace of change parameters'!$E$24:$I$24,1,$B$6))/(INDEX('Pace of change parameters'!$E$23:$I$23,1,$B$6)-INDEX('Pace of change parameters'!$E$24:$I$24,1,$B$6))))</f>
        <v>1</v>
      </c>
      <c r="W56" s="123">
        <f>MIN(S56, S56+(INDEX('Pace of change parameters'!$E$25:$I$25,1,$B$6)-S56)*(1-V56))</f>
        <v>7.5674869463885797E-2</v>
      </c>
      <c r="X56" s="123">
        <v>6.8699999999999983E-2</v>
      </c>
      <c r="Y56" s="99">
        <f t="shared" si="12"/>
        <v>70016.55049974336</v>
      </c>
      <c r="Z56" s="88">
        <v>-3.8056077984951475E-2</v>
      </c>
      <c r="AA56" s="90">
        <f t="shared" si="13"/>
        <v>70015.537184883346</v>
      </c>
      <c r="AB56" s="90">
        <f>IF(INDEX('Pace of change parameters'!$E$27:$I$27,1,$B$6)=1,MAX(AA56,Y56),Y56)</f>
        <v>70016.55049974336</v>
      </c>
      <c r="AC56" s="88">
        <f t="shared" si="14"/>
        <v>7.5674869463885797E-2</v>
      </c>
      <c r="AD56" s="134">
        <v>6.8699999999999983E-2</v>
      </c>
      <c r="AE56" s="51">
        <f t="shared" si="15"/>
        <v>70017</v>
      </c>
      <c r="AF56" s="51">
        <v>204.91949735515789</v>
      </c>
      <c r="AG56" s="15">
        <f t="shared" si="18"/>
        <v>7.568177520440611E-2</v>
      </c>
      <c r="AH56" s="15">
        <f t="shared" si="19"/>
        <v>6.8706860962455929E-2</v>
      </c>
      <c r="AI56" s="51"/>
      <c r="AJ56" s="51">
        <v>72785.466577113039</v>
      </c>
      <c r="AK56" s="51">
        <v>213.02199788255206</v>
      </c>
      <c r="AL56" s="15">
        <f t="shared" si="16"/>
        <v>-3.8035980358523513E-2</v>
      </c>
      <c r="AM56" s="53">
        <f t="shared" si="17"/>
        <v>-3.8035980358523402E-2</v>
      </c>
    </row>
    <row r="57" spans="1:39" x14ac:dyDescent="0.2">
      <c r="A57" s="160" t="s">
        <v>161</v>
      </c>
      <c r="B57" s="160" t="s">
        <v>162</v>
      </c>
      <c r="D57" s="62">
        <v>38253.395347777201</v>
      </c>
      <c r="E57" s="67">
        <v>175.48314524025159</v>
      </c>
      <c r="F57" s="50"/>
      <c r="G57" s="82">
        <v>39917.075814836564</v>
      </c>
      <c r="H57" s="75">
        <v>181.95337954661701</v>
      </c>
      <c r="I57" s="84"/>
      <c r="J57" s="94">
        <f t="shared" si="9"/>
        <v>-4.1678415392366941E-2</v>
      </c>
      <c r="K57" s="117">
        <f t="shared" si="10"/>
        <v>-3.5559846827179942E-2</v>
      </c>
      <c r="L57" s="94">
        <v>7.5523298494620361E-2</v>
      </c>
      <c r="M57" s="88">
        <f>INDEX('Pace of change parameters'!$E$20:$I$20,1,$B$6)</f>
        <v>6.8699999999999997E-2</v>
      </c>
      <c r="N57" s="99">
        <f>IF(INDEX('Pace of change parameters'!$E$28:$I$28,1,$B$6)=1,(1+L57)*D57,D57)</f>
        <v>41142.4179430601</v>
      </c>
      <c r="O57" s="85">
        <f>IF(K57&lt;INDEX('Pace of change parameters'!$E$16:$I$16,1,$B$6),1,IF(K57&gt;INDEX('Pace of change parameters'!$E$17:$I$17,1,$B$6),0,(K57-INDEX('Pace of change parameters'!$E$17:$I$17,1,$B$6))/(INDEX('Pace of change parameters'!$E$16:$I$16,1,$B$6)-INDEX('Pace of change parameters'!$E$17:$I$17,1,$B$6))))</f>
        <v>0</v>
      </c>
      <c r="P57" s="52">
        <v>7.5523298494620361E-2</v>
      </c>
      <c r="Q57" s="52">
        <v>6.8699999999999983E-2</v>
      </c>
      <c r="R57" s="9">
        <f>IF(INDEX('Pace of change parameters'!$E$29:$I$29,1,$B$6)=1,D57*(1+P57),D57)</f>
        <v>41142.4179430601</v>
      </c>
      <c r="S57" s="94">
        <f>IF(P57&lt;INDEX('Pace of change parameters'!$E$22:$I$22,1,$B$6),INDEX('Pace of change parameters'!$E$22:$I$22,1,$B$6),P57)</f>
        <v>7.5523298494620361E-2</v>
      </c>
      <c r="T57" s="123">
        <v>6.8699999999999983E-2</v>
      </c>
      <c r="U57" s="108">
        <f t="shared" si="11"/>
        <v>41142.4179430601</v>
      </c>
      <c r="V57" s="122">
        <f>IF(J57&gt;INDEX('Pace of change parameters'!$E$24:$I$24,1,$B$6),0,IF(J57&lt;INDEX('Pace of change parameters'!$E$23:$I$23,1,$B$6),1,(J57-INDEX('Pace of change parameters'!$E$24:$I$24,1,$B$6))/(INDEX('Pace of change parameters'!$E$23:$I$23,1,$B$6)-INDEX('Pace of change parameters'!$E$24:$I$24,1,$B$6))))</f>
        <v>1</v>
      </c>
      <c r="W57" s="123">
        <f>MIN(S57, S57+(INDEX('Pace of change parameters'!$E$25:$I$25,1,$B$6)-S57)*(1-V57))</f>
        <v>7.5523298494620361E-2</v>
      </c>
      <c r="X57" s="123">
        <v>6.8699999999999983E-2</v>
      </c>
      <c r="Y57" s="99">
        <f t="shared" si="12"/>
        <v>41142.4179430601</v>
      </c>
      <c r="Z57" s="88">
        <v>-4.2922539419499528E-2</v>
      </c>
      <c r="AA57" s="90">
        <f t="shared" si="13"/>
        <v>41141.822509220794</v>
      </c>
      <c r="AB57" s="90">
        <f>IF(INDEX('Pace of change parameters'!$E$27:$I$27,1,$B$6)=1,MAX(AA57,Y57),Y57)</f>
        <v>41142.4179430601</v>
      </c>
      <c r="AC57" s="88">
        <f t="shared" si="14"/>
        <v>7.5523298494620361E-2</v>
      </c>
      <c r="AD57" s="134">
        <v>6.8699999999999983E-2</v>
      </c>
      <c r="AE57" s="51">
        <f t="shared" si="15"/>
        <v>41142</v>
      </c>
      <c r="AF57" s="51">
        <v>187.53693221497235</v>
      </c>
      <c r="AG57" s="15">
        <f t="shared" si="18"/>
        <v>7.5512372848509646E-2</v>
      </c>
      <c r="AH57" s="15">
        <f t="shared" si="19"/>
        <v>6.8689143668003494E-2</v>
      </c>
      <c r="AI57" s="51"/>
      <c r="AJ57" s="51">
        <v>42986.930738361407</v>
      </c>
      <c r="AK57" s="51">
        <v>195.94665101380085</v>
      </c>
      <c r="AL57" s="15">
        <f t="shared" si="16"/>
        <v>-4.2918410472022717E-2</v>
      </c>
      <c r="AM57" s="53">
        <f t="shared" si="17"/>
        <v>-4.2918410472022717E-2</v>
      </c>
    </row>
    <row r="58" spans="1:39" x14ac:dyDescent="0.2">
      <c r="A58" s="160" t="s">
        <v>163</v>
      </c>
      <c r="B58" s="160" t="s">
        <v>164</v>
      </c>
      <c r="D58" s="62">
        <v>74625.496116486684</v>
      </c>
      <c r="E58" s="67">
        <v>237.65400391863508</v>
      </c>
      <c r="F58" s="50"/>
      <c r="G58" s="82">
        <v>70412.241433637188</v>
      </c>
      <c r="H58" s="75">
        <v>223.72917847295437</v>
      </c>
      <c r="I58" s="84"/>
      <c r="J58" s="94">
        <f t="shared" si="9"/>
        <v>5.9836962963612628E-2</v>
      </c>
      <c r="K58" s="117">
        <f t="shared" si="10"/>
        <v>6.223964858193054E-2</v>
      </c>
      <c r="L58" s="94">
        <v>7.1122778417839205E-2</v>
      </c>
      <c r="M58" s="88">
        <f>INDEX('Pace of change parameters'!$E$20:$I$20,1,$B$6)</f>
        <v>6.8699999999999997E-2</v>
      </c>
      <c r="N58" s="99">
        <f>IF(INDEX('Pace of change parameters'!$E$28:$I$28,1,$B$6)=1,(1+L58)*D58,D58)</f>
        <v>79933.068741100884</v>
      </c>
      <c r="O58" s="85">
        <f>IF(K58&lt;INDEX('Pace of change parameters'!$E$16:$I$16,1,$B$6),1,IF(K58&gt;INDEX('Pace of change parameters'!$E$17:$I$17,1,$B$6),0,(K58-INDEX('Pace of change parameters'!$E$17:$I$17,1,$B$6))/(INDEX('Pace of change parameters'!$E$16:$I$16,1,$B$6)-INDEX('Pace of change parameters'!$E$17:$I$17,1,$B$6))))</f>
        <v>0</v>
      </c>
      <c r="P58" s="52">
        <v>7.1122778417839205E-2</v>
      </c>
      <c r="Q58" s="52">
        <v>6.8699999999999983E-2</v>
      </c>
      <c r="R58" s="9">
        <f>IF(INDEX('Pace of change parameters'!$E$29:$I$29,1,$B$6)=1,D58*(1+P58),D58)</f>
        <v>79933.068741100884</v>
      </c>
      <c r="S58" s="94">
        <f>IF(P58&lt;INDEX('Pace of change parameters'!$E$22:$I$22,1,$B$6),INDEX('Pace of change parameters'!$E$22:$I$22,1,$B$6),P58)</f>
        <v>7.1122778417839205E-2</v>
      </c>
      <c r="T58" s="123">
        <v>6.8699999999999983E-2</v>
      </c>
      <c r="U58" s="108">
        <f t="shared" si="11"/>
        <v>79933.068741100884</v>
      </c>
      <c r="V58" s="122">
        <f>IF(J58&gt;INDEX('Pace of change parameters'!$E$24:$I$24,1,$B$6),0,IF(J58&lt;INDEX('Pace of change parameters'!$E$23:$I$23,1,$B$6),1,(J58-INDEX('Pace of change parameters'!$E$24:$I$24,1,$B$6))/(INDEX('Pace of change parameters'!$E$23:$I$23,1,$B$6)-INDEX('Pace of change parameters'!$E$24:$I$24,1,$B$6))))</f>
        <v>1</v>
      </c>
      <c r="W58" s="123">
        <f>MIN(S58, S58+(INDEX('Pace of change parameters'!$E$25:$I$25,1,$B$6)-S58)*(1-V58))</f>
        <v>7.1122778417839205E-2</v>
      </c>
      <c r="X58" s="123">
        <v>6.8699999999999983E-2</v>
      </c>
      <c r="Y58" s="99">
        <f t="shared" si="12"/>
        <v>79933.068741100884</v>
      </c>
      <c r="Z58" s="88">
        <v>0</v>
      </c>
      <c r="AA58" s="90">
        <f t="shared" si="13"/>
        <v>75827.351674781879</v>
      </c>
      <c r="AB58" s="90">
        <f>IF(INDEX('Pace of change parameters'!$E$27:$I$27,1,$B$6)=1,MAX(AA58,Y58),Y58)</f>
        <v>79933.068741100884</v>
      </c>
      <c r="AC58" s="88">
        <f t="shared" si="14"/>
        <v>7.1122778417839205E-2</v>
      </c>
      <c r="AD58" s="134">
        <v>6.8699999999999983E-2</v>
      </c>
      <c r="AE58" s="51">
        <f t="shared" si="15"/>
        <v>79933</v>
      </c>
      <c r="AF58" s="51">
        <v>253.98061556858022</v>
      </c>
      <c r="AG58" s="15">
        <f t="shared" si="18"/>
        <v>7.1121857270182387E-2</v>
      </c>
      <c r="AH58" s="15">
        <f t="shared" si="19"/>
        <v>6.8699080935892054E-2</v>
      </c>
      <c r="AI58" s="51"/>
      <c r="AJ58" s="51">
        <v>75827.351674781879</v>
      </c>
      <c r="AK58" s="51">
        <v>240.93525146430525</v>
      </c>
      <c r="AL58" s="15">
        <f t="shared" si="16"/>
        <v>5.4144688355027171E-2</v>
      </c>
      <c r="AM58" s="53">
        <f t="shared" si="17"/>
        <v>5.4144688355027393E-2</v>
      </c>
    </row>
    <row r="59" spans="1:39" x14ac:dyDescent="0.2">
      <c r="A59" s="160" t="s">
        <v>165</v>
      </c>
      <c r="B59" s="160" t="s">
        <v>166</v>
      </c>
      <c r="D59" s="62">
        <v>63728.678427685249</v>
      </c>
      <c r="E59" s="67">
        <v>211.42185532143637</v>
      </c>
      <c r="F59" s="50"/>
      <c r="G59" s="82">
        <v>62800.618922302456</v>
      </c>
      <c r="H59" s="75">
        <v>207.36161158750147</v>
      </c>
      <c r="I59" s="84"/>
      <c r="J59" s="94">
        <f t="shared" si="9"/>
        <v>1.4777871959048561E-2</v>
      </c>
      <c r="K59" s="117">
        <f t="shared" si="10"/>
        <v>1.9580498544792491E-2</v>
      </c>
      <c r="L59" s="94">
        <v>7.375782316900148E-2</v>
      </c>
      <c r="M59" s="88">
        <f>INDEX('Pace of change parameters'!$E$20:$I$20,1,$B$6)</f>
        <v>6.8699999999999997E-2</v>
      </c>
      <c r="N59" s="99">
        <f>IF(INDEX('Pace of change parameters'!$E$28:$I$28,1,$B$6)=1,(1+L59)*D59,D59)</f>
        <v>68429.167021948611</v>
      </c>
      <c r="O59" s="85">
        <f>IF(K59&lt;INDEX('Pace of change parameters'!$E$16:$I$16,1,$B$6),1,IF(K59&gt;INDEX('Pace of change parameters'!$E$17:$I$17,1,$B$6),0,(K59-INDEX('Pace of change parameters'!$E$17:$I$17,1,$B$6))/(INDEX('Pace of change parameters'!$E$16:$I$16,1,$B$6)-INDEX('Pace of change parameters'!$E$17:$I$17,1,$B$6))))</f>
        <v>0</v>
      </c>
      <c r="P59" s="52">
        <v>7.375782316900148E-2</v>
      </c>
      <c r="Q59" s="52">
        <v>6.8699999999999983E-2</v>
      </c>
      <c r="R59" s="9">
        <f>IF(INDEX('Pace of change parameters'!$E$29:$I$29,1,$B$6)=1,D59*(1+P59),D59)</f>
        <v>68429.167021948611</v>
      </c>
      <c r="S59" s="94">
        <f>IF(P59&lt;INDEX('Pace of change parameters'!$E$22:$I$22,1,$B$6),INDEX('Pace of change parameters'!$E$22:$I$22,1,$B$6),P59)</f>
        <v>7.375782316900148E-2</v>
      </c>
      <c r="T59" s="123">
        <v>6.8699999999999983E-2</v>
      </c>
      <c r="U59" s="108">
        <f t="shared" si="11"/>
        <v>68429.167021948611</v>
      </c>
      <c r="V59" s="122">
        <f>IF(J59&gt;INDEX('Pace of change parameters'!$E$24:$I$24,1,$B$6),0,IF(J59&lt;INDEX('Pace of change parameters'!$E$23:$I$23,1,$B$6),1,(J59-INDEX('Pace of change parameters'!$E$24:$I$24,1,$B$6))/(INDEX('Pace of change parameters'!$E$23:$I$23,1,$B$6)-INDEX('Pace of change parameters'!$E$24:$I$24,1,$B$6))))</f>
        <v>1</v>
      </c>
      <c r="W59" s="123">
        <f>MIN(S59, S59+(INDEX('Pace of change parameters'!$E$25:$I$25,1,$B$6)-S59)*(1-V59))</f>
        <v>7.375782316900148E-2</v>
      </c>
      <c r="X59" s="123">
        <v>6.8699999999999983E-2</v>
      </c>
      <c r="Y59" s="99">
        <f t="shared" si="12"/>
        <v>68429.167021948611</v>
      </c>
      <c r="Z59" s="88">
        <v>0</v>
      </c>
      <c r="AA59" s="90">
        <f t="shared" si="13"/>
        <v>67630.351192605187</v>
      </c>
      <c r="AB59" s="90">
        <f>IF(INDEX('Pace of change parameters'!$E$27:$I$27,1,$B$6)=1,MAX(AA59,Y59),Y59)</f>
        <v>68429.167021948611</v>
      </c>
      <c r="AC59" s="88">
        <f t="shared" si="14"/>
        <v>7.375782316900148E-2</v>
      </c>
      <c r="AD59" s="134">
        <v>6.8699999999999983E-2</v>
      </c>
      <c r="AE59" s="51">
        <f t="shared" si="15"/>
        <v>68429</v>
      </c>
      <c r="AF59" s="51">
        <v>225.94598529158745</v>
      </c>
      <c r="AG59" s="15">
        <f t="shared" si="18"/>
        <v>7.3755202340314296E-2</v>
      </c>
      <c r="AH59" s="15">
        <f t="shared" si="19"/>
        <v>6.8697391516450601E-2</v>
      </c>
      <c r="AI59" s="51"/>
      <c r="AJ59" s="51">
        <v>67630.351192605187</v>
      </c>
      <c r="AK59" s="51">
        <v>223.30892364098941</v>
      </c>
      <c r="AL59" s="15">
        <f t="shared" si="16"/>
        <v>1.1809029427044315E-2</v>
      </c>
      <c r="AM59" s="53">
        <f t="shared" si="17"/>
        <v>1.1809029427044315E-2</v>
      </c>
    </row>
    <row r="60" spans="1:39" x14ac:dyDescent="0.2">
      <c r="A60" s="160" t="s">
        <v>167</v>
      </c>
      <c r="B60" s="160" t="s">
        <v>168</v>
      </c>
      <c r="D60" s="62">
        <v>42007.692577832255</v>
      </c>
      <c r="E60" s="67">
        <v>171.69263073974631</v>
      </c>
      <c r="F60" s="50"/>
      <c r="G60" s="82">
        <v>42150.165419570993</v>
      </c>
      <c r="H60" s="75">
        <v>171.14162935232912</v>
      </c>
      <c r="I60" s="84"/>
      <c r="J60" s="94">
        <f t="shared" si="9"/>
        <v>-3.3801253285850041E-3</v>
      </c>
      <c r="K60" s="117">
        <f t="shared" si="10"/>
        <v>3.2195637584053749E-3</v>
      </c>
      <c r="L60" s="94">
        <v>7.5777008904314602E-2</v>
      </c>
      <c r="M60" s="88">
        <f>INDEX('Pace of change parameters'!$E$20:$I$20,1,$B$6)</f>
        <v>6.8699999999999997E-2</v>
      </c>
      <c r="N60" s="99">
        <f>IF(INDEX('Pace of change parameters'!$E$28:$I$28,1,$B$6)=1,(1+L60)*D60,D60)</f>
        <v>45190.909872352357</v>
      </c>
      <c r="O60" s="85">
        <f>IF(K60&lt;INDEX('Pace of change parameters'!$E$16:$I$16,1,$B$6),1,IF(K60&gt;INDEX('Pace of change parameters'!$E$17:$I$17,1,$B$6),0,(K60-INDEX('Pace of change parameters'!$E$17:$I$17,1,$B$6))/(INDEX('Pace of change parameters'!$E$16:$I$16,1,$B$6)-INDEX('Pace of change parameters'!$E$17:$I$17,1,$B$6))))</f>
        <v>0</v>
      </c>
      <c r="P60" s="52">
        <v>7.5777008904314602E-2</v>
      </c>
      <c r="Q60" s="52">
        <v>6.8699999999999983E-2</v>
      </c>
      <c r="R60" s="9">
        <f>IF(INDEX('Pace of change parameters'!$E$29:$I$29,1,$B$6)=1,D60*(1+P60),D60)</f>
        <v>45190.909872352357</v>
      </c>
      <c r="S60" s="94">
        <f>IF(P60&lt;INDEX('Pace of change parameters'!$E$22:$I$22,1,$B$6),INDEX('Pace of change parameters'!$E$22:$I$22,1,$B$6),P60)</f>
        <v>7.5777008904314602E-2</v>
      </c>
      <c r="T60" s="123">
        <v>6.8699999999999983E-2</v>
      </c>
      <c r="U60" s="108">
        <f t="shared" si="11"/>
        <v>45190.909872352357</v>
      </c>
      <c r="V60" s="122">
        <f>IF(J60&gt;INDEX('Pace of change parameters'!$E$24:$I$24,1,$B$6),0,IF(J60&lt;INDEX('Pace of change parameters'!$E$23:$I$23,1,$B$6),1,(J60-INDEX('Pace of change parameters'!$E$24:$I$24,1,$B$6))/(INDEX('Pace of change parameters'!$E$23:$I$23,1,$B$6)-INDEX('Pace of change parameters'!$E$24:$I$24,1,$B$6))))</f>
        <v>1</v>
      </c>
      <c r="W60" s="123">
        <f>MIN(S60, S60+(INDEX('Pace of change parameters'!$E$25:$I$25,1,$B$6)-S60)*(1-V60))</f>
        <v>7.5777008904314602E-2</v>
      </c>
      <c r="X60" s="123">
        <v>6.8699999999999983E-2</v>
      </c>
      <c r="Y60" s="99">
        <f t="shared" si="12"/>
        <v>45190.909872352357</v>
      </c>
      <c r="Z60" s="88">
        <v>-4.4391771455836171E-3</v>
      </c>
      <c r="AA60" s="90">
        <f t="shared" si="13"/>
        <v>45190.255846694352</v>
      </c>
      <c r="AB60" s="90">
        <f>IF(INDEX('Pace of change parameters'!$E$27:$I$27,1,$B$6)=1,MAX(AA60,Y60),Y60)</f>
        <v>45190.909872352357</v>
      </c>
      <c r="AC60" s="88">
        <f t="shared" si="14"/>
        <v>7.5777008904314602E-2</v>
      </c>
      <c r="AD60" s="134">
        <v>6.8699999999999983E-2</v>
      </c>
      <c r="AE60" s="51">
        <f t="shared" si="15"/>
        <v>45191</v>
      </c>
      <c r="AF60" s="51">
        <v>183.48828041538499</v>
      </c>
      <c r="AG60" s="15">
        <f t="shared" si="18"/>
        <v>7.5779154407723759E-2</v>
      </c>
      <c r="AH60" s="15">
        <f t="shared" si="19"/>
        <v>6.8702131389195564E-2</v>
      </c>
      <c r="AI60" s="51"/>
      <c r="AJ60" s="51">
        <v>45391.757900966186</v>
      </c>
      <c r="AK60" s="51">
        <v>184.30341444711891</v>
      </c>
      <c r="AL60" s="15">
        <f t="shared" si="16"/>
        <v>-4.4227831273728757E-3</v>
      </c>
      <c r="AM60" s="53">
        <f t="shared" si="17"/>
        <v>-4.4227831273728757E-3</v>
      </c>
    </row>
    <row r="61" spans="1:39" x14ac:dyDescent="0.2">
      <c r="A61" s="160" t="s">
        <v>169</v>
      </c>
      <c r="B61" s="160" t="s">
        <v>170</v>
      </c>
      <c r="D61" s="62">
        <v>32377.24760865093</v>
      </c>
      <c r="E61" s="67">
        <v>225.5656871953833</v>
      </c>
      <c r="F61" s="50"/>
      <c r="G61" s="82">
        <v>29701.2806337279</v>
      </c>
      <c r="H61" s="75">
        <v>206.59026195657691</v>
      </c>
      <c r="I61" s="84"/>
      <c r="J61" s="94">
        <f t="shared" si="9"/>
        <v>9.0096013297294775E-2</v>
      </c>
      <c r="K61" s="117">
        <f t="shared" si="10"/>
        <v>9.1850530896731453E-2</v>
      </c>
      <c r="L61" s="94">
        <v>7.0420080557717535E-2</v>
      </c>
      <c r="M61" s="88">
        <f>INDEX('Pace of change parameters'!$E$20:$I$20,1,$B$6)</f>
        <v>6.8699999999999997E-2</v>
      </c>
      <c r="N61" s="99">
        <f>IF(INDEX('Pace of change parameters'!$E$28:$I$28,1,$B$6)=1,(1+L61)*D61,D61)</f>
        <v>34657.2559934893</v>
      </c>
      <c r="O61" s="85">
        <f>IF(K61&lt;INDEX('Pace of change parameters'!$E$16:$I$16,1,$B$6),1,IF(K61&gt;INDEX('Pace of change parameters'!$E$17:$I$17,1,$B$6),0,(K61-INDEX('Pace of change parameters'!$E$17:$I$17,1,$B$6))/(INDEX('Pace of change parameters'!$E$16:$I$16,1,$B$6)-INDEX('Pace of change parameters'!$E$17:$I$17,1,$B$6))))</f>
        <v>0</v>
      </c>
      <c r="P61" s="52">
        <v>7.0420080557717535E-2</v>
      </c>
      <c r="Q61" s="52">
        <v>6.8699999999999983E-2</v>
      </c>
      <c r="R61" s="9">
        <f>IF(INDEX('Pace of change parameters'!$E$29:$I$29,1,$B$6)=1,D61*(1+P61),D61)</f>
        <v>34657.2559934893</v>
      </c>
      <c r="S61" s="94">
        <f>IF(P61&lt;INDEX('Pace of change parameters'!$E$22:$I$22,1,$B$6),INDEX('Pace of change parameters'!$E$22:$I$22,1,$B$6),P61)</f>
        <v>7.0420080557717535E-2</v>
      </c>
      <c r="T61" s="123">
        <v>6.8699999999999983E-2</v>
      </c>
      <c r="U61" s="108">
        <f t="shared" si="11"/>
        <v>34657.2559934893</v>
      </c>
      <c r="V61" s="122">
        <f>IF(J61&gt;INDEX('Pace of change parameters'!$E$24:$I$24,1,$B$6),0,IF(J61&lt;INDEX('Pace of change parameters'!$E$23:$I$23,1,$B$6),1,(J61-INDEX('Pace of change parameters'!$E$24:$I$24,1,$B$6))/(INDEX('Pace of change parameters'!$E$23:$I$23,1,$B$6)-INDEX('Pace of change parameters'!$E$24:$I$24,1,$B$6))))</f>
        <v>1</v>
      </c>
      <c r="W61" s="123">
        <f>MIN(S61, S61+(INDEX('Pace of change parameters'!$E$25:$I$25,1,$B$6)-S61)*(1-V61))</f>
        <v>7.0420080557717535E-2</v>
      </c>
      <c r="X61" s="123">
        <v>6.8699999999999983E-2</v>
      </c>
      <c r="Y61" s="99">
        <f t="shared" si="12"/>
        <v>34657.2559934893</v>
      </c>
      <c r="Z61" s="88">
        <v>0</v>
      </c>
      <c r="AA61" s="90">
        <f t="shared" si="13"/>
        <v>31985.481586006896</v>
      </c>
      <c r="AB61" s="90">
        <f>IF(INDEX('Pace of change parameters'!$E$27:$I$27,1,$B$6)=1,MAX(AA61,Y61),Y61)</f>
        <v>34657.2559934893</v>
      </c>
      <c r="AC61" s="88">
        <f t="shared" si="14"/>
        <v>7.0420080557717535E-2</v>
      </c>
      <c r="AD61" s="134">
        <v>6.8699999999999983E-2</v>
      </c>
      <c r="AE61" s="51">
        <f t="shared" si="15"/>
        <v>34657</v>
      </c>
      <c r="AF61" s="51">
        <v>241.06026931709567</v>
      </c>
      <c r="AG61" s="15">
        <f t="shared" si="18"/>
        <v>7.0412173971821534E-2</v>
      </c>
      <c r="AH61" s="15">
        <f t="shared" si="19"/>
        <v>6.8692106119363272E-2</v>
      </c>
      <c r="AI61" s="51"/>
      <c r="AJ61" s="51">
        <v>31985.481586006896</v>
      </c>
      <c r="AK61" s="51">
        <v>222.47825274431796</v>
      </c>
      <c r="AL61" s="15">
        <f t="shared" si="16"/>
        <v>8.3522844788488371E-2</v>
      </c>
      <c r="AM61" s="53">
        <f t="shared" si="17"/>
        <v>8.3522844788488149E-2</v>
      </c>
    </row>
    <row r="62" spans="1:39" x14ac:dyDescent="0.2">
      <c r="A62" s="160" t="s">
        <v>171</v>
      </c>
      <c r="B62" s="160" t="s">
        <v>172</v>
      </c>
      <c r="D62" s="62">
        <v>31116.294971353294</v>
      </c>
      <c r="E62" s="67">
        <v>192.15655319117468</v>
      </c>
      <c r="F62" s="50"/>
      <c r="G62" s="82">
        <v>31761.113553638286</v>
      </c>
      <c r="H62" s="75">
        <v>195.61387204989819</v>
      </c>
      <c r="I62" s="84"/>
      <c r="J62" s="94">
        <f t="shared" si="9"/>
        <v>-2.0302140263313451E-2</v>
      </c>
      <c r="K62" s="117">
        <f t="shared" si="10"/>
        <v>-1.7674200824783992E-2</v>
      </c>
      <c r="L62" s="94">
        <v>7.1566678588755206E-2</v>
      </c>
      <c r="M62" s="88">
        <f>INDEX('Pace of change parameters'!$E$20:$I$20,1,$B$6)</f>
        <v>6.8699999999999997E-2</v>
      </c>
      <c r="N62" s="99">
        <f>IF(INDEX('Pace of change parameters'!$E$28:$I$28,1,$B$6)=1,(1+L62)*D62,D62)</f>
        <v>33343.184852441038</v>
      </c>
      <c r="O62" s="85">
        <f>IF(K62&lt;INDEX('Pace of change parameters'!$E$16:$I$16,1,$B$6),1,IF(K62&gt;INDEX('Pace of change parameters'!$E$17:$I$17,1,$B$6),0,(K62-INDEX('Pace of change parameters'!$E$17:$I$17,1,$B$6))/(INDEX('Pace of change parameters'!$E$16:$I$16,1,$B$6)-INDEX('Pace of change parameters'!$E$17:$I$17,1,$B$6))))</f>
        <v>0</v>
      </c>
      <c r="P62" s="52">
        <v>7.1566678588755206E-2</v>
      </c>
      <c r="Q62" s="52">
        <v>6.8699999999999983E-2</v>
      </c>
      <c r="R62" s="9">
        <f>IF(INDEX('Pace of change parameters'!$E$29:$I$29,1,$B$6)=1,D62*(1+P62),D62)</f>
        <v>33343.184852441038</v>
      </c>
      <c r="S62" s="94">
        <f>IF(P62&lt;INDEX('Pace of change parameters'!$E$22:$I$22,1,$B$6),INDEX('Pace of change parameters'!$E$22:$I$22,1,$B$6),P62)</f>
        <v>7.1566678588755206E-2</v>
      </c>
      <c r="T62" s="123">
        <v>6.8699999999999983E-2</v>
      </c>
      <c r="U62" s="108">
        <f t="shared" si="11"/>
        <v>33343.184852441038</v>
      </c>
      <c r="V62" s="122">
        <f>IF(J62&gt;INDEX('Pace of change parameters'!$E$24:$I$24,1,$B$6),0,IF(J62&lt;INDEX('Pace of change parameters'!$E$23:$I$23,1,$B$6),1,(J62-INDEX('Pace of change parameters'!$E$24:$I$24,1,$B$6))/(INDEX('Pace of change parameters'!$E$23:$I$23,1,$B$6)-INDEX('Pace of change parameters'!$E$24:$I$24,1,$B$6))))</f>
        <v>1</v>
      </c>
      <c r="W62" s="123">
        <f>MIN(S62, S62+(INDEX('Pace of change parameters'!$E$25:$I$25,1,$B$6)-S62)*(1-V62))</f>
        <v>7.1566678588755206E-2</v>
      </c>
      <c r="X62" s="123">
        <v>6.8699999999999983E-2</v>
      </c>
      <c r="Y62" s="99">
        <f t="shared" si="12"/>
        <v>33343.184852441038</v>
      </c>
      <c r="Z62" s="88">
        <v>-2.5173435340309025E-2</v>
      </c>
      <c r="AA62" s="90">
        <f t="shared" si="13"/>
        <v>33342.702293039714</v>
      </c>
      <c r="AB62" s="90">
        <f>IF(INDEX('Pace of change parameters'!$E$27:$I$27,1,$B$6)=1,MAX(AA62,Y62),Y62)</f>
        <v>33343.184852441038</v>
      </c>
      <c r="AC62" s="88">
        <f t="shared" si="14"/>
        <v>7.1566678588755206E-2</v>
      </c>
      <c r="AD62" s="134">
        <v>6.8699999999999983E-2</v>
      </c>
      <c r="AE62" s="51">
        <f t="shared" si="15"/>
        <v>33343</v>
      </c>
      <c r="AF62" s="51">
        <v>205.35656990567352</v>
      </c>
      <c r="AG62" s="15">
        <f t="shared" si="18"/>
        <v>7.1560737893013426E-2</v>
      </c>
      <c r="AH62" s="15">
        <f t="shared" si="19"/>
        <v>6.8694075196937376E-2</v>
      </c>
      <c r="AI62" s="51"/>
      <c r="AJ62" s="51">
        <v>34203.727618645222</v>
      </c>
      <c r="AK62" s="51">
        <v>210.65771471532057</v>
      </c>
      <c r="AL62" s="15">
        <f t="shared" si="16"/>
        <v>-2.516473140711184E-2</v>
      </c>
      <c r="AM62" s="53">
        <f t="shared" si="17"/>
        <v>-2.516473140711184E-2</v>
      </c>
    </row>
    <row r="63" spans="1:39" x14ac:dyDescent="0.2">
      <c r="A63" s="160" t="s">
        <v>173</v>
      </c>
      <c r="B63" s="160" t="s">
        <v>174</v>
      </c>
      <c r="D63" s="62">
        <v>69112.611499549617</v>
      </c>
      <c r="E63" s="67">
        <v>237.22810073506562</v>
      </c>
      <c r="F63" s="50"/>
      <c r="G63" s="82">
        <v>69767.466644489439</v>
      </c>
      <c r="H63" s="75">
        <v>238.80223734428881</v>
      </c>
      <c r="I63" s="84"/>
      <c r="J63" s="94">
        <f t="shared" si="9"/>
        <v>-9.3862537431197435E-3</v>
      </c>
      <c r="K63" s="117">
        <f t="shared" si="10"/>
        <v>-6.5918000883454786E-3</v>
      </c>
      <c r="L63" s="94">
        <v>7.1714729638208574E-2</v>
      </c>
      <c r="M63" s="88">
        <f>INDEX('Pace of change parameters'!$E$20:$I$20,1,$B$6)</f>
        <v>6.8699999999999997E-2</v>
      </c>
      <c r="N63" s="99">
        <f>IF(INDEX('Pace of change parameters'!$E$28:$I$28,1,$B$6)=1,(1+L63)*D63,D63)</f>
        <v>74069.003747830357</v>
      </c>
      <c r="O63" s="85">
        <f>IF(K63&lt;INDEX('Pace of change parameters'!$E$16:$I$16,1,$B$6),1,IF(K63&gt;INDEX('Pace of change parameters'!$E$17:$I$17,1,$B$6),0,(K63-INDEX('Pace of change parameters'!$E$17:$I$17,1,$B$6))/(INDEX('Pace of change parameters'!$E$16:$I$16,1,$B$6)-INDEX('Pace of change parameters'!$E$17:$I$17,1,$B$6))))</f>
        <v>0</v>
      </c>
      <c r="P63" s="52">
        <v>7.1714729638208574E-2</v>
      </c>
      <c r="Q63" s="52">
        <v>6.8699999999999983E-2</v>
      </c>
      <c r="R63" s="9">
        <f>IF(INDEX('Pace of change parameters'!$E$29:$I$29,1,$B$6)=1,D63*(1+P63),D63)</f>
        <v>74069.003747830357</v>
      </c>
      <c r="S63" s="94">
        <f>IF(P63&lt;INDEX('Pace of change parameters'!$E$22:$I$22,1,$B$6),INDEX('Pace of change parameters'!$E$22:$I$22,1,$B$6),P63)</f>
        <v>7.1714729638208574E-2</v>
      </c>
      <c r="T63" s="123">
        <v>6.8699999999999983E-2</v>
      </c>
      <c r="U63" s="108">
        <f t="shared" si="11"/>
        <v>74069.003747830357</v>
      </c>
      <c r="V63" s="122">
        <f>IF(J63&gt;INDEX('Pace of change parameters'!$E$24:$I$24,1,$B$6),0,IF(J63&lt;INDEX('Pace of change parameters'!$E$23:$I$23,1,$B$6),1,(J63-INDEX('Pace of change parameters'!$E$24:$I$24,1,$B$6))/(INDEX('Pace of change parameters'!$E$23:$I$23,1,$B$6)-INDEX('Pace of change parameters'!$E$24:$I$24,1,$B$6))))</f>
        <v>1</v>
      </c>
      <c r="W63" s="123">
        <f>MIN(S63, S63+(INDEX('Pace of change parameters'!$E$25:$I$25,1,$B$6)-S63)*(1-V63))</f>
        <v>7.1714729638208574E-2</v>
      </c>
      <c r="X63" s="123">
        <v>6.8699999999999983E-2</v>
      </c>
      <c r="Y63" s="99">
        <f t="shared" si="12"/>
        <v>74069.003747830357</v>
      </c>
      <c r="Z63" s="88">
        <v>-1.4175639449011679E-2</v>
      </c>
      <c r="AA63" s="90">
        <f t="shared" si="13"/>
        <v>74067.931783821419</v>
      </c>
      <c r="AB63" s="90">
        <f>IF(INDEX('Pace of change parameters'!$E$27:$I$27,1,$B$6)=1,MAX(AA63,Y63),Y63)</f>
        <v>74069.003747830357</v>
      </c>
      <c r="AC63" s="88">
        <f t="shared" si="14"/>
        <v>7.1714729638208574E-2</v>
      </c>
      <c r="AD63" s="134">
        <v>6.8699999999999983E-2</v>
      </c>
      <c r="AE63" s="51">
        <f t="shared" si="15"/>
        <v>74069</v>
      </c>
      <c r="AF63" s="51">
        <v>253.52565842737528</v>
      </c>
      <c r="AG63" s="15">
        <f t="shared" si="18"/>
        <v>7.1714675410329054E-2</v>
      </c>
      <c r="AH63" s="15">
        <f t="shared" si="19"/>
        <v>6.8699945924663552E-2</v>
      </c>
      <c r="AI63" s="51"/>
      <c r="AJ63" s="51">
        <v>75132.989960223771</v>
      </c>
      <c r="AK63" s="51">
        <v>257.1675160901741</v>
      </c>
      <c r="AL63" s="15">
        <f t="shared" si="16"/>
        <v>-1.4161421777398431E-2</v>
      </c>
      <c r="AM63" s="53">
        <f t="shared" si="17"/>
        <v>-1.416142177739832E-2</v>
      </c>
    </row>
    <row r="64" spans="1:39" x14ac:dyDescent="0.2">
      <c r="A64" s="160" t="s">
        <v>175</v>
      </c>
      <c r="B64" s="160" t="s">
        <v>176</v>
      </c>
      <c r="D64" s="62">
        <v>51625.134230285934</v>
      </c>
      <c r="E64" s="67">
        <v>243.75739169780269</v>
      </c>
      <c r="F64" s="50"/>
      <c r="G64" s="82">
        <v>45479.755935354995</v>
      </c>
      <c r="H64" s="75">
        <v>213.09029630435128</v>
      </c>
      <c r="I64" s="84"/>
      <c r="J64" s="94">
        <f t="shared" si="9"/>
        <v>0.13512337893074866</v>
      </c>
      <c r="K64" s="117">
        <f t="shared" si="10"/>
        <v>0.14391596391442629</v>
      </c>
      <c r="L64" s="94">
        <v>7.6978074213313707E-2</v>
      </c>
      <c r="M64" s="88">
        <f>INDEX('Pace of change parameters'!$E$20:$I$20,1,$B$6)</f>
        <v>6.8699999999999997E-2</v>
      </c>
      <c r="N64" s="99">
        <f>IF(INDEX('Pace of change parameters'!$E$28:$I$28,1,$B$6)=1,(1+L64)*D64,D64)</f>
        <v>55599.137644337163</v>
      </c>
      <c r="O64" s="85">
        <f>IF(K64&lt;INDEX('Pace of change parameters'!$E$16:$I$16,1,$B$6),1,IF(K64&gt;INDEX('Pace of change parameters'!$E$17:$I$17,1,$B$6),0,(K64-INDEX('Pace of change parameters'!$E$17:$I$17,1,$B$6))/(INDEX('Pace of change parameters'!$E$16:$I$16,1,$B$6)-INDEX('Pace of change parameters'!$E$17:$I$17,1,$B$6))))</f>
        <v>0</v>
      </c>
      <c r="P64" s="52">
        <v>7.6978074213313707E-2</v>
      </c>
      <c r="Q64" s="52">
        <v>6.8699999999999983E-2</v>
      </c>
      <c r="R64" s="9">
        <f>IF(INDEX('Pace of change parameters'!$E$29:$I$29,1,$B$6)=1,D64*(1+P64),D64)</f>
        <v>55599.137644337163</v>
      </c>
      <c r="S64" s="94">
        <f>IF(P64&lt;INDEX('Pace of change parameters'!$E$22:$I$22,1,$B$6),INDEX('Pace of change parameters'!$E$22:$I$22,1,$B$6),P64)</f>
        <v>7.6978074213313707E-2</v>
      </c>
      <c r="T64" s="123">
        <v>6.8699999999999983E-2</v>
      </c>
      <c r="U64" s="108">
        <f t="shared" si="11"/>
        <v>55599.137644337163</v>
      </c>
      <c r="V64" s="122">
        <f>IF(J64&gt;INDEX('Pace of change parameters'!$E$24:$I$24,1,$B$6),0,IF(J64&lt;INDEX('Pace of change parameters'!$E$23:$I$23,1,$B$6),1,(J64-INDEX('Pace of change parameters'!$E$24:$I$24,1,$B$6))/(INDEX('Pace of change parameters'!$E$23:$I$23,1,$B$6)-INDEX('Pace of change parameters'!$E$24:$I$24,1,$B$6))))</f>
        <v>1</v>
      </c>
      <c r="W64" s="123">
        <f>MIN(S64, S64+(INDEX('Pace of change parameters'!$E$25:$I$25,1,$B$6)-S64)*(1-V64))</f>
        <v>7.6978074213313707E-2</v>
      </c>
      <c r="X64" s="123">
        <v>6.8699999999999983E-2</v>
      </c>
      <c r="Y64" s="99">
        <f t="shared" si="12"/>
        <v>55599.137644337163</v>
      </c>
      <c r="Z64" s="88">
        <v>0</v>
      </c>
      <c r="AA64" s="90">
        <f t="shared" si="13"/>
        <v>48977.413261921094</v>
      </c>
      <c r="AB64" s="90">
        <f>IF(INDEX('Pace of change parameters'!$E$27:$I$27,1,$B$6)=1,MAX(AA64,Y64),Y64)</f>
        <v>55599.137644337163</v>
      </c>
      <c r="AC64" s="88">
        <f t="shared" si="14"/>
        <v>7.6978074213313707E-2</v>
      </c>
      <c r="AD64" s="134">
        <v>6.8699999999999983E-2</v>
      </c>
      <c r="AE64" s="51">
        <f t="shared" si="15"/>
        <v>55599</v>
      </c>
      <c r="AF64" s="51">
        <v>260.50287959033551</v>
      </c>
      <c r="AG64" s="15">
        <f t="shared" si="18"/>
        <v>7.6975407986112243E-2</v>
      </c>
      <c r="AH64" s="15">
        <f t="shared" si="19"/>
        <v>6.8697354266462618E-2</v>
      </c>
      <c r="AI64" s="51"/>
      <c r="AJ64" s="51">
        <v>48977.413261921094</v>
      </c>
      <c r="AK64" s="51">
        <v>229.47817747830592</v>
      </c>
      <c r="AL64" s="15">
        <f t="shared" si="16"/>
        <v>0.13519674268357185</v>
      </c>
      <c r="AM64" s="53">
        <f t="shared" si="17"/>
        <v>0.13519674268357207</v>
      </c>
    </row>
    <row r="65" spans="1:39" x14ac:dyDescent="0.2">
      <c r="A65" s="160" t="s">
        <v>177</v>
      </c>
      <c r="B65" s="160" t="s">
        <v>178</v>
      </c>
      <c r="D65" s="62">
        <v>79298.199333805605</v>
      </c>
      <c r="E65" s="67">
        <v>290.675090205917</v>
      </c>
      <c r="F65" s="50"/>
      <c r="G65" s="82">
        <v>68431.820116212955</v>
      </c>
      <c r="H65" s="75">
        <v>248.98588134697488</v>
      </c>
      <c r="I65" s="84"/>
      <c r="J65" s="94">
        <f t="shared" si="9"/>
        <v>0.15879132250375694</v>
      </c>
      <c r="K65" s="117">
        <f t="shared" si="10"/>
        <v>0.16743603546277397</v>
      </c>
      <c r="L65" s="94">
        <v>7.667262161002375E-2</v>
      </c>
      <c r="M65" s="88">
        <f>INDEX('Pace of change parameters'!$E$20:$I$20,1,$B$6)</f>
        <v>6.8699999999999997E-2</v>
      </c>
      <c r="N65" s="99">
        <f>IF(INDEX('Pace of change parameters'!$E$28:$I$28,1,$B$6)=1,(1+L65)*D65,D65)</f>
        <v>85378.20016568272</v>
      </c>
      <c r="O65" s="85">
        <f>IF(K65&lt;INDEX('Pace of change parameters'!$E$16:$I$16,1,$B$6),1,IF(K65&gt;INDEX('Pace of change parameters'!$E$17:$I$17,1,$B$6),0,(K65-INDEX('Pace of change parameters'!$E$17:$I$17,1,$B$6))/(INDEX('Pace of change parameters'!$E$16:$I$16,1,$B$6)-INDEX('Pace of change parameters'!$E$17:$I$17,1,$B$6))))</f>
        <v>0</v>
      </c>
      <c r="P65" s="52">
        <v>7.667262161002375E-2</v>
      </c>
      <c r="Q65" s="52">
        <v>6.8699999999999983E-2</v>
      </c>
      <c r="R65" s="9">
        <f>IF(INDEX('Pace of change parameters'!$E$29:$I$29,1,$B$6)=1,D65*(1+P65),D65)</f>
        <v>85378.20016568272</v>
      </c>
      <c r="S65" s="94">
        <f>IF(P65&lt;INDEX('Pace of change parameters'!$E$22:$I$22,1,$B$6),INDEX('Pace of change parameters'!$E$22:$I$22,1,$B$6),P65)</f>
        <v>7.667262161002375E-2</v>
      </c>
      <c r="T65" s="123">
        <v>6.8699999999999983E-2</v>
      </c>
      <c r="U65" s="108">
        <f t="shared" si="11"/>
        <v>85378.20016568272</v>
      </c>
      <c r="V65" s="122">
        <f>IF(J65&gt;INDEX('Pace of change parameters'!$E$24:$I$24,1,$B$6),0,IF(J65&lt;INDEX('Pace of change parameters'!$E$23:$I$23,1,$B$6),1,(J65-INDEX('Pace of change parameters'!$E$24:$I$24,1,$B$6))/(INDEX('Pace of change parameters'!$E$23:$I$23,1,$B$6)-INDEX('Pace of change parameters'!$E$24:$I$24,1,$B$6))))</f>
        <v>1</v>
      </c>
      <c r="W65" s="123">
        <f>MIN(S65, S65+(INDEX('Pace of change parameters'!$E$25:$I$25,1,$B$6)-S65)*(1-V65))</f>
        <v>7.667262161002375E-2</v>
      </c>
      <c r="X65" s="123">
        <v>6.8699999999999983E-2</v>
      </c>
      <c r="Y65" s="99">
        <f t="shared" si="12"/>
        <v>85378.20016568272</v>
      </c>
      <c r="Z65" s="88">
        <v>0</v>
      </c>
      <c r="AA65" s="90">
        <f t="shared" si="13"/>
        <v>73694.624457993938</v>
      </c>
      <c r="AB65" s="90">
        <f>IF(INDEX('Pace of change parameters'!$E$27:$I$27,1,$B$6)=1,MAX(AA65,Y65),Y65)</f>
        <v>85378.20016568272</v>
      </c>
      <c r="AC65" s="88">
        <f t="shared" si="14"/>
        <v>7.667262161002375E-2</v>
      </c>
      <c r="AD65" s="134">
        <v>6.8699999999999983E-2</v>
      </c>
      <c r="AE65" s="51">
        <f t="shared" si="15"/>
        <v>85378</v>
      </c>
      <c r="AF65" s="51">
        <v>310.6437406098683</v>
      </c>
      <c r="AG65" s="15">
        <f t="shared" si="18"/>
        <v>7.6670097395294956E-2</v>
      </c>
      <c r="AH65" s="15">
        <f t="shared" si="19"/>
        <v>6.8697494476755105E-2</v>
      </c>
      <c r="AI65" s="51"/>
      <c r="AJ65" s="51">
        <v>73694.624457993938</v>
      </c>
      <c r="AK65" s="51">
        <v>268.13434145178763</v>
      </c>
      <c r="AL65" s="15">
        <f t="shared" si="16"/>
        <v>0.15853769020378961</v>
      </c>
      <c r="AM65" s="53">
        <f t="shared" si="17"/>
        <v>0.15853769020378961</v>
      </c>
    </row>
    <row r="66" spans="1:39" x14ac:dyDescent="0.2">
      <c r="A66" s="160" t="s">
        <v>179</v>
      </c>
      <c r="B66" s="160" t="s">
        <v>180</v>
      </c>
      <c r="D66" s="62">
        <v>76520.586959278691</v>
      </c>
      <c r="E66" s="67">
        <v>208.6365573576505</v>
      </c>
      <c r="F66" s="50"/>
      <c r="G66" s="82">
        <v>65196.629253775085</v>
      </c>
      <c r="H66" s="75">
        <v>176.58702295680419</v>
      </c>
      <c r="I66" s="84"/>
      <c r="J66" s="94">
        <f t="shared" si="9"/>
        <v>0.1736893123941361</v>
      </c>
      <c r="K66" s="117">
        <f t="shared" si="10"/>
        <v>0.18149427893512926</v>
      </c>
      <c r="L66" s="94">
        <v>7.5806793641449488E-2</v>
      </c>
      <c r="M66" s="88">
        <f>INDEX('Pace of change parameters'!$E$20:$I$20,1,$B$6)</f>
        <v>6.8699999999999997E-2</v>
      </c>
      <c r="N66" s="99">
        <f>IF(INDEX('Pace of change parameters'!$E$28:$I$28,1,$B$6)=1,(1+L66)*D66,D66)</f>
        <v>82321.367304223328</v>
      </c>
      <c r="O66" s="85">
        <f>IF(K66&lt;INDEX('Pace of change parameters'!$E$16:$I$16,1,$B$6),1,IF(K66&gt;INDEX('Pace of change parameters'!$E$17:$I$17,1,$B$6),0,(K66-INDEX('Pace of change parameters'!$E$17:$I$17,1,$B$6))/(INDEX('Pace of change parameters'!$E$16:$I$16,1,$B$6)-INDEX('Pace of change parameters'!$E$17:$I$17,1,$B$6))))</f>
        <v>0</v>
      </c>
      <c r="P66" s="52">
        <v>7.5806793641449488E-2</v>
      </c>
      <c r="Q66" s="52">
        <v>6.8699999999999983E-2</v>
      </c>
      <c r="R66" s="9">
        <f>IF(INDEX('Pace of change parameters'!$E$29:$I$29,1,$B$6)=1,D66*(1+P66),D66)</f>
        <v>82321.367304223328</v>
      </c>
      <c r="S66" s="94">
        <f>IF(P66&lt;INDEX('Pace of change parameters'!$E$22:$I$22,1,$B$6),INDEX('Pace of change parameters'!$E$22:$I$22,1,$B$6),P66)</f>
        <v>7.5806793641449488E-2</v>
      </c>
      <c r="T66" s="123">
        <v>6.8699999999999983E-2</v>
      </c>
      <c r="U66" s="108">
        <f t="shared" si="11"/>
        <v>82321.367304223328</v>
      </c>
      <c r="V66" s="122">
        <f>IF(J66&gt;INDEX('Pace of change parameters'!$E$24:$I$24,1,$B$6),0,IF(J66&lt;INDEX('Pace of change parameters'!$E$23:$I$23,1,$B$6),1,(J66-INDEX('Pace of change parameters'!$E$24:$I$24,1,$B$6))/(INDEX('Pace of change parameters'!$E$23:$I$23,1,$B$6)-INDEX('Pace of change parameters'!$E$24:$I$24,1,$B$6))))</f>
        <v>1</v>
      </c>
      <c r="W66" s="123">
        <f>MIN(S66, S66+(INDEX('Pace of change parameters'!$E$25:$I$25,1,$B$6)-S66)*(1-V66))</f>
        <v>7.5806793641449488E-2</v>
      </c>
      <c r="X66" s="123">
        <v>6.8699999999999983E-2</v>
      </c>
      <c r="Y66" s="99">
        <f t="shared" si="12"/>
        <v>82321.367304223328</v>
      </c>
      <c r="Z66" s="88">
        <v>0</v>
      </c>
      <c r="AA66" s="90">
        <f t="shared" si="13"/>
        <v>70210.628631894215</v>
      </c>
      <c r="AB66" s="90">
        <f>IF(INDEX('Pace of change parameters'!$E$27:$I$27,1,$B$6)=1,MAX(AA66,Y66),Y66)</f>
        <v>82321.367304223328</v>
      </c>
      <c r="AC66" s="88">
        <f t="shared" si="14"/>
        <v>7.5806793641449488E-2</v>
      </c>
      <c r="AD66" s="134">
        <v>6.8699999999999983E-2</v>
      </c>
      <c r="AE66" s="51">
        <f t="shared" si="15"/>
        <v>82321</v>
      </c>
      <c r="AF66" s="51">
        <v>222.96889399363158</v>
      </c>
      <c r="AG66" s="15">
        <f t="shared" si="18"/>
        <v>7.5801993570802972E-2</v>
      </c>
      <c r="AH66" s="15">
        <f t="shared" si="19"/>
        <v>6.869523163868263E-2</v>
      </c>
      <c r="AI66" s="51"/>
      <c r="AJ66" s="51">
        <v>70210.628631894215</v>
      </c>
      <c r="AK66" s="51">
        <v>190.16759044048368</v>
      </c>
      <c r="AL66" s="15">
        <f t="shared" si="16"/>
        <v>0.17248629736103038</v>
      </c>
      <c r="AM66" s="53">
        <f t="shared" si="17"/>
        <v>0.17248629736103038</v>
      </c>
    </row>
    <row r="67" spans="1:39" x14ac:dyDescent="0.2">
      <c r="A67" s="160" t="s">
        <v>181</v>
      </c>
      <c r="B67" s="160" t="s">
        <v>182</v>
      </c>
      <c r="D67" s="62">
        <v>37488.006432019953</v>
      </c>
      <c r="E67" s="67">
        <v>221.87897768082973</v>
      </c>
      <c r="F67" s="50"/>
      <c r="G67" s="82">
        <v>38727.639044172058</v>
      </c>
      <c r="H67" s="75">
        <v>228.93986954898827</v>
      </c>
      <c r="I67" s="84"/>
      <c r="J67" s="94">
        <f t="shared" si="9"/>
        <v>-3.2008990032627693E-2</v>
      </c>
      <c r="K67" s="117">
        <f t="shared" si="10"/>
        <v>-3.0841687304480891E-2</v>
      </c>
      <c r="L67" s="94">
        <v>6.9988747945719521E-2</v>
      </c>
      <c r="M67" s="88">
        <f>INDEX('Pace of change parameters'!$E$20:$I$20,1,$B$6)</f>
        <v>6.8699999999999997E-2</v>
      </c>
      <c r="N67" s="99">
        <f>IF(INDEX('Pace of change parameters'!$E$28:$I$28,1,$B$6)=1,(1+L67)*D67,D67)</f>
        <v>40111.745065178111</v>
      </c>
      <c r="O67" s="85">
        <f>IF(K67&lt;INDEX('Pace of change parameters'!$E$16:$I$16,1,$B$6),1,IF(K67&gt;INDEX('Pace of change parameters'!$E$17:$I$17,1,$B$6),0,(K67-INDEX('Pace of change parameters'!$E$17:$I$17,1,$B$6))/(INDEX('Pace of change parameters'!$E$16:$I$16,1,$B$6)-INDEX('Pace of change parameters'!$E$17:$I$17,1,$B$6))))</f>
        <v>0</v>
      </c>
      <c r="P67" s="52">
        <v>6.9988747945719521E-2</v>
      </c>
      <c r="Q67" s="52">
        <v>6.8699999999999983E-2</v>
      </c>
      <c r="R67" s="9">
        <f>IF(INDEX('Pace of change parameters'!$E$29:$I$29,1,$B$6)=1,D67*(1+P67),D67)</f>
        <v>40111.745065178111</v>
      </c>
      <c r="S67" s="94">
        <f>IF(P67&lt;INDEX('Pace of change parameters'!$E$22:$I$22,1,$B$6),INDEX('Pace of change parameters'!$E$22:$I$22,1,$B$6),P67)</f>
        <v>6.9988747945719521E-2</v>
      </c>
      <c r="T67" s="123">
        <v>6.8699999999999983E-2</v>
      </c>
      <c r="U67" s="108">
        <f t="shared" si="11"/>
        <v>40111.745065178111</v>
      </c>
      <c r="V67" s="122">
        <f>IF(J67&gt;INDEX('Pace of change parameters'!$E$24:$I$24,1,$B$6),0,IF(J67&lt;INDEX('Pace of change parameters'!$E$23:$I$23,1,$B$6),1,(J67-INDEX('Pace of change parameters'!$E$24:$I$24,1,$B$6))/(INDEX('Pace of change parameters'!$E$23:$I$23,1,$B$6)-INDEX('Pace of change parameters'!$E$24:$I$24,1,$B$6))))</f>
        <v>1</v>
      </c>
      <c r="W67" s="123">
        <f>MIN(S67, S67+(INDEX('Pace of change parameters'!$E$25:$I$25,1,$B$6)-S67)*(1-V67))</f>
        <v>6.9988747945719521E-2</v>
      </c>
      <c r="X67" s="123">
        <v>6.8699999999999983E-2</v>
      </c>
      <c r="Y67" s="99">
        <f t="shared" si="12"/>
        <v>40111.745065178111</v>
      </c>
      <c r="Z67" s="88">
        <v>-3.8240399092032806E-2</v>
      </c>
      <c r="AA67" s="90">
        <f t="shared" si="13"/>
        <v>40111.164547756933</v>
      </c>
      <c r="AB67" s="90">
        <f>IF(INDEX('Pace of change parameters'!$E$27:$I$27,1,$B$6)=1,MAX(AA67,Y67),Y67)</f>
        <v>40111.745065178111</v>
      </c>
      <c r="AC67" s="88">
        <f t="shared" si="14"/>
        <v>6.9988747945719521E-2</v>
      </c>
      <c r="AD67" s="134">
        <v>6.8699999999999983E-2</v>
      </c>
      <c r="AE67" s="51">
        <f t="shared" si="15"/>
        <v>40112</v>
      </c>
      <c r="AF67" s="51">
        <v>237.1235705041245</v>
      </c>
      <c r="AG67" s="15">
        <f t="shared" si="18"/>
        <v>6.9995548382610018E-2</v>
      </c>
      <c r="AH67" s="15">
        <f t="shared" si="19"/>
        <v>6.8706792246104209E-2</v>
      </c>
      <c r="AI67" s="51"/>
      <c r="AJ67" s="51">
        <v>41706.019373125295</v>
      </c>
      <c r="AK67" s="51">
        <v>246.54667494190412</v>
      </c>
      <c r="AL67" s="15">
        <f t="shared" si="16"/>
        <v>-3.8220367157659196E-2</v>
      </c>
      <c r="AM67" s="53">
        <f t="shared" si="17"/>
        <v>-3.8220367157659085E-2</v>
      </c>
    </row>
    <row r="68" spans="1:39" x14ac:dyDescent="0.2">
      <c r="A68" s="160" t="s">
        <v>183</v>
      </c>
      <c r="B68" s="160" t="s">
        <v>184</v>
      </c>
      <c r="D68" s="62">
        <v>41429.903269012771</v>
      </c>
      <c r="E68" s="67">
        <v>217.9981965988033</v>
      </c>
      <c r="F68" s="50"/>
      <c r="G68" s="82">
        <v>40211.825355296394</v>
      </c>
      <c r="H68" s="75">
        <v>210.1106705819353</v>
      </c>
      <c r="I68" s="84"/>
      <c r="J68" s="94">
        <f t="shared" si="9"/>
        <v>3.029153496400383E-2</v>
      </c>
      <c r="K68" s="117">
        <f t="shared" si="10"/>
        <v>3.7539864086970187E-2</v>
      </c>
      <c r="L68" s="94">
        <v>7.6218541180661958E-2</v>
      </c>
      <c r="M68" s="88">
        <f>INDEX('Pace of change parameters'!$E$20:$I$20,1,$B$6)</f>
        <v>6.8699999999999997E-2</v>
      </c>
      <c r="N68" s="99">
        <f>IF(INDEX('Pace of change parameters'!$E$28:$I$28,1,$B$6)=1,(1+L68)*D68,D68)</f>
        <v>44587.630057432863</v>
      </c>
      <c r="O68" s="85">
        <f>IF(K68&lt;INDEX('Pace of change parameters'!$E$16:$I$16,1,$B$6),1,IF(K68&gt;INDEX('Pace of change parameters'!$E$17:$I$17,1,$B$6),0,(K68-INDEX('Pace of change parameters'!$E$17:$I$17,1,$B$6))/(INDEX('Pace of change parameters'!$E$16:$I$16,1,$B$6)-INDEX('Pace of change parameters'!$E$17:$I$17,1,$B$6))))</f>
        <v>0</v>
      </c>
      <c r="P68" s="52">
        <v>7.6218541180661958E-2</v>
      </c>
      <c r="Q68" s="52">
        <v>6.8699999999999983E-2</v>
      </c>
      <c r="R68" s="9">
        <f>IF(INDEX('Pace of change parameters'!$E$29:$I$29,1,$B$6)=1,D68*(1+P68),D68)</f>
        <v>44587.630057432863</v>
      </c>
      <c r="S68" s="94">
        <f>IF(P68&lt;INDEX('Pace of change parameters'!$E$22:$I$22,1,$B$6),INDEX('Pace of change parameters'!$E$22:$I$22,1,$B$6),P68)</f>
        <v>7.6218541180661958E-2</v>
      </c>
      <c r="T68" s="123">
        <v>6.8699999999999983E-2</v>
      </c>
      <c r="U68" s="108">
        <f t="shared" si="11"/>
        <v>44587.630057432863</v>
      </c>
      <c r="V68" s="122">
        <f>IF(J68&gt;INDEX('Pace of change parameters'!$E$24:$I$24,1,$B$6),0,IF(J68&lt;INDEX('Pace of change parameters'!$E$23:$I$23,1,$B$6),1,(J68-INDEX('Pace of change parameters'!$E$24:$I$24,1,$B$6))/(INDEX('Pace of change parameters'!$E$23:$I$23,1,$B$6)-INDEX('Pace of change parameters'!$E$24:$I$24,1,$B$6))))</f>
        <v>1</v>
      </c>
      <c r="W68" s="123">
        <f>MIN(S68, S68+(INDEX('Pace of change parameters'!$E$25:$I$25,1,$B$6)-S68)*(1-V68))</f>
        <v>7.6218541180661958E-2</v>
      </c>
      <c r="X68" s="123">
        <v>6.8699999999999983E-2</v>
      </c>
      <c r="Y68" s="99">
        <f t="shared" si="12"/>
        <v>44587.630057432863</v>
      </c>
      <c r="Z68" s="88">
        <v>0</v>
      </c>
      <c r="AA68" s="90">
        <f t="shared" si="13"/>
        <v>43304.348230055555</v>
      </c>
      <c r="AB68" s="90">
        <f>IF(INDEX('Pace of change parameters'!$E$27:$I$27,1,$B$6)=1,MAX(AA68,Y68),Y68)</f>
        <v>44587.630057432863</v>
      </c>
      <c r="AC68" s="88">
        <f t="shared" si="14"/>
        <v>7.6218541180661958E-2</v>
      </c>
      <c r="AD68" s="134">
        <v>6.8699999999999983E-2</v>
      </c>
      <c r="AE68" s="51">
        <f t="shared" si="15"/>
        <v>44588</v>
      </c>
      <c r="AF68" s="51">
        <v>232.97660569077834</v>
      </c>
      <c r="AG68" s="15">
        <f t="shared" si="18"/>
        <v>7.6227470541774256E-2</v>
      </c>
      <c r="AH68" s="15">
        <f t="shared" si="19"/>
        <v>6.8708866979944938E-2</v>
      </c>
      <c r="AI68" s="51"/>
      <c r="AJ68" s="51">
        <v>43304.348230055555</v>
      </c>
      <c r="AK68" s="51">
        <v>226.26940123552993</v>
      </c>
      <c r="AL68" s="15">
        <f t="shared" si="16"/>
        <v>2.96425606760089E-2</v>
      </c>
      <c r="AM68" s="53">
        <f t="shared" si="17"/>
        <v>2.96425606760089E-2</v>
      </c>
    </row>
    <row r="69" spans="1:39" x14ac:dyDescent="0.2">
      <c r="A69" s="160" t="s">
        <v>185</v>
      </c>
      <c r="B69" s="160" t="s">
        <v>186</v>
      </c>
      <c r="D69" s="62">
        <v>33264.518268433494</v>
      </c>
      <c r="E69" s="67">
        <v>193.82093674251124</v>
      </c>
      <c r="F69" s="50"/>
      <c r="G69" s="82">
        <v>35772.665832151186</v>
      </c>
      <c r="H69" s="75">
        <v>207.41219541687497</v>
      </c>
      <c r="I69" s="84"/>
      <c r="J69" s="94">
        <f t="shared" si="9"/>
        <v>-7.0113521186432215E-2</v>
      </c>
      <c r="K69" s="117">
        <f t="shared" si="10"/>
        <v>-6.552777018268785E-2</v>
      </c>
      <c r="L69" s="94">
        <v>7.3970312247097603E-2</v>
      </c>
      <c r="M69" s="88">
        <f>INDEX('Pace of change parameters'!$E$20:$I$20,1,$B$6)</f>
        <v>6.8699999999999997E-2</v>
      </c>
      <c r="N69" s="99">
        <f>IF(INDEX('Pace of change parameters'!$E$28:$I$28,1,$B$6)=1,(1+L69)*D69,D69)</f>
        <v>35725.105071498801</v>
      </c>
      <c r="O69" s="85">
        <f>IF(K69&lt;INDEX('Pace of change parameters'!$E$16:$I$16,1,$B$6),1,IF(K69&gt;INDEX('Pace of change parameters'!$E$17:$I$17,1,$B$6),0,(K69-INDEX('Pace of change parameters'!$E$17:$I$17,1,$B$6))/(INDEX('Pace of change parameters'!$E$16:$I$16,1,$B$6)-INDEX('Pace of change parameters'!$E$17:$I$17,1,$B$6))))</f>
        <v>0</v>
      </c>
      <c r="P69" s="52">
        <v>7.3970312247097603E-2</v>
      </c>
      <c r="Q69" s="52">
        <v>6.8699999999999983E-2</v>
      </c>
      <c r="R69" s="9">
        <f>IF(INDEX('Pace of change parameters'!$E$29:$I$29,1,$B$6)=1,D69*(1+P69),D69)</f>
        <v>35725.105071498801</v>
      </c>
      <c r="S69" s="94">
        <f>IF(P69&lt;INDEX('Pace of change parameters'!$E$22:$I$22,1,$B$6),INDEX('Pace of change parameters'!$E$22:$I$22,1,$B$6),P69)</f>
        <v>7.3970312247097603E-2</v>
      </c>
      <c r="T69" s="123">
        <v>6.8699999999999983E-2</v>
      </c>
      <c r="U69" s="108">
        <f t="shared" si="11"/>
        <v>35725.105071498801</v>
      </c>
      <c r="V69" s="122">
        <f>IF(J69&gt;INDEX('Pace of change parameters'!$E$24:$I$24,1,$B$6),0,IF(J69&lt;INDEX('Pace of change parameters'!$E$23:$I$23,1,$B$6),1,(J69-INDEX('Pace of change parameters'!$E$24:$I$24,1,$B$6))/(INDEX('Pace of change parameters'!$E$23:$I$23,1,$B$6)-INDEX('Pace of change parameters'!$E$24:$I$24,1,$B$6))))</f>
        <v>1</v>
      </c>
      <c r="W69" s="123">
        <f>MIN(S69, S69+(INDEX('Pace of change parameters'!$E$25:$I$25,1,$B$6)-S69)*(1-V69))</f>
        <v>7.3970312247097603E-2</v>
      </c>
      <c r="X69" s="123">
        <v>6.8699999999999983E-2</v>
      </c>
      <c r="Y69" s="99">
        <f t="shared" si="12"/>
        <v>35725.105071498801</v>
      </c>
      <c r="Z69" s="88">
        <v>-7.2661682786356652E-2</v>
      </c>
      <c r="AA69" s="90">
        <f t="shared" si="13"/>
        <v>35724.588039745802</v>
      </c>
      <c r="AB69" s="90">
        <f>IF(INDEX('Pace of change parameters'!$E$27:$I$27,1,$B$6)=1,MAX(AA69,Y69),Y69)</f>
        <v>35725.105071498801</v>
      </c>
      <c r="AC69" s="88">
        <f t="shared" si="14"/>
        <v>7.3970312247097603E-2</v>
      </c>
      <c r="AD69" s="134">
        <v>6.8699999999999983E-2</v>
      </c>
      <c r="AE69" s="51">
        <f t="shared" si="15"/>
        <v>35725</v>
      </c>
      <c r="AF69" s="51">
        <v>207.13582588547803</v>
      </c>
      <c r="AG69" s="15">
        <f t="shared" si="18"/>
        <v>7.3967153581219636E-2</v>
      </c>
      <c r="AH69" s="15">
        <f t="shared" si="19"/>
        <v>6.8696856834695064E-2</v>
      </c>
      <c r="AI69" s="51"/>
      <c r="AJ69" s="51">
        <v>38523.791561947772</v>
      </c>
      <c r="AK69" s="51">
        <v>223.36339766057554</v>
      </c>
      <c r="AL69" s="15">
        <f t="shared" si="16"/>
        <v>-7.265098912829504E-2</v>
      </c>
      <c r="AM69" s="53">
        <f t="shared" si="17"/>
        <v>-7.265098912829504E-2</v>
      </c>
    </row>
    <row r="70" spans="1:39" x14ac:dyDescent="0.2">
      <c r="A70" s="160" t="s">
        <v>187</v>
      </c>
      <c r="B70" s="160" t="s">
        <v>188</v>
      </c>
      <c r="D70" s="62">
        <v>56404.350173995168</v>
      </c>
      <c r="E70" s="67">
        <v>217.57663844558562</v>
      </c>
      <c r="F70" s="50"/>
      <c r="G70" s="82">
        <v>56264.616969379378</v>
      </c>
      <c r="H70" s="75">
        <v>216.24345753707061</v>
      </c>
      <c r="I70" s="84"/>
      <c r="J70" s="94">
        <f t="shared" si="9"/>
        <v>2.4835005042660452E-3</v>
      </c>
      <c r="K70" s="117">
        <f t="shared" si="10"/>
        <v>6.1651849433939088E-3</v>
      </c>
      <c r="L70" s="94">
        <v>7.2624868746584692E-2</v>
      </c>
      <c r="M70" s="88">
        <f>INDEX('Pace of change parameters'!$E$20:$I$20,1,$B$6)</f>
        <v>6.8699999999999997E-2</v>
      </c>
      <c r="N70" s="99">
        <f>IF(INDEX('Pace of change parameters'!$E$28:$I$28,1,$B$6)=1,(1+L70)*D70,D70)</f>
        <v>60500.708702117969</v>
      </c>
      <c r="O70" s="85">
        <f>IF(K70&lt;INDEX('Pace of change parameters'!$E$16:$I$16,1,$B$6),1,IF(K70&gt;INDEX('Pace of change parameters'!$E$17:$I$17,1,$B$6),0,(K70-INDEX('Pace of change parameters'!$E$17:$I$17,1,$B$6))/(INDEX('Pace of change parameters'!$E$16:$I$16,1,$B$6)-INDEX('Pace of change parameters'!$E$17:$I$17,1,$B$6))))</f>
        <v>0</v>
      </c>
      <c r="P70" s="52">
        <v>7.2624868746584692E-2</v>
      </c>
      <c r="Q70" s="52">
        <v>6.8699999999999983E-2</v>
      </c>
      <c r="R70" s="9">
        <f>IF(INDEX('Pace of change parameters'!$E$29:$I$29,1,$B$6)=1,D70*(1+P70),D70)</f>
        <v>60500.708702117969</v>
      </c>
      <c r="S70" s="94">
        <f>IF(P70&lt;INDEX('Pace of change parameters'!$E$22:$I$22,1,$B$6),INDEX('Pace of change parameters'!$E$22:$I$22,1,$B$6),P70)</f>
        <v>7.2624868746584692E-2</v>
      </c>
      <c r="T70" s="123">
        <v>6.8699999999999983E-2</v>
      </c>
      <c r="U70" s="108">
        <f t="shared" si="11"/>
        <v>60500.708702117969</v>
      </c>
      <c r="V70" s="122">
        <f>IF(J70&gt;INDEX('Pace of change parameters'!$E$24:$I$24,1,$B$6),0,IF(J70&lt;INDEX('Pace of change parameters'!$E$23:$I$23,1,$B$6),1,(J70-INDEX('Pace of change parameters'!$E$24:$I$24,1,$B$6))/(INDEX('Pace of change parameters'!$E$23:$I$23,1,$B$6)-INDEX('Pace of change parameters'!$E$24:$I$24,1,$B$6))))</f>
        <v>1</v>
      </c>
      <c r="W70" s="123">
        <f>MIN(S70, S70+(INDEX('Pace of change parameters'!$E$25:$I$25,1,$B$6)-S70)*(1-V70))</f>
        <v>7.2624868746584692E-2</v>
      </c>
      <c r="X70" s="123">
        <v>6.8699999999999983E-2</v>
      </c>
      <c r="Y70" s="99">
        <f t="shared" si="12"/>
        <v>60500.708702117969</v>
      </c>
      <c r="Z70" s="88">
        <v>-1.5160433105949611E-3</v>
      </c>
      <c r="AA70" s="90">
        <f t="shared" si="13"/>
        <v>60499.833105323611</v>
      </c>
      <c r="AB70" s="90">
        <f>IF(INDEX('Pace of change parameters'!$E$27:$I$27,1,$B$6)=1,MAX(AA70,Y70),Y70)</f>
        <v>60500.708702117969</v>
      </c>
      <c r="AC70" s="88">
        <f t="shared" si="14"/>
        <v>7.2624868746584692E-2</v>
      </c>
      <c r="AD70" s="134">
        <v>6.8699999999999983E-2</v>
      </c>
      <c r="AE70" s="51">
        <f t="shared" si="15"/>
        <v>60501</v>
      </c>
      <c r="AF70" s="51">
        <v>232.52527306051647</v>
      </c>
      <c r="AG70" s="15">
        <f t="shared" si="18"/>
        <v>7.2630033204310607E-2</v>
      </c>
      <c r="AH70" s="15">
        <f t="shared" si="19"/>
        <v>6.8705145560328251E-2</v>
      </c>
      <c r="AI70" s="51"/>
      <c r="AJ70" s="51">
        <v>60591.692735773308</v>
      </c>
      <c r="AK70" s="51">
        <v>232.87383511982614</v>
      </c>
      <c r="AL70" s="15">
        <f t="shared" si="16"/>
        <v>-1.49678498286554E-3</v>
      </c>
      <c r="AM70" s="53">
        <f t="shared" si="17"/>
        <v>-1.49678498286554E-3</v>
      </c>
    </row>
    <row r="71" spans="1:39" x14ac:dyDescent="0.2">
      <c r="A71" s="160" t="s">
        <v>189</v>
      </c>
      <c r="B71" s="160" t="s">
        <v>190</v>
      </c>
      <c r="D71" s="62">
        <v>22015.361885525097</v>
      </c>
      <c r="E71" s="67">
        <v>185.00459571530095</v>
      </c>
      <c r="F71" s="50"/>
      <c r="G71" s="82">
        <v>21641.980089836594</v>
      </c>
      <c r="H71" s="75">
        <v>181.74122954889418</v>
      </c>
      <c r="I71" s="84"/>
      <c r="J71" s="94">
        <f t="shared" si="9"/>
        <v>1.7252663302460336E-2</v>
      </c>
      <c r="K71" s="117">
        <f t="shared" si="10"/>
        <v>1.7956113615533953E-2</v>
      </c>
      <c r="L71" s="94">
        <v>6.943902716277095E-2</v>
      </c>
      <c r="M71" s="88">
        <f>INDEX('Pace of change parameters'!$E$20:$I$20,1,$B$6)</f>
        <v>6.8699999999999997E-2</v>
      </c>
      <c r="N71" s="99">
        <f>IF(INDEX('Pace of change parameters'!$E$28:$I$28,1,$B$6)=1,(1+L71)*D71,D71)</f>
        <v>23544.087197492307</v>
      </c>
      <c r="O71" s="85">
        <f>IF(K71&lt;INDEX('Pace of change parameters'!$E$16:$I$16,1,$B$6),1,IF(K71&gt;INDEX('Pace of change parameters'!$E$17:$I$17,1,$B$6),0,(K71-INDEX('Pace of change parameters'!$E$17:$I$17,1,$B$6))/(INDEX('Pace of change parameters'!$E$16:$I$16,1,$B$6)-INDEX('Pace of change parameters'!$E$17:$I$17,1,$B$6))))</f>
        <v>0</v>
      </c>
      <c r="P71" s="52">
        <v>6.943902716277095E-2</v>
      </c>
      <c r="Q71" s="52">
        <v>6.8699999999999983E-2</v>
      </c>
      <c r="R71" s="9">
        <f>IF(INDEX('Pace of change parameters'!$E$29:$I$29,1,$B$6)=1,D71*(1+P71),D71)</f>
        <v>23544.087197492307</v>
      </c>
      <c r="S71" s="94">
        <f>IF(P71&lt;INDEX('Pace of change parameters'!$E$22:$I$22,1,$B$6),INDEX('Pace of change parameters'!$E$22:$I$22,1,$B$6),P71)</f>
        <v>6.943902716277095E-2</v>
      </c>
      <c r="T71" s="123">
        <v>6.8699999999999983E-2</v>
      </c>
      <c r="U71" s="108">
        <f t="shared" si="11"/>
        <v>23544.087197492307</v>
      </c>
      <c r="V71" s="122">
        <f>IF(J71&gt;INDEX('Pace of change parameters'!$E$24:$I$24,1,$B$6),0,IF(J71&lt;INDEX('Pace of change parameters'!$E$23:$I$23,1,$B$6),1,(J71-INDEX('Pace of change parameters'!$E$24:$I$24,1,$B$6))/(INDEX('Pace of change parameters'!$E$23:$I$23,1,$B$6)-INDEX('Pace of change parameters'!$E$24:$I$24,1,$B$6))))</f>
        <v>1</v>
      </c>
      <c r="W71" s="123">
        <f>MIN(S71, S71+(INDEX('Pace of change parameters'!$E$25:$I$25,1,$B$6)-S71)*(1-V71))</f>
        <v>6.943902716277095E-2</v>
      </c>
      <c r="X71" s="123">
        <v>6.8699999999999983E-2</v>
      </c>
      <c r="Y71" s="99">
        <f t="shared" si="12"/>
        <v>23544.087197492307</v>
      </c>
      <c r="Z71" s="88">
        <v>0</v>
      </c>
      <c r="AA71" s="90">
        <f t="shared" si="13"/>
        <v>23306.374030960844</v>
      </c>
      <c r="AB71" s="90">
        <f>IF(INDEX('Pace of change parameters'!$E$27:$I$27,1,$B$6)=1,MAX(AA71,Y71),Y71)</f>
        <v>23544.087197492307</v>
      </c>
      <c r="AC71" s="88">
        <f t="shared" si="14"/>
        <v>6.943902716277095E-2</v>
      </c>
      <c r="AD71" s="134">
        <v>6.8699999999999983E-2</v>
      </c>
      <c r="AE71" s="51">
        <f t="shared" si="15"/>
        <v>23544</v>
      </c>
      <c r="AF71" s="51">
        <v>197.71367918911491</v>
      </c>
      <c r="AG71" s="15">
        <f t="shared" si="18"/>
        <v>6.943506640606123E-2</v>
      </c>
      <c r="AH71" s="15">
        <f t="shared" si="19"/>
        <v>6.8696041980339073E-2</v>
      </c>
      <c r="AI71" s="51"/>
      <c r="AJ71" s="51">
        <v>23306.374030960844</v>
      </c>
      <c r="AK71" s="51">
        <v>195.71818544932515</v>
      </c>
      <c r="AL71" s="15">
        <f t="shared" si="16"/>
        <v>1.019575025799746E-2</v>
      </c>
      <c r="AM71" s="53">
        <f t="shared" si="17"/>
        <v>1.019575025799746E-2</v>
      </c>
    </row>
    <row r="72" spans="1:39" x14ac:dyDescent="0.2">
      <c r="A72" s="160" t="s">
        <v>191</v>
      </c>
      <c r="B72" s="160" t="s">
        <v>192</v>
      </c>
      <c r="D72" s="62">
        <v>166572.68292475634</v>
      </c>
      <c r="E72" s="67">
        <v>284.78100736817544</v>
      </c>
      <c r="F72" s="50"/>
      <c r="G72" s="82">
        <v>147732.07565884342</v>
      </c>
      <c r="H72" s="75">
        <v>251.08321214490286</v>
      </c>
      <c r="I72" s="84"/>
      <c r="J72" s="94">
        <f t="shared" si="9"/>
        <v>0.12753227206677442</v>
      </c>
      <c r="K72" s="117">
        <f t="shared" si="10"/>
        <v>0.13420967071197576</v>
      </c>
      <c r="L72" s="94">
        <v>7.5028985971324902E-2</v>
      </c>
      <c r="M72" s="88">
        <f>INDEX('Pace of change parameters'!$E$20:$I$20,1,$B$6)</f>
        <v>6.8699999999999997E-2</v>
      </c>
      <c r="N72" s="99">
        <f>IF(INDEX('Pace of change parameters'!$E$28:$I$28,1,$B$6)=1,(1+L72)*D72,D72)</f>
        <v>179070.46241512382</v>
      </c>
      <c r="O72" s="85">
        <f>IF(K72&lt;INDEX('Pace of change parameters'!$E$16:$I$16,1,$B$6),1,IF(K72&gt;INDEX('Pace of change parameters'!$E$17:$I$17,1,$B$6),0,(K72-INDEX('Pace of change parameters'!$E$17:$I$17,1,$B$6))/(INDEX('Pace of change parameters'!$E$16:$I$16,1,$B$6)-INDEX('Pace of change parameters'!$E$17:$I$17,1,$B$6))))</f>
        <v>0</v>
      </c>
      <c r="P72" s="52">
        <v>7.5028985971324902E-2</v>
      </c>
      <c r="Q72" s="52">
        <v>6.8699999999999983E-2</v>
      </c>
      <c r="R72" s="9">
        <f>IF(INDEX('Pace of change parameters'!$E$29:$I$29,1,$B$6)=1,D72*(1+P72),D72)</f>
        <v>179070.46241512382</v>
      </c>
      <c r="S72" s="94">
        <f>IF(P72&lt;INDEX('Pace of change parameters'!$E$22:$I$22,1,$B$6),INDEX('Pace of change parameters'!$E$22:$I$22,1,$B$6),P72)</f>
        <v>7.5028985971324902E-2</v>
      </c>
      <c r="T72" s="123">
        <v>6.8699999999999983E-2</v>
      </c>
      <c r="U72" s="108">
        <f t="shared" si="11"/>
        <v>179070.46241512382</v>
      </c>
      <c r="V72" s="122">
        <f>IF(J72&gt;INDEX('Pace of change parameters'!$E$24:$I$24,1,$B$6),0,IF(J72&lt;INDEX('Pace of change parameters'!$E$23:$I$23,1,$B$6),1,(J72-INDEX('Pace of change parameters'!$E$24:$I$24,1,$B$6))/(INDEX('Pace of change parameters'!$E$23:$I$23,1,$B$6)-INDEX('Pace of change parameters'!$E$24:$I$24,1,$B$6))))</f>
        <v>1</v>
      </c>
      <c r="W72" s="123">
        <f>MIN(S72, S72+(INDEX('Pace of change parameters'!$E$25:$I$25,1,$B$6)-S72)*(1-V72))</f>
        <v>7.5028985971324902E-2</v>
      </c>
      <c r="X72" s="123">
        <v>6.8699999999999983E-2</v>
      </c>
      <c r="Y72" s="99">
        <f t="shared" si="12"/>
        <v>179070.46241512382</v>
      </c>
      <c r="Z72" s="88">
        <v>0</v>
      </c>
      <c r="AA72" s="90">
        <f t="shared" si="13"/>
        <v>159093.53013831406</v>
      </c>
      <c r="AB72" s="90">
        <f>IF(INDEX('Pace of change parameters'!$E$27:$I$27,1,$B$6)=1,MAX(AA72,Y72),Y72)</f>
        <v>179070.46241512382</v>
      </c>
      <c r="AC72" s="88">
        <f t="shared" si="14"/>
        <v>7.5028985971324902E-2</v>
      </c>
      <c r="AD72" s="134">
        <v>6.8699999999999983E-2</v>
      </c>
      <c r="AE72" s="51">
        <f t="shared" si="15"/>
        <v>179070</v>
      </c>
      <c r="AF72" s="51">
        <v>304.34467666058481</v>
      </c>
      <c r="AG72" s="15">
        <f t="shared" si="18"/>
        <v>7.5026209915157072E-2</v>
      </c>
      <c r="AH72" s="15">
        <f t="shared" si="19"/>
        <v>6.8697240287224348E-2</v>
      </c>
      <c r="AI72" s="51"/>
      <c r="AJ72" s="51">
        <v>159093.53013831406</v>
      </c>
      <c r="AK72" s="51">
        <v>270.39296916700846</v>
      </c>
      <c r="AL72" s="15">
        <f t="shared" si="16"/>
        <v>0.12556431329620144</v>
      </c>
      <c r="AM72" s="53">
        <f t="shared" si="17"/>
        <v>0.12556431329620121</v>
      </c>
    </row>
    <row r="73" spans="1:39" x14ac:dyDescent="0.2">
      <c r="A73" s="160" t="s">
        <v>193</v>
      </c>
      <c r="B73" s="160" t="s">
        <v>194</v>
      </c>
      <c r="D73" s="62">
        <v>66074.613565741151</v>
      </c>
      <c r="E73" s="67">
        <v>187.59525626312364</v>
      </c>
      <c r="F73" s="50"/>
      <c r="G73" s="82">
        <v>63246.236736140017</v>
      </c>
      <c r="H73" s="75">
        <v>178.41051457086428</v>
      </c>
      <c r="I73" s="84"/>
      <c r="J73" s="94">
        <f t="shared" si="9"/>
        <v>4.472008099708713E-2</v>
      </c>
      <c r="K73" s="117">
        <f t="shared" si="10"/>
        <v>5.1480943902615151E-2</v>
      </c>
      <c r="L73" s="94">
        <v>7.5616047962093313E-2</v>
      </c>
      <c r="M73" s="88">
        <f>INDEX('Pace of change parameters'!$E$20:$I$20,1,$B$6)</f>
        <v>6.8699999999999997E-2</v>
      </c>
      <c r="N73" s="99">
        <f>IF(INDEX('Pace of change parameters'!$E$28:$I$28,1,$B$6)=1,(1+L73)*D73,D73)</f>
        <v>71070.914714205021</v>
      </c>
      <c r="O73" s="85">
        <f>IF(K73&lt;INDEX('Pace of change parameters'!$E$16:$I$16,1,$B$6),1,IF(K73&gt;INDEX('Pace of change parameters'!$E$17:$I$17,1,$B$6),0,(K73-INDEX('Pace of change parameters'!$E$17:$I$17,1,$B$6))/(INDEX('Pace of change parameters'!$E$16:$I$16,1,$B$6)-INDEX('Pace of change parameters'!$E$17:$I$17,1,$B$6))))</f>
        <v>0</v>
      </c>
      <c r="P73" s="52">
        <v>7.5616047962093313E-2</v>
      </c>
      <c r="Q73" s="52">
        <v>6.8699999999999983E-2</v>
      </c>
      <c r="R73" s="9">
        <f>IF(INDEX('Pace of change parameters'!$E$29:$I$29,1,$B$6)=1,D73*(1+P73),D73)</f>
        <v>71070.914714205021</v>
      </c>
      <c r="S73" s="94">
        <f>IF(P73&lt;INDEX('Pace of change parameters'!$E$22:$I$22,1,$B$6),INDEX('Pace of change parameters'!$E$22:$I$22,1,$B$6),P73)</f>
        <v>7.5616047962093313E-2</v>
      </c>
      <c r="T73" s="123">
        <v>6.8699999999999983E-2</v>
      </c>
      <c r="U73" s="108">
        <f t="shared" si="11"/>
        <v>71070.914714205021</v>
      </c>
      <c r="V73" s="122">
        <f>IF(J73&gt;INDEX('Pace of change parameters'!$E$24:$I$24,1,$B$6),0,IF(J73&lt;INDEX('Pace of change parameters'!$E$23:$I$23,1,$B$6),1,(J73-INDEX('Pace of change parameters'!$E$24:$I$24,1,$B$6))/(INDEX('Pace of change parameters'!$E$23:$I$23,1,$B$6)-INDEX('Pace of change parameters'!$E$24:$I$24,1,$B$6))))</f>
        <v>1</v>
      </c>
      <c r="W73" s="123">
        <f>MIN(S73, S73+(INDEX('Pace of change parameters'!$E$25:$I$25,1,$B$6)-S73)*(1-V73))</f>
        <v>7.5616047962093313E-2</v>
      </c>
      <c r="X73" s="123">
        <v>6.8699999999999983E-2</v>
      </c>
      <c r="Y73" s="99">
        <f t="shared" si="12"/>
        <v>71070.914714205021</v>
      </c>
      <c r="Z73" s="88">
        <v>0</v>
      </c>
      <c r="AA73" s="90">
        <f t="shared" si="13"/>
        <v>68110.23960397263</v>
      </c>
      <c r="AB73" s="90">
        <f>IF(INDEX('Pace of change parameters'!$E$27:$I$27,1,$B$6)=1,MAX(AA73,Y73),Y73)</f>
        <v>71070.914714205021</v>
      </c>
      <c r="AC73" s="88">
        <f t="shared" si="14"/>
        <v>7.5616047962093313E-2</v>
      </c>
      <c r="AD73" s="134">
        <v>6.8699999999999983E-2</v>
      </c>
      <c r="AE73" s="51">
        <f t="shared" si="15"/>
        <v>71071</v>
      </c>
      <c r="AF73" s="51">
        <v>200.48329095002777</v>
      </c>
      <c r="AG73" s="15">
        <f t="shared" ref="AG73:AG104" si="20">AE73/D73 - 1</f>
        <v>7.5617338711904569E-2</v>
      </c>
      <c r="AH73" s="15">
        <f t="shared" ref="AH73:AH104" si="21">AF73/E73 - 1</f>
        <v>6.870128245048579E-2</v>
      </c>
      <c r="AI73" s="51"/>
      <c r="AJ73" s="51">
        <v>68110.23960397263</v>
      </c>
      <c r="AK73" s="51">
        <v>192.13131914844803</v>
      </c>
      <c r="AL73" s="15">
        <f t="shared" si="16"/>
        <v>4.3470121574123555E-2</v>
      </c>
      <c r="AM73" s="53">
        <f t="shared" si="17"/>
        <v>4.3470121574123333E-2</v>
      </c>
    </row>
    <row r="74" spans="1:39" x14ac:dyDescent="0.2">
      <c r="A74" s="160" t="s">
        <v>195</v>
      </c>
      <c r="B74" s="160" t="s">
        <v>196</v>
      </c>
      <c r="D74" s="62">
        <v>74413.42490569831</v>
      </c>
      <c r="E74" s="67">
        <v>204.83822325457379</v>
      </c>
      <c r="F74" s="50"/>
      <c r="G74" s="82">
        <v>72385.173583467418</v>
      </c>
      <c r="H74" s="75">
        <v>198.22625651158208</v>
      </c>
      <c r="I74" s="84"/>
      <c r="J74" s="94">
        <f t="shared" ref="J74:J137" si="22">D74/G74-1</f>
        <v>2.8020259147297777E-2</v>
      </c>
      <c r="K74" s="117">
        <f t="shared" ref="K74:K137" si="23">E74/H74-1</f>
        <v>3.3355655599566658E-2</v>
      </c>
      <c r="L74" s="94">
        <v>7.424652317189695E-2</v>
      </c>
      <c r="M74" s="88">
        <f>INDEX('Pace of change parameters'!$E$20:$I$20,1,$B$6)</f>
        <v>6.8699999999999997E-2</v>
      </c>
      <c r="N74" s="99">
        <f>IF(INDEX('Pace of change parameters'!$E$28:$I$28,1,$B$6)=1,(1+L74)*D74,D74)</f>
        <v>79938.362982259452</v>
      </c>
      <c r="O74" s="85">
        <f>IF(K74&lt;INDEX('Pace of change parameters'!$E$16:$I$16,1,$B$6),1,IF(K74&gt;INDEX('Pace of change parameters'!$E$17:$I$17,1,$B$6),0,(K74-INDEX('Pace of change parameters'!$E$17:$I$17,1,$B$6))/(INDEX('Pace of change parameters'!$E$16:$I$16,1,$B$6)-INDEX('Pace of change parameters'!$E$17:$I$17,1,$B$6))))</f>
        <v>0</v>
      </c>
      <c r="P74" s="52">
        <v>7.424652317189695E-2</v>
      </c>
      <c r="Q74" s="52">
        <v>6.8699999999999983E-2</v>
      </c>
      <c r="R74" s="9">
        <f>IF(INDEX('Pace of change parameters'!$E$29:$I$29,1,$B$6)=1,D74*(1+P74),D74)</f>
        <v>79938.362982259452</v>
      </c>
      <c r="S74" s="94">
        <f>IF(P74&lt;INDEX('Pace of change parameters'!$E$22:$I$22,1,$B$6),INDEX('Pace of change parameters'!$E$22:$I$22,1,$B$6),P74)</f>
        <v>7.424652317189695E-2</v>
      </c>
      <c r="T74" s="123">
        <v>6.8699999999999983E-2</v>
      </c>
      <c r="U74" s="108">
        <f t="shared" ref="U74:U137" si="24">D74*(1+S74)</f>
        <v>79938.362982259452</v>
      </c>
      <c r="V74" s="122">
        <f>IF(J74&gt;INDEX('Pace of change parameters'!$E$24:$I$24,1,$B$6),0,IF(J74&lt;INDEX('Pace of change parameters'!$E$23:$I$23,1,$B$6),1,(J74-INDEX('Pace of change parameters'!$E$24:$I$24,1,$B$6))/(INDEX('Pace of change parameters'!$E$23:$I$23,1,$B$6)-INDEX('Pace of change parameters'!$E$24:$I$24,1,$B$6))))</f>
        <v>1</v>
      </c>
      <c r="W74" s="123">
        <f>MIN(S74, S74+(INDEX('Pace of change parameters'!$E$25:$I$25,1,$B$6)-S74)*(1-V74))</f>
        <v>7.424652317189695E-2</v>
      </c>
      <c r="X74" s="123">
        <v>6.8699999999999983E-2</v>
      </c>
      <c r="Y74" s="99">
        <f t="shared" ref="Y74:Y137" si="25">D74*(1+W74)</f>
        <v>79938.362982259452</v>
      </c>
      <c r="Z74" s="88">
        <v>0</v>
      </c>
      <c r="AA74" s="90">
        <f t="shared" ref="AA74:AA137" si="26">(1+Z74)*AJ74</f>
        <v>77952.013763499199</v>
      </c>
      <c r="AB74" s="90">
        <f>IF(INDEX('Pace of change parameters'!$E$27:$I$27,1,$B$6)=1,MAX(AA74,Y74),Y74)</f>
        <v>79938.362982259452</v>
      </c>
      <c r="AC74" s="88">
        <f t="shared" ref="AC74:AC137" si="27">AB74/D74-1</f>
        <v>7.424652317189695E-2</v>
      </c>
      <c r="AD74" s="134">
        <v>6.8699999999999983E-2</v>
      </c>
      <c r="AE74" s="51">
        <f t="shared" ref="AE74:AE137" si="28">ROUND(AB74,0)</f>
        <v>79938</v>
      </c>
      <c r="AF74" s="51">
        <v>218.90961516796014</v>
      </c>
      <c r="AG74" s="15">
        <f t="shared" si="20"/>
        <v>7.424164525826904E-2</v>
      </c>
      <c r="AH74" s="15">
        <f t="shared" si="21"/>
        <v>6.8695147271895518E-2</v>
      </c>
      <c r="AI74" s="51"/>
      <c r="AJ74" s="51">
        <v>77952.013763499199</v>
      </c>
      <c r="AK74" s="51">
        <v>213.47100671189099</v>
      </c>
      <c r="AL74" s="15">
        <f t="shared" ref="AL74:AL137" si="29">AE74/AJ74-1</f>
        <v>2.5477035686674476E-2</v>
      </c>
      <c r="AM74" s="53">
        <f t="shared" ref="AM74:AM137" si="30">AF74/AK74-1</f>
        <v>2.5477035686674254E-2</v>
      </c>
    </row>
    <row r="75" spans="1:39" x14ac:dyDescent="0.2">
      <c r="A75" s="160" t="s">
        <v>197</v>
      </c>
      <c r="B75" s="160" t="s">
        <v>198</v>
      </c>
      <c r="D75" s="62">
        <v>219781.38742190285</v>
      </c>
      <c r="E75" s="67">
        <v>306.42015381127055</v>
      </c>
      <c r="F75" s="50"/>
      <c r="G75" s="82">
        <v>207015.58446794565</v>
      </c>
      <c r="H75" s="75">
        <v>286.40172757433589</v>
      </c>
      <c r="I75" s="84"/>
      <c r="J75" s="94">
        <f t="shared" si="22"/>
        <v>6.1665903012890544E-2</v>
      </c>
      <c r="K75" s="117">
        <f t="shared" si="23"/>
        <v>6.989631803718388E-2</v>
      </c>
      <c r="L75" s="94">
        <v>7.6984945868093124E-2</v>
      </c>
      <c r="M75" s="88">
        <f>INDEX('Pace of change parameters'!$E$20:$I$20,1,$B$6)</f>
        <v>6.8699999999999997E-2</v>
      </c>
      <c r="N75" s="99">
        <f>IF(INDEX('Pace of change parameters'!$E$28:$I$28,1,$B$6)=1,(1+L75)*D75,D75)</f>
        <v>236701.24563539244</v>
      </c>
      <c r="O75" s="85">
        <f>IF(K75&lt;INDEX('Pace of change parameters'!$E$16:$I$16,1,$B$6),1,IF(K75&gt;INDEX('Pace of change parameters'!$E$17:$I$17,1,$B$6),0,(K75-INDEX('Pace of change parameters'!$E$17:$I$17,1,$B$6))/(INDEX('Pace of change parameters'!$E$16:$I$16,1,$B$6)-INDEX('Pace of change parameters'!$E$17:$I$17,1,$B$6))))</f>
        <v>0</v>
      </c>
      <c r="P75" s="52">
        <v>7.6984945868093124E-2</v>
      </c>
      <c r="Q75" s="52">
        <v>6.8699999999999983E-2</v>
      </c>
      <c r="R75" s="9">
        <f>IF(INDEX('Pace of change parameters'!$E$29:$I$29,1,$B$6)=1,D75*(1+P75),D75)</f>
        <v>236701.24563539244</v>
      </c>
      <c r="S75" s="94">
        <f>IF(P75&lt;INDEX('Pace of change parameters'!$E$22:$I$22,1,$B$6),INDEX('Pace of change parameters'!$E$22:$I$22,1,$B$6),P75)</f>
        <v>7.6984945868093124E-2</v>
      </c>
      <c r="T75" s="123">
        <v>6.8699999999999983E-2</v>
      </c>
      <c r="U75" s="108">
        <f t="shared" si="24"/>
        <v>236701.24563539244</v>
      </c>
      <c r="V75" s="122">
        <f>IF(J75&gt;INDEX('Pace of change parameters'!$E$24:$I$24,1,$B$6),0,IF(J75&lt;INDEX('Pace of change parameters'!$E$23:$I$23,1,$B$6),1,(J75-INDEX('Pace of change parameters'!$E$24:$I$24,1,$B$6))/(INDEX('Pace of change parameters'!$E$23:$I$23,1,$B$6)-INDEX('Pace of change parameters'!$E$24:$I$24,1,$B$6))))</f>
        <v>1</v>
      </c>
      <c r="W75" s="123">
        <f>MIN(S75, S75+(INDEX('Pace of change parameters'!$E$25:$I$25,1,$B$6)-S75)*(1-V75))</f>
        <v>7.6984945868093124E-2</v>
      </c>
      <c r="X75" s="123">
        <v>6.8699999999999983E-2</v>
      </c>
      <c r="Y75" s="99">
        <f t="shared" si="25"/>
        <v>236701.24563539244</v>
      </c>
      <c r="Z75" s="88">
        <v>0</v>
      </c>
      <c r="AA75" s="90">
        <f t="shared" si="26"/>
        <v>222936.28502660446</v>
      </c>
      <c r="AB75" s="90">
        <f>IF(INDEX('Pace of change parameters'!$E$27:$I$27,1,$B$6)=1,MAX(AA75,Y75),Y75)</f>
        <v>236701.24563539244</v>
      </c>
      <c r="AC75" s="88">
        <f t="shared" si="27"/>
        <v>7.6984945868093124E-2</v>
      </c>
      <c r="AD75" s="134">
        <v>6.8699999999999983E-2</v>
      </c>
      <c r="AE75" s="51">
        <f t="shared" si="28"/>
        <v>236701</v>
      </c>
      <c r="AF75" s="51">
        <v>327.47087854668138</v>
      </c>
      <c r="AG75" s="15">
        <f t="shared" si="20"/>
        <v>7.6983828232995322E-2</v>
      </c>
      <c r="AH75" s="15">
        <f t="shared" si="21"/>
        <v>6.8698890962558323E-2</v>
      </c>
      <c r="AI75" s="51"/>
      <c r="AJ75" s="51">
        <v>222936.28502660446</v>
      </c>
      <c r="AK75" s="51">
        <v>308.42768352307564</v>
      </c>
      <c r="AL75" s="15">
        <f t="shared" si="29"/>
        <v>6.1742820249081065E-2</v>
      </c>
      <c r="AM75" s="53">
        <f t="shared" si="30"/>
        <v>6.1742820249081065E-2</v>
      </c>
    </row>
    <row r="76" spans="1:39" x14ac:dyDescent="0.2">
      <c r="A76" s="160" t="s">
        <v>199</v>
      </c>
      <c r="B76" s="160" t="s">
        <v>200</v>
      </c>
      <c r="D76" s="62">
        <v>83878.403524613808</v>
      </c>
      <c r="E76" s="67">
        <v>286.12402875148831</v>
      </c>
      <c r="F76" s="50"/>
      <c r="G76" s="82">
        <v>80842.988031329165</v>
      </c>
      <c r="H76" s="75">
        <v>273.73831085557777</v>
      </c>
      <c r="I76" s="84"/>
      <c r="J76" s="94">
        <f t="shared" si="22"/>
        <v>3.7547047272774359E-2</v>
      </c>
      <c r="K76" s="117">
        <f t="shared" si="23"/>
        <v>4.5246563614711466E-2</v>
      </c>
      <c r="L76" s="94">
        <v>7.6630698792172547E-2</v>
      </c>
      <c r="M76" s="88">
        <f>INDEX('Pace of change parameters'!$E$20:$I$20,1,$B$6)</f>
        <v>6.8699999999999997E-2</v>
      </c>
      <c r="N76" s="99">
        <f>IF(INDEX('Pace of change parameters'!$E$28:$I$28,1,$B$6)=1,(1+L76)*D76,D76)</f>
        <v>90306.0642002768</v>
      </c>
      <c r="O76" s="85">
        <f>IF(K76&lt;INDEX('Pace of change parameters'!$E$16:$I$16,1,$B$6),1,IF(K76&gt;INDEX('Pace of change parameters'!$E$17:$I$17,1,$B$6),0,(K76-INDEX('Pace of change parameters'!$E$17:$I$17,1,$B$6))/(INDEX('Pace of change parameters'!$E$16:$I$16,1,$B$6)-INDEX('Pace of change parameters'!$E$17:$I$17,1,$B$6))))</f>
        <v>0</v>
      </c>
      <c r="P76" s="52">
        <v>7.6630698792172547E-2</v>
      </c>
      <c r="Q76" s="52">
        <v>6.8699999999999983E-2</v>
      </c>
      <c r="R76" s="9">
        <f>IF(INDEX('Pace of change parameters'!$E$29:$I$29,1,$B$6)=1,D76*(1+P76),D76)</f>
        <v>90306.0642002768</v>
      </c>
      <c r="S76" s="94">
        <f>IF(P76&lt;INDEX('Pace of change parameters'!$E$22:$I$22,1,$B$6),INDEX('Pace of change parameters'!$E$22:$I$22,1,$B$6),P76)</f>
        <v>7.6630698792172547E-2</v>
      </c>
      <c r="T76" s="123">
        <v>6.8699999999999983E-2</v>
      </c>
      <c r="U76" s="108">
        <f t="shared" si="24"/>
        <v>90306.0642002768</v>
      </c>
      <c r="V76" s="122">
        <f>IF(J76&gt;INDEX('Pace of change parameters'!$E$24:$I$24,1,$B$6),0,IF(J76&lt;INDEX('Pace of change parameters'!$E$23:$I$23,1,$B$6),1,(J76-INDEX('Pace of change parameters'!$E$24:$I$24,1,$B$6))/(INDEX('Pace of change parameters'!$E$23:$I$23,1,$B$6)-INDEX('Pace of change parameters'!$E$24:$I$24,1,$B$6))))</f>
        <v>1</v>
      </c>
      <c r="W76" s="123">
        <f>MIN(S76, S76+(INDEX('Pace of change parameters'!$E$25:$I$25,1,$B$6)-S76)*(1-V76))</f>
        <v>7.6630698792172547E-2</v>
      </c>
      <c r="X76" s="123">
        <v>6.8699999999999983E-2</v>
      </c>
      <c r="Y76" s="99">
        <f t="shared" si="25"/>
        <v>90306.0642002768</v>
      </c>
      <c r="Z76" s="88">
        <v>0</v>
      </c>
      <c r="AA76" s="90">
        <f t="shared" si="26"/>
        <v>87060.283255850387</v>
      </c>
      <c r="AB76" s="90">
        <f>IF(INDEX('Pace of change parameters'!$E$27:$I$27,1,$B$6)=1,MAX(AA76,Y76),Y76)</f>
        <v>90306.0642002768</v>
      </c>
      <c r="AC76" s="88">
        <f t="shared" si="27"/>
        <v>7.6630698792172547E-2</v>
      </c>
      <c r="AD76" s="134">
        <v>6.8699999999999983E-2</v>
      </c>
      <c r="AE76" s="51">
        <f t="shared" si="28"/>
        <v>90306</v>
      </c>
      <c r="AF76" s="51">
        <v>305.78053214143887</v>
      </c>
      <c r="AG76" s="15">
        <f t="shared" si="20"/>
        <v>7.6629933395191863E-2</v>
      </c>
      <c r="AH76" s="15">
        <f t="shared" si="21"/>
        <v>6.8699240241102411E-2</v>
      </c>
      <c r="AI76" s="51"/>
      <c r="AJ76" s="51">
        <v>87060.283255850387</v>
      </c>
      <c r="AK76" s="51">
        <v>294.79037652380055</v>
      </c>
      <c r="AL76" s="15">
        <f t="shared" si="29"/>
        <v>3.7281256421038522E-2</v>
      </c>
      <c r="AM76" s="53">
        <f t="shared" si="30"/>
        <v>3.7281256421038522E-2</v>
      </c>
    </row>
    <row r="77" spans="1:39" x14ac:dyDescent="0.2">
      <c r="A77" s="160" t="s">
        <v>201</v>
      </c>
      <c r="B77" s="160" t="s">
        <v>202</v>
      </c>
      <c r="D77" s="62">
        <v>26529.856254727776</v>
      </c>
      <c r="E77" s="67">
        <v>201.22309303283282</v>
      </c>
      <c r="F77" s="50"/>
      <c r="G77" s="82">
        <v>27035.435430777059</v>
      </c>
      <c r="H77" s="75">
        <v>204.50110237935229</v>
      </c>
      <c r="I77" s="84"/>
      <c r="J77" s="94">
        <f t="shared" si="22"/>
        <v>-1.8700611549009261E-2</v>
      </c>
      <c r="K77" s="117">
        <f t="shared" si="23"/>
        <v>-1.6029299149882936E-2</v>
      </c>
      <c r="L77" s="94">
        <v>7.1609236054301917E-2</v>
      </c>
      <c r="M77" s="88">
        <f>INDEX('Pace of change parameters'!$E$20:$I$20,1,$B$6)</f>
        <v>6.8699999999999997E-2</v>
      </c>
      <c r="N77" s="99">
        <f>IF(INDEX('Pace of change parameters'!$E$28:$I$28,1,$B$6)=1,(1+L77)*D77,D77)</f>
        <v>28429.638993759276</v>
      </c>
      <c r="O77" s="85">
        <f>IF(K77&lt;INDEX('Pace of change parameters'!$E$16:$I$16,1,$B$6),1,IF(K77&gt;INDEX('Pace of change parameters'!$E$17:$I$17,1,$B$6),0,(K77-INDEX('Pace of change parameters'!$E$17:$I$17,1,$B$6))/(INDEX('Pace of change parameters'!$E$16:$I$16,1,$B$6)-INDEX('Pace of change parameters'!$E$17:$I$17,1,$B$6))))</f>
        <v>0</v>
      </c>
      <c r="P77" s="52">
        <v>7.1609236054301917E-2</v>
      </c>
      <c r="Q77" s="52">
        <v>6.8699999999999983E-2</v>
      </c>
      <c r="R77" s="9">
        <f>IF(INDEX('Pace of change parameters'!$E$29:$I$29,1,$B$6)=1,D77*(1+P77),D77)</f>
        <v>28429.638993759276</v>
      </c>
      <c r="S77" s="94">
        <f>IF(P77&lt;INDEX('Pace of change parameters'!$E$22:$I$22,1,$B$6),INDEX('Pace of change parameters'!$E$22:$I$22,1,$B$6),P77)</f>
        <v>7.1609236054301917E-2</v>
      </c>
      <c r="T77" s="123">
        <v>6.8699999999999983E-2</v>
      </c>
      <c r="U77" s="108">
        <f t="shared" si="24"/>
        <v>28429.638993759276</v>
      </c>
      <c r="V77" s="122">
        <f>IF(J77&gt;INDEX('Pace of change parameters'!$E$24:$I$24,1,$B$6),0,IF(J77&lt;INDEX('Pace of change parameters'!$E$23:$I$23,1,$B$6),1,(J77-INDEX('Pace of change parameters'!$E$24:$I$24,1,$B$6))/(INDEX('Pace of change parameters'!$E$23:$I$23,1,$B$6)-INDEX('Pace of change parameters'!$E$24:$I$24,1,$B$6))))</f>
        <v>1</v>
      </c>
      <c r="W77" s="123">
        <f>MIN(S77, S77+(INDEX('Pace of change parameters'!$E$25:$I$25,1,$B$6)-S77)*(1-V77))</f>
        <v>7.1609236054301917E-2</v>
      </c>
      <c r="X77" s="123">
        <v>6.8699999999999983E-2</v>
      </c>
      <c r="Y77" s="99">
        <f t="shared" si="25"/>
        <v>28429.638993759276</v>
      </c>
      <c r="Z77" s="88">
        <v>-2.3541091111649592E-2</v>
      </c>
      <c r="AA77" s="90">
        <f t="shared" si="26"/>
        <v>28429.227545673766</v>
      </c>
      <c r="AB77" s="90">
        <f>IF(INDEX('Pace of change parameters'!$E$27:$I$27,1,$B$6)=1,MAX(AA77,Y77),Y77)</f>
        <v>28429.638993759276</v>
      </c>
      <c r="AC77" s="88">
        <f t="shared" si="27"/>
        <v>7.1609236054301917E-2</v>
      </c>
      <c r="AD77" s="134">
        <v>6.8699999999999983E-2</v>
      </c>
      <c r="AE77" s="51">
        <f t="shared" si="28"/>
        <v>28430</v>
      </c>
      <c r="AF77" s="51">
        <v>215.04985024307706</v>
      </c>
      <c r="AG77" s="15">
        <f t="shared" si="20"/>
        <v>7.1622843600353425E-2</v>
      </c>
      <c r="AH77" s="15">
        <f t="shared" si="21"/>
        <v>6.8713570603887719E-2</v>
      </c>
      <c r="AI77" s="51"/>
      <c r="AJ77" s="51">
        <v>29114.617406726331</v>
      </c>
      <c r="AK77" s="51">
        <v>220.22842466412175</v>
      </c>
      <c r="AL77" s="15">
        <f t="shared" si="29"/>
        <v>-2.3514559616646835E-2</v>
      </c>
      <c r="AM77" s="53">
        <f t="shared" si="30"/>
        <v>-2.3514559616646724E-2</v>
      </c>
    </row>
    <row r="78" spans="1:39" x14ac:dyDescent="0.2">
      <c r="A78" s="160" t="s">
        <v>203</v>
      </c>
      <c r="B78" s="160" t="s">
        <v>204</v>
      </c>
      <c r="D78" s="62">
        <v>118353.64569810229</v>
      </c>
      <c r="E78" s="67">
        <v>243.06389846896496</v>
      </c>
      <c r="F78" s="50"/>
      <c r="G78" s="82">
        <v>111687.89451685027</v>
      </c>
      <c r="H78" s="75">
        <v>226.59708884772846</v>
      </c>
      <c r="I78" s="84"/>
      <c r="J78" s="94">
        <f t="shared" si="22"/>
        <v>5.9681948613028668E-2</v>
      </c>
      <c r="K78" s="117">
        <f t="shared" si="23"/>
        <v>7.2669996357729305E-2</v>
      </c>
      <c r="L78" s="94">
        <v>8.1798577967595598E-2</v>
      </c>
      <c r="M78" s="88">
        <f>INDEX('Pace of change parameters'!$E$20:$I$20,1,$B$6)</f>
        <v>6.8699999999999997E-2</v>
      </c>
      <c r="N78" s="99">
        <f>IF(INDEX('Pace of change parameters'!$E$28:$I$28,1,$B$6)=1,(1+L78)*D78,D78)</f>
        <v>128034.8056134877</v>
      </c>
      <c r="O78" s="85">
        <f>IF(K78&lt;INDEX('Pace of change parameters'!$E$16:$I$16,1,$B$6),1,IF(K78&gt;INDEX('Pace of change parameters'!$E$17:$I$17,1,$B$6),0,(K78-INDEX('Pace of change parameters'!$E$17:$I$17,1,$B$6))/(INDEX('Pace of change parameters'!$E$16:$I$16,1,$B$6)-INDEX('Pace of change parameters'!$E$17:$I$17,1,$B$6))))</f>
        <v>0</v>
      </c>
      <c r="P78" s="52">
        <v>8.1798577967595598E-2</v>
      </c>
      <c r="Q78" s="52">
        <v>6.8699999999999983E-2</v>
      </c>
      <c r="R78" s="9">
        <f>IF(INDEX('Pace of change parameters'!$E$29:$I$29,1,$B$6)=1,D78*(1+P78),D78)</f>
        <v>128034.8056134877</v>
      </c>
      <c r="S78" s="94">
        <f>IF(P78&lt;INDEX('Pace of change parameters'!$E$22:$I$22,1,$B$6),INDEX('Pace of change parameters'!$E$22:$I$22,1,$B$6),P78)</f>
        <v>8.1798577967595598E-2</v>
      </c>
      <c r="T78" s="123">
        <v>6.8699999999999983E-2</v>
      </c>
      <c r="U78" s="108">
        <f t="shared" si="24"/>
        <v>128034.8056134877</v>
      </c>
      <c r="V78" s="122">
        <f>IF(J78&gt;INDEX('Pace of change parameters'!$E$24:$I$24,1,$B$6),0,IF(J78&lt;INDEX('Pace of change parameters'!$E$23:$I$23,1,$B$6),1,(J78-INDEX('Pace of change parameters'!$E$24:$I$24,1,$B$6))/(INDEX('Pace of change parameters'!$E$23:$I$23,1,$B$6)-INDEX('Pace of change parameters'!$E$24:$I$24,1,$B$6))))</f>
        <v>1</v>
      </c>
      <c r="W78" s="123">
        <f>MIN(S78, S78+(INDEX('Pace of change parameters'!$E$25:$I$25,1,$B$6)-S78)*(1-V78))</f>
        <v>8.1798577967595598E-2</v>
      </c>
      <c r="X78" s="123">
        <v>6.8699999999999983E-2</v>
      </c>
      <c r="Y78" s="99">
        <f t="shared" si="25"/>
        <v>128034.8056134877</v>
      </c>
      <c r="Z78" s="88">
        <v>0</v>
      </c>
      <c r="AA78" s="90">
        <f t="shared" si="26"/>
        <v>120277.34216254274</v>
      </c>
      <c r="AB78" s="90">
        <f>IF(INDEX('Pace of change parameters'!$E$27:$I$27,1,$B$6)=1,MAX(AA78,Y78),Y78)</f>
        <v>128034.8056134877</v>
      </c>
      <c r="AC78" s="88">
        <f t="shared" si="27"/>
        <v>8.1798577967595598E-2</v>
      </c>
      <c r="AD78" s="134">
        <v>6.8699999999999983E-2</v>
      </c>
      <c r="AE78" s="51">
        <f t="shared" si="28"/>
        <v>128035</v>
      </c>
      <c r="AF78" s="51">
        <v>259.76278267329894</v>
      </c>
      <c r="AG78" s="15">
        <f t="shared" si="20"/>
        <v>8.1800220388588585E-2</v>
      </c>
      <c r="AH78" s="15">
        <f t="shared" si="21"/>
        <v>6.8701622534315332E-2</v>
      </c>
      <c r="AI78" s="51"/>
      <c r="AJ78" s="51">
        <v>120277.34216254274</v>
      </c>
      <c r="AK78" s="51">
        <v>244.023720800489</v>
      </c>
      <c r="AL78" s="15">
        <f t="shared" si="29"/>
        <v>6.4498081666732876E-2</v>
      </c>
      <c r="AM78" s="53">
        <f t="shared" si="30"/>
        <v>6.4498081666732876E-2</v>
      </c>
    </row>
    <row r="79" spans="1:39" x14ac:dyDescent="0.2">
      <c r="A79" s="160" t="s">
        <v>205</v>
      </c>
      <c r="B79" s="160" t="s">
        <v>206</v>
      </c>
      <c r="D79" s="62">
        <v>74090.316514846068</v>
      </c>
      <c r="E79" s="67">
        <v>234.83683367780381</v>
      </c>
      <c r="F79" s="50"/>
      <c r="G79" s="82">
        <v>72041.178907116104</v>
      </c>
      <c r="H79" s="75">
        <v>227.71671544046785</v>
      </c>
      <c r="I79" s="84"/>
      <c r="J79" s="94">
        <f t="shared" si="22"/>
        <v>2.8443976609155097E-2</v>
      </c>
      <c r="K79" s="117">
        <f t="shared" si="23"/>
        <v>3.1267437805624576E-2</v>
      </c>
      <c r="L79" s="94">
        <v>7.1633978951984867E-2</v>
      </c>
      <c r="M79" s="88">
        <f>INDEX('Pace of change parameters'!$E$20:$I$20,1,$B$6)</f>
        <v>6.8699999999999997E-2</v>
      </c>
      <c r="N79" s="99">
        <f>IF(INDEX('Pace of change parameters'!$E$28:$I$28,1,$B$6)=1,(1+L79)*D79,D79)</f>
        <v>79397.700688616445</v>
      </c>
      <c r="O79" s="85">
        <f>IF(K79&lt;INDEX('Pace of change parameters'!$E$16:$I$16,1,$B$6),1,IF(K79&gt;INDEX('Pace of change parameters'!$E$17:$I$17,1,$B$6),0,(K79-INDEX('Pace of change parameters'!$E$17:$I$17,1,$B$6))/(INDEX('Pace of change parameters'!$E$16:$I$16,1,$B$6)-INDEX('Pace of change parameters'!$E$17:$I$17,1,$B$6))))</f>
        <v>0</v>
      </c>
      <c r="P79" s="52">
        <v>7.1633978951984867E-2</v>
      </c>
      <c r="Q79" s="52">
        <v>6.8699999999999983E-2</v>
      </c>
      <c r="R79" s="9">
        <f>IF(INDEX('Pace of change parameters'!$E$29:$I$29,1,$B$6)=1,D79*(1+P79),D79)</f>
        <v>79397.700688616445</v>
      </c>
      <c r="S79" s="94">
        <f>IF(P79&lt;INDEX('Pace of change parameters'!$E$22:$I$22,1,$B$6),INDEX('Pace of change parameters'!$E$22:$I$22,1,$B$6),P79)</f>
        <v>7.1633978951984867E-2</v>
      </c>
      <c r="T79" s="123">
        <v>6.8699999999999983E-2</v>
      </c>
      <c r="U79" s="108">
        <f t="shared" si="24"/>
        <v>79397.700688616445</v>
      </c>
      <c r="V79" s="122">
        <f>IF(J79&gt;INDEX('Pace of change parameters'!$E$24:$I$24,1,$B$6),0,IF(J79&lt;INDEX('Pace of change parameters'!$E$23:$I$23,1,$B$6),1,(J79-INDEX('Pace of change parameters'!$E$24:$I$24,1,$B$6))/(INDEX('Pace of change parameters'!$E$23:$I$23,1,$B$6)-INDEX('Pace of change parameters'!$E$24:$I$24,1,$B$6))))</f>
        <v>1</v>
      </c>
      <c r="W79" s="123">
        <f>MIN(S79, S79+(INDEX('Pace of change parameters'!$E$25:$I$25,1,$B$6)-S79)*(1-V79))</f>
        <v>7.1633978951984867E-2</v>
      </c>
      <c r="X79" s="123">
        <v>6.8699999999999983E-2</v>
      </c>
      <c r="Y79" s="99">
        <f t="shared" si="25"/>
        <v>79397.700688616445</v>
      </c>
      <c r="Z79" s="88">
        <v>0</v>
      </c>
      <c r="AA79" s="90">
        <f t="shared" si="26"/>
        <v>77581.563899003304</v>
      </c>
      <c r="AB79" s="90">
        <f>IF(INDEX('Pace of change parameters'!$E$27:$I$27,1,$B$6)=1,MAX(AA79,Y79),Y79)</f>
        <v>79397.700688616445</v>
      </c>
      <c r="AC79" s="88">
        <f t="shared" si="27"/>
        <v>7.1633978951984867E-2</v>
      </c>
      <c r="AD79" s="134">
        <v>6.8699999999999983E-2</v>
      </c>
      <c r="AE79" s="51">
        <f t="shared" si="28"/>
        <v>79398</v>
      </c>
      <c r="AF79" s="51">
        <v>250.97107025210454</v>
      </c>
      <c r="AG79" s="15">
        <f t="shared" si="20"/>
        <v>7.1638018769839995E-2</v>
      </c>
      <c r="AH79" s="15">
        <f t="shared" si="21"/>
        <v>6.8704028757417657E-2</v>
      </c>
      <c r="AI79" s="51"/>
      <c r="AJ79" s="51">
        <v>77581.563899003304</v>
      </c>
      <c r="AK79" s="51">
        <v>245.2294531797387</v>
      </c>
      <c r="AL79" s="15">
        <f t="shared" si="29"/>
        <v>2.3413244200147343E-2</v>
      </c>
      <c r="AM79" s="53">
        <f t="shared" si="30"/>
        <v>2.3413244200147343E-2</v>
      </c>
    </row>
    <row r="80" spans="1:39" x14ac:dyDescent="0.2">
      <c r="A80" s="160" t="s">
        <v>207</v>
      </c>
      <c r="B80" s="160" t="s">
        <v>208</v>
      </c>
      <c r="D80" s="62">
        <v>25228.104111575547</v>
      </c>
      <c r="E80" s="67">
        <v>182.55571234334013</v>
      </c>
      <c r="F80" s="50"/>
      <c r="G80" s="82">
        <v>25988.833408257149</v>
      </c>
      <c r="H80" s="75">
        <v>186.82717382791807</v>
      </c>
      <c r="I80" s="84"/>
      <c r="J80" s="94">
        <f t="shared" si="22"/>
        <v>-2.9271390705821521E-2</v>
      </c>
      <c r="K80" s="117">
        <f t="shared" si="23"/>
        <v>-2.2863170260833066E-2</v>
      </c>
      <c r="L80" s="94">
        <v>7.5754974092644645E-2</v>
      </c>
      <c r="M80" s="88">
        <f>INDEX('Pace of change parameters'!$E$20:$I$20,1,$B$6)</f>
        <v>6.8699999999999997E-2</v>
      </c>
      <c r="N80" s="99">
        <f>IF(INDEX('Pace of change parameters'!$E$28:$I$28,1,$B$6)=1,(1+L80)*D80,D80)</f>
        <v>27139.258484954495</v>
      </c>
      <c r="O80" s="85">
        <f>IF(K80&lt;INDEX('Pace of change parameters'!$E$16:$I$16,1,$B$6),1,IF(K80&gt;INDEX('Pace of change parameters'!$E$17:$I$17,1,$B$6),0,(K80-INDEX('Pace of change parameters'!$E$17:$I$17,1,$B$6))/(INDEX('Pace of change parameters'!$E$16:$I$16,1,$B$6)-INDEX('Pace of change parameters'!$E$17:$I$17,1,$B$6))))</f>
        <v>0</v>
      </c>
      <c r="P80" s="52">
        <v>7.5754974092644645E-2</v>
      </c>
      <c r="Q80" s="52">
        <v>6.8699999999999983E-2</v>
      </c>
      <c r="R80" s="9">
        <f>IF(INDEX('Pace of change parameters'!$E$29:$I$29,1,$B$6)=1,D80*(1+P80),D80)</f>
        <v>27139.258484954495</v>
      </c>
      <c r="S80" s="94">
        <f>IF(P80&lt;INDEX('Pace of change parameters'!$E$22:$I$22,1,$B$6),INDEX('Pace of change parameters'!$E$22:$I$22,1,$B$6),P80)</f>
        <v>7.5754974092644645E-2</v>
      </c>
      <c r="T80" s="123">
        <v>6.8699999999999983E-2</v>
      </c>
      <c r="U80" s="108">
        <f t="shared" si="24"/>
        <v>27139.258484954495</v>
      </c>
      <c r="V80" s="122">
        <f>IF(J80&gt;INDEX('Pace of change parameters'!$E$24:$I$24,1,$B$6),0,IF(J80&lt;INDEX('Pace of change parameters'!$E$23:$I$23,1,$B$6),1,(J80-INDEX('Pace of change parameters'!$E$24:$I$24,1,$B$6))/(INDEX('Pace of change parameters'!$E$23:$I$23,1,$B$6)-INDEX('Pace of change parameters'!$E$24:$I$24,1,$B$6))))</f>
        <v>1</v>
      </c>
      <c r="W80" s="123">
        <f>MIN(S80, S80+(INDEX('Pace of change parameters'!$E$25:$I$25,1,$B$6)-S80)*(1-V80))</f>
        <v>7.5754974092644645E-2</v>
      </c>
      <c r="X80" s="123">
        <v>6.8699999999999983E-2</v>
      </c>
      <c r="Y80" s="99">
        <f t="shared" si="25"/>
        <v>27139.258484954495</v>
      </c>
      <c r="Z80" s="88">
        <v>-3.0322791341866218E-2</v>
      </c>
      <c r="AA80" s="90">
        <f t="shared" si="26"/>
        <v>27138.86571190703</v>
      </c>
      <c r="AB80" s="90">
        <f>IF(INDEX('Pace of change parameters'!$E$27:$I$27,1,$B$6)=1,MAX(AA80,Y80),Y80)</f>
        <v>27139.258484954495</v>
      </c>
      <c r="AC80" s="88">
        <f t="shared" si="27"/>
        <v>7.5754974092644645E-2</v>
      </c>
      <c r="AD80" s="134">
        <v>6.8699999999999983E-2</v>
      </c>
      <c r="AE80" s="51">
        <f t="shared" si="28"/>
        <v>27139</v>
      </c>
      <c r="AF80" s="51">
        <v>195.09543159813154</v>
      </c>
      <c r="AG80" s="15">
        <f t="shared" si="20"/>
        <v>7.5744728179858223E-2</v>
      </c>
      <c r="AH80" s="15">
        <f t="shared" si="21"/>
        <v>6.8689821281557206E-2</v>
      </c>
      <c r="AI80" s="51"/>
      <c r="AJ80" s="51">
        <v>27987.525611190289</v>
      </c>
      <c r="AK80" s="51">
        <v>201.19526837683517</v>
      </c>
      <c r="AL80" s="15">
        <f t="shared" si="29"/>
        <v>-3.0317993200907445E-2</v>
      </c>
      <c r="AM80" s="53">
        <f t="shared" si="30"/>
        <v>-3.0317993200907445E-2</v>
      </c>
    </row>
    <row r="81" spans="1:39" x14ac:dyDescent="0.2">
      <c r="A81" s="160" t="s">
        <v>209</v>
      </c>
      <c r="B81" s="160" t="s">
        <v>210</v>
      </c>
      <c r="D81" s="62">
        <v>40507.934825746284</v>
      </c>
      <c r="E81" s="67">
        <v>219.72550446007628</v>
      </c>
      <c r="F81" s="50"/>
      <c r="G81" s="82">
        <v>41210.385725535183</v>
      </c>
      <c r="H81" s="75">
        <v>222.2835466985029</v>
      </c>
      <c r="I81" s="84"/>
      <c r="J81" s="94">
        <f t="shared" si="22"/>
        <v>-1.7045482283696289E-2</v>
      </c>
      <c r="K81" s="117">
        <f t="shared" si="23"/>
        <v>-1.1508014319639437E-2</v>
      </c>
      <c r="L81" s="94">
        <v>7.4720514587934828E-2</v>
      </c>
      <c r="M81" s="88">
        <f>INDEX('Pace of change parameters'!$E$20:$I$20,1,$B$6)</f>
        <v>6.8699999999999997E-2</v>
      </c>
      <c r="N81" s="99">
        <f>IF(INDEX('Pace of change parameters'!$E$28:$I$28,1,$B$6)=1,(1+L81)*D81,D81)</f>
        <v>43534.708560820574</v>
      </c>
      <c r="O81" s="85">
        <f>IF(K81&lt;INDEX('Pace of change parameters'!$E$16:$I$16,1,$B$6),1,IF(K81&gt;INDEX('Pace of change parameters'!$E$17:$I$17,1,$B$6),0,(K81-INDEX('Pace of change parameters'!$E$17:$I$17,1,$B$6))/(INDEX('Pace of change parameters'!$E$16:$I$16,1,$B$6)-INDEX('Pace of change parameters'!$E$17:$I$17,1,$B$6))))</f>
        <v>0</v>
      </c>
      <c r="P81" s="52">
        <v>7.4720514587934828E-2</v>
      </c>
      <c r="Q81" s="52">
        <v>6.8699999999999983E-2</v>
      </c>
      <c r="R81" s="9">
        <f>IF(INDEX('Pace of change parameters'!$E$29:$I$29,1,$B$6)=1,D81*(1+P81),D81)</f>
        <v>43534.708560820574</v>
      </c>
      <c r="S81" s="94">
        <f>IF(P81&lt;INDEX('Pace of change parameters'!$E$22:$I$22,1,$B$6),INDEX('Pace of change parameters'!$E$22:$I$22,1,$B$6),P81)</f>
        <v>7.4720514587934828E-2</v>
      </c>
      <c r="T81" s="123">
        <v>6.8699999999999983E-2</v>
      </c>
      <c r="U81" s="108">
        <f t="shared" si="24"/>
        <v>43534.708560820574</v>
      </c>
      <c r="V81" s="122">
        <f>IF(J81&gt;INDEX('Pace of change parameters'!$E$24:$I$24,1,$B$6),0,IF(J81&lt;INDEX('Pace of change parameters'!$E$23:$I$23,1,$B$6),1,(J81-INDEX('Pace of change parameters'!$E$24:$I$24,1,$B$6))/(INDEX('Pace of change parameters'!$E$23:$I$23,1,$B$6)-INDEX('Pace of change parameters'!$E$24:$I$24,1,$B$6))))</f>
        <v>1</v>
      </c>
      <c r="W81" s="123">
        <f>MIN(S81, S81+(INDEX('Pace of change parameters'!$E$25:$I$25,1,$B$6)-S81)*(1-V81))</f>
        <v>7.4720514587934828E-2</v>
      </c>
      <c r="X81" s="123">
        <v>6.8699999999999983E-2</v>
      </c>
      <c r="Y81" s="99">
        <f t="shared" si="25"/>
        <v>43534.708560820574</v>
      </c>
      <c r="Z81" s="88">
        <v>-1.9054322503296972E-2</v>
      </c>
      <c r="AA81" s="90">
        <f t="shared" si="26"/>
        <v>43534.078504543933</v>
      </c>
      <c r="AB81" s="90">
        <f>IF(INDEX('Pace of change parameters'!$E$27:$I$27,1,$B$6)=1,MAX(AA81,Y81),Y81)</f>
        <v>43534.708560820574</v>
      </c>
      <c r="AC81" s="88">
        <f t="shared" si="27"/>
        <v>7.4720514587934828E-2</v>
      </c>
      <c r="AD81" s="134">
        <v>6.8699999999999983E-2</v>
      </c>
      <c r="AE81" s="51">
        <f t="shared" si="28"/>
        <v>43535</v>
      </c>
      <c r="AF81" s="51">
        <v>234.82221860212036</v>
      </c>
      <c r="AG81" s="15">
        <f t="shared" si="20"/>
        <v>7.4727709207474957E-2</v>
      </c>
      <c r="AH81" s="15">
        <f t="shared" si="21"/>
        <v>6.8707154315748253E-2</v>
      </c>
      <c r="AI81" s="51"/>
      <c r="AJ81" s="51">
        <v>44379.703691278308</v>
      </c>
      <c r="AK81" s="51">
        <v>239.3784422117993</v>
      </c>
      <c r="AL81" s="15">
        <f t="shared" si="29"/>
        <v>-1.9033558609457657E-2</v>
      </c>
      <c r="AM81" s="53">
        <f t="shared" si="30"/>
        <v>-1.9033558609457546E-2</v>
      </c>
    </row>
    <row r="82" spans="1:39" x14ac:dyDescent="0.2">
      <c r="A82" s="160" t="s">
        <v>211</v>
      </c>
      <c r="B82" s="160" t="s">
        <v>212</v>
      </c>
      <c r="D82" s="62">
        <v>54524.773617719788</v>
      </c>
      <c r="E82" s="67">
        <v>252.04094436687785</v>
      </c>
      <c r="F82" s="50"/>
      <c r="G82" s="82">
        <v>50625.099735673386</v>
      </c>
      <c r="H82" s="75">
        <v>233.51305404351231</v>
      </c>
      <c r="I82" s="84"/>
      <c r="J82" s="94">
        <f t="shared" si="22"/>
        <v>7.7030443444212393E-2</v>
      </c>
      <c r="K82" s="117">
        <f t="shared" si="23"/>
        <v>7.9344130884918762E-2</v>
      </c>
      <c r="L82" s="94">
        <v>7.0995791899786553E-2</v>
      </c>
      <c r="M82" s="88">
        <f>INDEX('Pace of change parameters'!$E$20:$I$20,1,$B$6)</f>
        <v>6.8699999999999997E-2</v>
      </c>
      <c r="N82" s="99">
        <f>IF(INDEX('Pace of change parameters'!$E$28:$I$28,1,$B$6)=1,(1+L82)*D82,D82)</f>
        <v>58395.803098866396</v>
      </c>
      <c r="O82" s="85">
        <f>IF(K82&lt;INDEX('Pace of change parameters'!$E$16:$I$16,1,$B$6),1,IF(K82&gt;INDEX('Pace of change parameters'!$E$17:$I$17,1,$B$6),0,(K82-INDEX('Pace of change parameters'!$E$17:$I$17,1,$B$6))/(INDEX('Pace of change parameters'!$E$16:$I$16,1,$B$6)-INDEX('Pace of change parameters'!$E$17:$I$17,1,$B$6))))</f>
        <v>0</v>
      </c>
      <c r="P82" s="52">
        <v>7.0995791899786553E-2</v>
      </c>
      <c r="Q82" s="52">
        <v>6.8699999999999983E-2</v>
      </c>
      <c r="R82" s="9">
        <f>IF(INDEX('Pace of change parameters'!$E$29:$I$29,1,$B$6)=1,D82*(1+P82),D82)</f>
        <v>58395.803098866396</v>
      </c>
      <c r="S82" s="94">
        <f>IF(P82&lt;INDEX('Pace of change parameters'!$E$22:$I$22,1,$B$6),INDEX('Pace of change parameters'!$E$22:$I$22,1,$B$6),P82)</f>
        <v>7.0995791899786553E-2</v>
      </c>
      <c r="T82" s="123">
        <v>6.8699999999999983E-2</v>
      </c>
      <c r="U82" s="108">
        <f t="shared" si="24"/>
        <v>58395.803098866396</v>
      </c>
      <c r="V82" s="122">
        <f>IF(J82&gt;INDEX('Pace of change parameters'!$E$24:$I$24,1,$B$6),0,IF(J82&lt;INDEX('Pace of change parameters'!$E$23:$I$23,1,$B$6),1,(J82-INDEX('Pace of change parameters'!$E$24:$I$24,1,$B$6))/(INDEX('Pace of change parameters'!$E$23:$I$23,1,$B$6)-INDEX('Pace of change parameters'!$E$24:$I$24,1,$B$6))))</f>
        <v>1</v>
      </c>
      <c r="W82" s="123">
        <f>MIN(S82, S82+(INDEX('Pace of change parameters'!$E$25:$I$25,1,$B$6)-S82)*(1-V82))</f>
        <v>7.0995791899786553E-2</v>
      </c>
      <c r="X82" s="123">
        <v>6.8699999999999983E-2</v>
      </c>
      <c r="Y82" s="99">
        <f t="shared" si="25"/>
        <v>58395.803098866396</v>
      </c>
      <c r="Z82" s="88">
        <v>0</v>
      </c>
      <c r="AA82" s="90">
        <f t="shared" si="26"/>
        <v>54518.463878838615</v>
      </c>
      <c r="AB82" s="90">
        <f>IF(INDEX('Pace of change parameters'!$E$27:$I$27,1,$B$6)=1,MAX(AA82,Y82),Y82)</f>
        <v>58395.803098866396</v>
      </c>
      <c r="AC82" s="88">
        <f t="shared" si="27"/>
        <v>7.0995791899786553E-2</v>
      </c>
      <c r="AD82" s="134">
        <v>6.8699999999999983E-2</v>
      </c>
      <c r="AE82" s="51">
        <f t="shared" si="28"/>
        <v>58396</v>
      </c>
      <c r="AF82" s="51">
        <v>269.35706546995829</v>
      </c>
      <c r="AG82" s="15">
        <f t="shared" si="20"/>
        <v>7.0999403123099158E-2</v>
      </c>
      <c r="AH82" s="15">
        <f t="shared" si="21"/>
        <v>6.8703603482276332E-2</v>
      </c>
      <c r="AI82" s="51"/>
      <c r="AJ82" s="51">
        <v>54518.463878838615</v>
      </c>
      <c r="AK82" s="51">
        <v>251.47156387995562</v>
      </c>
      <c r="AL82" s="15">
        <f t="shared" si="29"/>
        <v>7.1123356112505087E-2</v>
      </c>
      <c r="AM82" s="53">
        <f t="shared" si="30"/>
        <v>7.1123356112505087E-2</v>
      </c>
    </row>
    <row r="83" spans="1:39" x14ac:dyDescent="0.2">
      <c r="A83" s="160" t="s">
        <v>213</v>
      </c>
      <c r="B83" s="160" t="s">
        <v>214</v>
      </c>
      <c r="D83" s="62">
        <v>36648.161153429217</v>
      </c>
      <c r="E83" s="67">
        <v>210.25065633295978</v>
      </c>
      <c r="F83" s="50"/>
      <c r="G83" s="82">
        <v>37102.522452876794</v>
      </c>
      <c r="H83" s="75">
        <v>211.9831696972721</v>
      </c>
      <c r="I83" s="84"/>
      <c r="J83" s="94">
        <f t="shared" si="22"/>
        <v>-1.2246102674680737E-2</v>
      </c>
      <c r="K83" s="117">
        <f t="shared" si="23"/>
        <v>-8.1728816810621163E-3</v>
      </c>
      <c r="L83" s="94">
        <v>7.3107020096470743E-2</v>
      </c>
      <c r="M83" s="88">
        <f>INDEX('Pace of change parameters'!$E$20:$I$20,1,$B$6)</f>
        <v>6.8699999999999997E-2</v>
      </c>
      <c r="N83" s="99">
        <f>IF(INDEX('Pace of change parameters'!$E$28:$I$28,1,$B$6)=1,(1+L83)*D83,D83)</f>
        <v>39327.399007371663</v>
      </c>
      <c r="O83" s="85">
        <f>IF(K83&lt;INDEX('Pace of change parameters'!$E$16:$I$16,1,$B$6),1,IF(K83&gt;INDEX('Pace of change parameters'!$E$17:$I$17,1,$B$6),0,(K83-INDEX('Pace of change parameters'!$E$17:$I$17,1,$B$6))/(INDEX('Pace of change parameters'!$E$16:$I$16,1,$B$6)-INDEX('Pace of change parameters'!$E$17:$I$17,1,$B$6))))</f>
        <v>0</v>
      </c>
      <c r="P83" s="52">
        <v>7.3107020096470743E-2</v>
      </c>
      <c r="Q83" s="52">
        <v>6.8699999999999983E-2</v>
      </c>
      <c r="R83" s="9">
        <f>IF(INDEX('Pace of change parameters'!$E$29:$I$29,1,$B$6)=1,D83*(1+P83),D83)</f>
        <v>39327.399007371663</v>
      </c>
      <c r="S83" s="94">
        <f>IF(P83&lt;INDEX('Pace of change parameters'!$E$22:$I$22,1,$B$6),INDEX('Pace of change parameters'!$E$22:$I$22,1,$B$6),P83)</f>
        <v>7.3107020096470743E-2</v>
      </c>
      <c r="T83" s="123">
        <v>6.8699999999999983E-2</v>
      </c>
      <c r="U83" s="108">
        <f t="shared" si="24"/>
        <v>39327.399007371663</v>
      </c>
      <c r="V83" s="122">
        <f>IF(J83&gt;INDEX('Pace of change parameters'!$E$24:$I$24,1,$B$6),0,IF(J83&lt;INDEX('Pace of change parameters'!$E$23:$I$23,1,$B$6),1,(J83-INDEX('Pace of change parameters'!$E$24:$I$24,1,$B$6))/(INDEX('Pace of change parameters'!$E$23:$I$23,1,$B$6)-INDEX('Pace of change parameters'!$E$24:$I$24,1,$B$6))))</f>
        <v>1</v>
      </c>
      <c r="W83" s="123">
        <f>MIN(S83, S83+(INDEX('Pace of change parameters'!$E$25:$I$25,1,$B$6)-S83)*(1-V83))</f>
        <v>7.3107020096470743E-2</v>
      </c>
      <c r="X83" s="123">
        <v>6.8699999999999983E-2</v>
      </c>
      <c r="Y83" s="99">
        <f t="shared" si="25"/>
        <v>39327.399007371663</v>
      </c>
      <c r="Z83" s="88">
        <v>-1.5744650808347527E-2</v>
      </c>
      <c r="AA83" s="90">
        <f t="shared" si="26"/>
        <v>39326.829841402548</v>
      </c>
      <c r="AB83" s="90">
        <f>IF(INDEX('Pace of change parameters'!$E$27:$I$27,1,$B$6)=1,MAX(AA83,Y83),Y83)</f>
        <v>39327.399007371663</v>
      </c>
      <c r="AC83" s="88">
        <f t="shared" si="27"/>
        <v>7.3107020096470743E-2</v>
      </c>
      <c r="AD83" s="134">
        <v>6.8699999999999983E-2</v>
      </c>
      <c r="AE83" s="51">
        <f t="shared" si="28"/>
        <v>39327</v>
      </c>
      <c r="AF83" s="51">
        <v>224.69259671691745</v>
      </c>
      <c r="AG83" s="15">
        <f t="shared" si="20"/>
        <v>7.3096132582360696E-2</v>
      </c>
      <c r="AH83" s="15">
        <f t="shared" si="21"/>
        <v>6.8689157198572381E-2</v>
      </c>
      <c r="AI83" s="51"/>
      <c r="AJ83" s="51">
        <v>39955.921879114823</v>
      </c>
      <c r="AK83" s="51">
        <v>228.28590640619944</v>
      </c>
      <c r="AL83" s="15">
        <f t="shared" si="29"/>
        <v>-1.5740392150570437E-2</v>
      </c>
      <c r="AM83" s="53">
        <f t="shared" si="30"/>
        <v>-1.5740392150570437E-2</v>
      </c>
    </row>
    <row r="84" spans="1:39" x14ac:dyDescent="0.2">
      <c r="A84" s="160" t="s">
        <v>215</v>
      </c>
      <c r="B84" s="160" t="s">
        <v>216</v>
      </c>
      <c r="D84" s="62">
        <v>152120.88616014839</v>
      </c>
      <c r="E84" s="67">
        <v>270.35734549474887</v>
      </c>
      <c r="F84" s="50"/>
      <c r="G84" s="82">
        <v>147226.7461564168</v>
      </c>
      <c r="H84" s="75">
        <v>259.39123222846052</v>
      </c>
      <c r="I84" s="84"/>
      <c r="J84" s="94">
        <f t="shared" si="22"/>
        <v>3.324219363329517E-2</v>
      </c>
      <c r="K84" s="117">
        <f t="shared" si="23"/>
        <v>4.2276345164318663E-2</v>
      </c>
      <c r="L84" s="94">
        <v>7.804417680646103E-2</v>
      </c>
      <c r="M84" s="88">
        <f>INDEX('Pace of change parameters'!$E$20:$I$20,1,$B$6)</f>
        <v>6.8699999999999997E-2</v>
      </c>
      <c r="N84" s="99">
        <f>IF(INDEX('Pace of change parameters'!$E$28:$I$28,1,$B$6)=1,(1+L84)*D84,D84)</f>
        <v>163993.03549558655</v>
      </c>
      <c r="O84" s="85">
        <f>IF(K84&lt;INDEX('Pace of change parameters'!$E$16:$I$16,1,$B$6),1,IF(K84&gt;INDEX('Pace of change parameters'!$E$17:$I$17,1,$B$6),0,(K84-INDEX('Pace of change parameters'!$E$17:$I$17,1,$B$6))/(INDEX('Pace of change parameters'!$E$16:$I$16,1,$B$6)-INDEX('Pace of change parameters'!$E$17:$I$17,1,$B$6))))</f>
        <v>0</v>
      </c>
      <c r="P84" s="52">
        <v>7.804417680646103E-2</v>
      </c>
      <c r="Q84" s="52">
        <v>6.8699999999999983E-2</v>
      </c>
      <c r="R84" s="9">
        <f>IF(INDEX('Pace of change parameters'!$E$29:$I$29,1,$B$6)=1,D84*(1+P84),D84)</f>
        <v>163993.03549558655</v>
      </c>
      <c r="S84" s="94">
        <f>IF(P84&lt;INDEX('Pace of change parameters'!$E$22:$I$22,1,$B$6),INDEX('Pace of change parameters'!$E$22:$I$22,1,$B$6),P84)</f>
        <v>7.804417680646103E-2</v>
      </c>
      <c r="T84" s="123">
        <v>6.8699999999999983E-2</v>
      </c>
      <c r="U84" s="108">
        <f t="shared" si="24"/>
        <v>163993.03549558655</v>
      </c>
      <c r="V84" s="122">
        <f>IF(J84&gt;INDEX('Pace of change parameters'!$E$24:$I$24,1,$B$6),0,IF(J84&lt;INDEX('Pace of change parameters'!$E$23:$I$23,1,$B$6),1,(J84-INDEX('Pace of change parameters'!$E$24:$I$24,1,$B$6))/(INDEX('Pace of change parameters'!$E$23:$I$23,1,$B$6)-INDEX('Pace of change parameters'!$E$24:$I$24,1,$B$6))))</f>
        <v>1</v>
      </c>
      <c r="W84" s="123">
        <f>MIN(S84, S84+(INDEX('Pace of change parameters'!$E$25:$I$25,1,$B$6)-S84)*(1-V84))</f>
        <v>7.804417680646103E-2</v>
      </c>
      <c r="X84" s="123">
        <v>6.8699999999999983E-2</v>
      </c>
      <c r="Y84" s="99">
        <f t="shared" si="25"/>
        <v>163993.03549558655</v>
      </c>
      <c r="Z84" s="88">
        <v>0</v>
      </c>
      <c r="AA84" s="90">
        <f t="shared" si="26"/>
        <v>158549.33786276693</v>
      </c>
      <c r="AB84" s="90">
        <f>IF(INDEX('Pace of change parameters'!$E$27:$I$27,1,$B$6)=1,MAX(AA84,Y84),Y84)</f>
        <v>163993.03549558655</v>
      </c>
      <c r="AC84" s="88">
        <f t="shared" si="27"/>
        <v>7.804417680646103E-2</v>
      </c>
      <c r="AD84" s="134">
        <v>6.8699999999999983E-2</v>
      </c>
      <c r="AE84" s="51">
        <f t="shared" si="28"/>
        <v>163993</v>
      </c>
      <c r="AF84" s="51">
        <v>288.93083259238978</v>
      </c>
      <c r="AG84" s="15">
        <f t="shared" si="20"/>
        <v>7.8043943468439902E-2</v>
      </c>
      <c r="AH84" s="15">
        <f t="shared" si="21"/>
        <v>6.8699768684485907E-2</v>
      </c>
      <c r="AI84" s="51"/>
      <c r="AJ84" s="51">
        <v>158549.33786276693</v>
      </c>
      <c r="AK84" s="51">
        <v>279.33992423860383</v>
      </c>
      <c r="AL84" s="15">
        <f t="shared" si="29"/>
        <v>3.4334183987225764E-2</v>
      </c>
      <c r="AM84" s="53">
        <f t="shared" si="30"/>
        <v>3.4334183987225764E-2</v>
      </c>
    </row>
    <row r="85" spans="1:39" x14ac:dyDescent="0.2">
      <c r="A85" s="160" t="s">
        <v>217</v>
      </c>
      <c r="B85" s="160" t="s">
        <v>218</v>
      </c>
      <c r="D85" s="62">
        <v>70149.34098400845</v>
      </c>
      <c r="E85" s="67">
        <v>230.88732324202567</v>
      </c>
      <c r="F85" s="50"/>
      <c r="G85" s="82">
        <v>72818.622944726041</v>
      </c>
      <c r="H85" s="75">
        <v>238.68464740312911</v>
      </c>
      <c r="I85" s="84"/>
      <c r="J85" s="94">
        <f t="shared" si="22"/>
        <v>-3.6656583889862149E-2</v>
      </c>
      <c r="K85" s="117">
        <f t="shared" si="23"/>
        <v>-3.2667891487524359E-2</v>
      </c>
      <c r="L85" s="94">
        <v>7.3124917946282064E-2</v>
      </c>
      <c r="M85" s="88">
        <f>INDEX('Pace of change parameters'!$E$20:$I$20,1,$B$6)</f>
        <v>6.8699999999999997E-2</v>
      </c>
      <c r="N85" s="99">
        <f>IF(INDEX('Pace of change parameters'!$E$28:$I$28,1,$B$6)=1,(1+L85)*D85,D85)</f>
        <v>75279.005787449831</v>
      </c>
      <c r="O85" s="85">
        <f>IF(K85&lt;INDEX('Pace of change parameters'!$E$16:$I$16,1,$B$6),1,IF(K85&gt;INDEX('Pace of change parameters'!$E$17:$I$17,1,$B$6),0,(K85-INDEX('Pace of change parameters'!$E$17:$I$17,1,$B$6))/(INDEX('Pace of change parameters'!$E$16:$I$16,1,$B$6)-INDEX('Pace of change parameters'!$E$17:$I$17,1,$B$6))))</f>
        <v>0</v>
      </c>
      <c r="P85" s="52">
        <v>7.3124917946282064E-2</v>
      </c>
      <c r="Q85" s="52">
        <v>6.8699999999999983E-2</v>
      </c>
      <c r="R85" s="9">
        <f>IF(INDEX('Pace of change parameters'!$E$29:$I$29,1,$B$6)=1,D85*(1+P85),D85)</f>
        <v>75279.005787449831</v>
      </c>
      <c r="S85" s="94">
        <f>IF(P85&lt;INDEX('Pace of change parameters'!$E$22:$I$22,1,$B$6),INDEX('Pace of change parameters'!$E$22:$I$22,1,$B$6),P85)</f>
        <v>7.3124917946282064E-2</v>
      </c>
      <c r="T85" s="123">
        <v>6.8699999999999983E-2</v>
      </c>
      <c r="U85" s="108">
        <f t="shared" si="24"/>
        <v>75279.005787449831</v>
      </c>
      <c r="V85" s="122">
        <f>IF(J85&gt;INDEX('Pace of change parameters'!$E$24:$I$24,1,$B$6),0,IF(J85&lt;INDEX('Pace of change parameters'!$E$23:$I$23,1,$B$6),1,(J85-INDEX('Pace of change parameters'!$E$24:$I$24,1,$B$6))/(INDEX('Pace of change parameters'!$E$23:$I$23,1,$B$6)-INDEX('Pace of change parameters'!$E$24:$I$24,1,$B$6))))</f>
        <v>1</v>
      </c>
      <c r="W85" s="123">
        <f>MIN(S85, S85+(INDEX('Pace of change parameters'!$E$25:$I$25,1,$B$6)-S85)*(1-V85))</f>
        <v>7.3124917946282064E-2</v>
      </c>
      <c r="X85" s="123">
        <v>6.8699999999999983E-2</v>
      </c>
      <c r="Y85" s="99">
        <f t="shared" si="25"/>
        <v>75279.005787449831</v>
      </c>
      <c r="Z85" s="88">
        <v>-4.0052661736074358E-2</v>
      </c>
      <c r="AA85" s="90">
        <f t="shared" si="26"/>
        <v>75277.91631168063</v>
      </c>
      <c r="AB85" s="90">
        <f>IF(INDEX('Pace of change parameters'!$E$27:$I$27,1,$B$6)=1,MAX(AA85,Y85),Y85)</f>
        <v>75279.005787449831</v>
      </c>
      <c r="AC85" s="88">
        <f t="shared" si="27"/>
        <v>7.3124917946282064E-2</v>
      </c>
      <c r="AD85" s="134">
        <v>6.8699999999999983E-2</v>
      </c>
      <c r="AE85" s="51">
        <f t="shared" si="28"/>
        <v>75279</v>
      </c>
      <c r="AF85" s="51">
        <v>246.74926337866847</v>
      </c>
      <c r="AG85" s="15">
        <f t="shared" si="20"/>
        <v>7.3124835444440262E-2</v>
      </c>
      <c r="AH85" s="15">
        <f t="shared" si="21"/>
        <v>6.8699917838346058E-2</v>
      </c>
      <c r="AI85" s="51"/>
      <c r="AJ85" s="51">
        <v>78418.797897623735</v>
      </c>
      <c r="AK85" s="51">
        <v>257.04088279970949</v>
      </c>
      <c r="AL85" s="15">
        <f t="shared" si="29"/>
        <v>-4.0038842494407589E-2</v>
      </c>
      <c r="AM85" s="53">
        <f t="shared" si="30"/>
        <v>-4.0038842494407478E-2</v>
      </c>
    </row>
    <row r="86" spans="1:39" x14ac:dyDescent="0.2">
      <c r="A86" s="160" t="s">
        <v>219</v>
      </c>
      <c r="B86" s="160" t="s">
        <v>220</v>
      </c>
      <c r="D86" s="62">
        <v>56051.339891496871</v>
      </c>
      <c r="E86" s="67">
        <v>230.55578819605978</v>
      </c>
      <c r="F86" s="50"/>
      <c r="G86" s="82">
        <v>53903.834065344978</v>
      </c>
      <c r="H86" s="75">
        <v>220.55164628501348</v>
      </c>
      <c r="I86" s="84"/>
      <c r="J86" s="94">
        <f t="shared" si="22"/>
        <v>3.9839574742467798E-2</v>
      </c>
      <c r="K86" s="117">
        <f t="shared" si="23"/>
        <v>4.5359633807122934E-2</v>
      </c>
      <c r="L86" s="94">
        <v>7.4373266593895204E-2</v>
      </c>
      <c r="M86" s="88">
        <f>INDEX('Pace of change parameters'!$E$20:$I$20,1,$B$6)</f>
        <v>6.8699999999999997E-2</v>
      </c>
      <c r="N86" s="99">
        <f>IF(INDEX('Pace of change parameters'!$E$28:$I$28,1,$B$6)=1,(1+L86)*D86,D86)</f>
        <v>60220.061136192198</v>
      </c>
      <c r="O86" s="85">
        <f>IF(K86&lt;INDEX('Pace of change parameters'!$E$16:$I$16,1,$B$6),1,IF(K86&gt;INDEX('Pace of change parameters'!$E$17:$I$17,1,$B$6),0,(K86-INDEX('Pace of change parameters'!$E$17:$I$17,1,$B$6))/(INDEX('Pace of change parameters'!$E$16:$I$16,1,$B$6)-INDEX('Pace of change parameters'!$E$17:$I$17,1,$B$6))))</f>
        <v>0</v>
      </c>
      <c r="P86" s="52">
        <v>7.4373266593895204E-2</v>
      </c>
      <c r="Q86" s="52">
        <v>6.8699999999999983E-2</v>
      </c>
      <c r="R86" s="9">
        <f>IF(INDEX('Pace of change parameters'!$E$29:$I$29,1,$B$6)=1,D86*(1+P86),D86)</f>
        <v>60220.061136192198</v>
      </c>
      <c r="S86" s="94">
        <f>IF(P86&lt;INDEX('Pace of change parameters'!$E$22:$I$22,1,$B$6),INDEX('Pace of change parameters'!$E$22:$I$22,1,$B$6),P86)</f>
        <v>7.4373266593895204E-2</v>
      </c>
      <c r="T86" s="123">
        <v>6.8699999999999983E-2</v>
      </c>
      <c r="U86" s="108">
        <f t="shared" si="24"/>
        <v>60220.061136192198</v>
      </c>
      <c r="V86" s="122">
        <f>IF(J86&gt;INDEX('Pace of change parameters'!$E$24:$I$24,1,$B$6),0,IF(J86&lt;INDEX('Pace of change parameters'!$E$23:$I$23,1,$B$6),1,(J86-INDEX('Pace of change parameters'!$E$24:$I$24,1,$B$6))/(INDEX('Pace of change parameters'!$E$23:$I$23,1,$B$6)-INDEX('Pace of change parameters'!$E$24:$I$24,1,$B$6))))</f>
        <v>1</v>
      </c>
      <c r="W86" s="123">
        <f>MIN(S86, S86+(INDEX('Pace of change parameters'!$E$25:$I$25,1,$B$6)-S86)*(1-V86))</f>
        <v>7.4373266593895204E-2</v>
      </c>
      <c r="X86" s="123">
        <v>6.8699999999999983E-2</v>
      </c>
      <c r="Y86" s="99">
        <f t="shared" si="25"/>
        <v>60220.061136192198</v>
      </c>
      <c r="Z86" s="88">
        <v>0</v>
      </c>
      <c r="AA86" s="90">
        <f t="shared" si="26"/>
        <v>58049.351917653687</v>
      </c>
      <c r="AB86" s="90">
        <f>IF(INDEX('Pace of change parameters'!$E$27:$I$27,1,$B$6)=1,MAX(AA86,Y86),Y86)</f>
        <v>60220.061136192198</v>
      </c>
      <c r="AC86" s="88">
        <f t="shared" si="27"/>
        <v>7.4373266593895204E-2</v>
      </c>
      <c r="AD86" s="134">
        <v>6.8699999999999983E-2</v>
      </c>
      <c r="AE86" s="51">
        <f t="shared" si="28"/>
        <v>60220</v>
      </c>
      <c r="AF86" s="51">
        <v>246.39472070173812</v>
      </c>
      <c r="AG86" s="15">
        <f t="shared" si="20"/>
        <v>7.4372175876129765E-2</v>
      </c>
      <c r="AH86" s="15">
        <f t="shared" si="21"/>
        <v>6.8698915041808695E-2</v>
      </c>
      <c r="AI86" s="51"/>
      <c r="AJ86" s="51">
        <v>58049.351917653687</v>
      </c>
      <c r="AK86" s="51">
        <v>237.51334859958794</v>
      </c>
      <c r="AL86" s="15">
        <f t="shared" si="29"/>
        <v>3.7393149288307281E-2</v>
      </c>
      <c r="AM86" s="53">
        <f t="shared" si="30"/>
        <v>3.7393149288307281E-2</v>
      </c>
    </row>
    <row r="87" spans="1:39" x14ac:dyDescent="0.2">
      <c r="A87" s="160" t="s">
        <v>221</v>
      </c>
      <c r="B87" s="160" t="s">
        <v>222</v>
      </c>
      <c r="D87" s="62">
        <v>47388.303204368349</v>
      </c>
      <c r="E87" s="67">
        <v>218.77448295708535</v>
      </c>
      <c r="F87" s="50"/>
      <c r="G87" s="82">
        <v>48198.993082613364</v>
      </c>
      <c r="H87" s="75">
        <v>221.57638860829402</v>
      </c>
      <c r="I87" s="84"/>
      <c r="J87" s="94">
        <f t="shared" si="22"/>
        <v>-1.6819643448888866E-2</v>
      </c>
      <c r="K87" s="117">
        <f t="shared" si="23"/>
        <v>-1.2645325924875106E-2</v>
      </c>
      <c r="L87" s="94">
        <v>7.3237410769233291E-2</v>
      </c>
      <c r="M87" s="88">
        <f>INDEX('Pace of change parameters'!$E$20:$I$20,1,$B$6)</f>
        <v>6.8699999999999997E-2</v>
      </c>
      <c r="N87" s="99">
        <f>IF(INDEX('Pace of change parameters'!$E$28:$I$28,1,$B$6)=1,(1+L87)*D87,D87)</f>
        <v>50858.899831803647</v>
      </c>
      <c r="O87" s="85">
        <f>IF(K87&lt;INDEX('Pace of change parameters'!$E$16:$I$16,1,$B$6),1,IF(K87&gt;INDEX('Pace of change parameters'!$E$17:$I$17,1,$B$6),0,(K87-INDEX('Pace of change parameters'!$E$17:$I$17,1,$B$6))/(INDEX('Pace of change parameters'!$E$16:$I$16,1,$B$6)-INDEX('Pace of change parameters'!$E$17:$I$17,1,$B$6))))</f>
        <v>0</v>
      </c>
      <c r="P87" s="52">
        <v>7.3237410769233291E-2</v>
      </c>
      <c r="Q87" s="52">
        <v>6.8699999999999983E-2</v>
      </c>
      <c r="R87" s="9">
        <f>IF(INDEX('Pace of change parameters'!$E$29:$I$29,1,$B$6)=1,D87*(1+P87),D87)</f>
        <v>50858.899831803647</v>
      </c>
      <c r="S87" s="94">
        <f>IF(P87&lt;INDEX('Pace of change parameters'!$E$22:$I$22,1,$B$6),INDEX('Pace of change parameters'!$E$22:$I$22,1,$B$6),P87)</f>
        <v>7.3237410769233291E-2</v>
      </c>
      <c r="T87" s="123">
        <v>6.8699999999999983E-2</v>
      </c>
      <c r="U87" s="108">
        <f t="shared" si="24"/>
        <v>50858.899831803647</v>
      </c>
      <c r="V87" s="122">
        <f>IF(J87&gt;INDEX('Pace of change parameters'!$E$24:$I$24,1,$B$6),0,IF(J87&lt;INDEX('Pace of change parameters'!$E$23:$I$23,1,$B$6),1,(J87-INDEX('Pace of change parameters'!$E$24:$I$24,1,$B$6))/(INDEX('Pace of change parameters'!$E$23:$I$23,1,$B$6)-INDEX('Pace of change parameters'!$E$24:$I$24,1,$B$6))))</f>
        <v>1</v>
      </c>
      <c r="W87" s="123">
        <f>MIN(S87, S87+(INDEX('Pace of change parameters'!$E$25:$I$25,1,$B$6)-S87)*(1-V87))</f>
        <v>7.3237410769233291E-2</v>
      </c>
      <c r="X87" s="123">
        <v>6.8699999999999983E-2</v>
      </c>
      <c r="Y87" s="99">
        <f t="shared" si="25"/>
        <v>50858.899831803647</v>
      </c>
      <c r="Z87" s="88">
        <v>-2.0182951687229944E-2</v>
      </c>
      <c r="AA87" s="90">
        <f t="shared" si="26"/>
        <v>50858.16377613401</v>
      </c>
      <c r="AB87" s="90">
        <f>IF(INDEX('Pace of change parameters'!$E$27:$I$27,1,$B$6)=1,MAX(AA87,Y87),Y87)</f>
        <v>50858.899831803647</v>
      </c>
      <c r="AC87" s="88">
        <f t="shared" si="27"/>
        <v>7.3237410769233291E-2</v>
      </c>
      <c r="AD87" s="134">
        <v>6.8699999999999983E-2</v>
      </c>
      <c r="AE87" s="51">
        <f t="shared" si="28"/>
        <v>50859</v>
      </c>
      <c r="AF87" s="51">
        <v>233.80475042111001</v>
      </c>
      <c r="AG87" s="15">
        <f t="shared" si="20"/>
        <v>7.3239524543932566E-2</v>
      </c>
      <c r="AH87" s="15">
        <f t="shared" si="21"/>
        <v>6.8702104838126887E-2</v>
      </c>
      <c r="AI87" s="51"/>
      <c r="AJ87" s="51">
        <v>51905.775536066642</v>
      </c>
      <c r="AK87" s="51">
        <v>238.61689955807662</v>
      </c>
      <c r="AL87" s="15">
        <f t="shared" si="29"/>
        <v>-2.016684126681223E-2</v>
      </c>
      <c r="AM87" s="53">
        <f t="shared" si="30"/>
        <v>-2.016684126681223E-2</v>
      </c>
    </row>
    <row r="88" spans="1:39" x14ac:dyDescent="0.2">
      <c r="A88" s="160" t="s">
        <v>223</v>
      </c>
      <c r="B88" s="160" t="s">
        <v>224</v>
      </c>
      <c r="D88" s="62">
        <v>60373.365050863416</v>
      </c>
      <c r="E88" s="67">
        <v>217.8568620937321</v>
      </c>
      <c r="F88" s="50"/>
      <c r="G88" s="82">
        <v>54842.159429124571</v>
      </c>
      <c r="H88" s="75">
        <v>196.75321546905755</v>
      </c>
      <c r="I88" s="84"/>
      <c r="J88" s="94">
        <f t="shared" si="22"/>
        <v>0.10085681671392099</v>
      </c>
      <c r="K88" s="117">
        <f t="shared" si="23"/>
        <v>0.10725947514689249</v>
      </c>
      <c r="L88" s="94">
        <v>7.49156321906983E-2</v>
      </c>
      <c r="M88" s="88">
        <f>INDEX('Pace of change parameters'!$E$20:$I$20,1,$B$6)</f>
        <v>6.8699999999999997E-2</v>
      </c>
      <c r="N88" s="99">
        <f>IF(INDEX('Pace of change parameters'!$E$28:$I$28,1,$B$6)=1,(1+L88)*D88,D88)</f>
        <v>64896.273861128662</v>
      </c>
      <c r="O88" s="85">
        <f>IF(K88&lt;INDEX('Pace of change parameters'!$E$16:$I$16,1,$B$6),1,IF(K88&gt;INDEX('Pace of change parameters'!$E$17:$I$17,1,$B$6),0,(K88-INDEX('Pace of change parameters'!$E$17:$I$17,1,$B$6))/(INDEX('Pace of change parameters'!$E$16:$I$16,1,$B$6)-INDEX('Pace of change parameters'!$E$17:$I$17,1,$B$6))))</f>
        <v>0</v>
      </c>
      <c r="P88" s="52">
        <v>7.49156321906983E-2</v>
      </c>
      <c r="Q88" s="52">
        <v>6.8699999999999983E-2</v>
      </c>
      <c r="R88" s="9">
        <f>IF(INDEX('Pace of change parameters'!$E$29:$I$29,1,$B$6)=1,D88*(1+P88),D88)</f>
        <v>64896.273861128662</v>
      </c>
      <c r="S88" s="94">
        <f>IF(P88&lt;INDEX('Pace of change parameters'!$E$22:$I$22,1,$B$6),INDEX('Pace of change parameters'!$E$22:$I$22,1,$B$6),P88)</f>
        <v>7.49156321906983E-2</v>
      </c>
      <c r="T88" s="123">
        <v>6.8699999999999983E-2</v>
      </c>
      <c r="U88" s="108">
        <f t="shared" si="24"/>
        <v>64896.273861128662</v>
      </c>
      <c r="V88" s="122">
        <f>IF(J88&gt;INDEX('Pace of change parameters'!$E$24:$I$24,1,$B$6),0,IF(J88&lt;INDEX('Pace of change parameters'!$E$23:$I$23,1,$B$6),1,(J88-INDEX('Pace of change parameters'!$E$24:$I$24,1,$B$6))/(INDEX('Pace of change parameters'!$E$23:$I$23,1,$B$6)-INDEX('Pace of change parameters'!$E$24:$I$24,1,$B$6))))</f>
        <v>1</v>
      </c>
      <c r="W88" s="123">
        <f>MIN(S88, S88+(INDEX('Pace of change parameters'!$E$25:$I$25,1,$B$6)-S88)*(1-V88))</f>
        <v>7.49156321906983E-2</v>
      </c>
      <c r="X88" s="123">
        <v>6.8699999999999983E-2</v>
      </c>
      <c r="Y88" s="99">
        <f t="shared" si="25"/>
        <v>64896.273861128662</v>
      </c>
      <c r="Z88" s="88">
        <v>0</v>
      </c>
      <c r="AA88" s="90">
        <f t="shared" si="26"/>
        <v>59059.839950643545</v>
      </c>
      <c r="AB88" s="90">
        <f>IF(INDEX('Pace of change parameters'!$E$27:$I$27,1,$B$6)=1,MAX(AA88,Y88),Y88)</f>
        <v>64896.273861128662</v>
      </c>
      <c r="AC88" s="88">
        <f t="shared" si="27"/>
        <v>7.49156321906983E-2</v>
      </c>
      <c r="AD88" s="134">
        <v>6.8699999999999983E-2</v>
      </c>
      <c r="AE88" s="51">
        <f t="shared" si="28"/>
        <v>64896</v>
      </c>
      <c r="AF88" s="51">
        <v>232.82264600797427</v>
      </c>
      <c r="AG88" s="15">
        <f t="shared" si="20"/>
        <v>7.4911096065729543E-2</v>
      </c>
      <c r="AH88" s="15">
        <f t="shared" si="21"/>
        <v>6.8695490104889068E-2</v>
      </c>
      <c r="AI88" s="51"/>
      <c r="AJ88" s="51">
        <v>59059.839950643545</v>
      </c>
      <c r="AK88" s="51">
        <v>211.88468025943507</v>
      </c>
      <c r="AL88" s="15">
        <f t="shared" si="29"/>
        <v>9.881774238185792E-2</v>
      </c>
      <c r="AM88" s="53">
        <f t="shared" si="30"/>
        <v>9.881774238185792E-2</v>
      </c>
    </row>
    <row r="89" spans="1:39" x14ac:dyDescent="0.2">
      <c r="A89" s="160" t="s">
        <v>225</v>
      </c>
      <c r="B89" s="160" t="s">
        <v>226</v>
      </c>
      <c r="D89" s="62">
        <v>62339.724948423915</v>
      </c>
      <c r="E89" s="67">
        <v>207.08257744345869</v>
      </c>
      <c r="F89" s="50"/>
      <c r="G89" s="82">
        <v>66650.965749243871</v>
      </c>
      <c r="H89" s="75">
        <v>220.45241080496169</v>
      </c>
      <c r="I89" s="84"/>
      <c r="J89" s="94">
        <f t="shared" si="22"/>
        <v>-6.4683845948156682E-2</v>
      </c>
      <c r="K89" s="117">
        <f t="shared" si="23"/>
        <v>-6.0647254038566745E-2</v>
      </c>
      <c r="L89" s="94">
        <v>7.3312243416400635E-2</v>
      </c>
      <c r="M89" s="88">
        <f>INDEX('Pace of change parameters'!$E$20:$I$20,1,$B$6)</f>
        <v>6.8699999999999997E-2</v>
      </c>
      <c r="N89" s="99">
        <f>IF(INDEX('Pace of change parameters'!$E$28:$I$28,1,$B$6)=1,(1+L89)*D89,D89)</f>
        <v>66909.990038354226</v>
      </c>
      <c r="O89" s="85">
        <f>IF(K89&lt;INDEX('Pace of change parameters'!$E$16:$I$16,1,$B$6),1,IF(K89&gt;INDEX('Pace of change parameters'!$E$17:$I$17,1,$B$6),0,(K89-INDEX('Pace of change parameters'!$E$17:$I$17,1,$B$6))/(INDEX('Pace of change parameters'!$E$16:$I$16,1,$B$6)-INDEX('Pace of change parameters'!$E$17:$I$17,1,$B$6))))</f>
        <v>0</v>
      </c>
      <c r="P89" s="52">
        <v>7.3312243416400635E-2</v>
      </c>
      <c r="Q89" s="52">
        <v>6.8699999999999983E-2</v>
      </c>
      <c r="R89" s="9">
        <f>IF(INDEX('Pace of change parameters'!$E$29:$I$29,1,$B$6)=1,D89*(1+P89),D89)</f>
        <v>66909.990038354226</v>
      </c>
      <c r="S89" s="94">
        <f>IF(P89&lt;INDEX('Pace of change parameters'!$E$22:$I$22,1,$B$6),INDEX('Pace of change parameters'!$E$22:$I$22,1,$B$6),P89)</f>
        <v>7.3312243416400635E-2</v>
      </c>
      <c r="T89" s="123">
        <v>6.8699999999999983E-2</v>
      </c>
      <c r="U89" s="108">
        <f t="shared" si="24"/>
        <v>66909.990038354226</v>
      </c>
      <c r="V89" s="122">
        <f>IF(J89&gt;INDEX('Pace of change parameters'!$E$24:$I$24,1,$B$6),0,IF(J89&lt;INDEX('Pace of change parameters'!$E$23:$I$23,1,$B$6),1,(J89-INDEX('Pace of change parameters'!$E$24:$I$24,1,$B$6))/(INDEX('Pace of change parameters'!$E$23:$I$23,1,$B$6)-INDEX('Pace of change parameters'!$E$24:$I$24,1,$B$6))))</f>
        <v>1</v>
      </c>
      <c r="W89" s="123">
        <f>MIN(S89, S89+(INDEX('Pace of change parameters'!$E$25:$I$25,1,$B$6)-S89)*(1-V89))</f>
        <v>7.3312243416400635E-2</v>
      </c>
      <c r="X89" s="123">
        <v>6.8699999999999983E-2</v>
      </c>
      <c r="Y89" s="99">
        <f t="shared" si="25"/>
        <v>66909.990038354226</v>
      </c>
      <c r="Z89" s="88">
        <v>-6.7818425294255635E-2</v>
      </c>
      <c r="AA89" s="90">
        <f t="shared" si="26"/>
        <v>66909.021683205254</v>
      </c>
      <c r="AB89" s="90">
        <f>IF(INDEX('Pace of change parameters'!$E$27:$I$27,1,$B$6)=1,MAX(AA89,Y89),Y89)</f>
        <v>66909.990038354226</v>
      </c>
      <c r="AC89" s="88">
        <f t="shared" si="27"/>
        <v>7.3312243416400635E-2</v>
      </c>
      <c r="AD89" s="134">
        <v>6.8699999999999983E-2</v>
      </c>
      <c r="AE89" s="51">
        <f t="shared" si="28"/>
        <v>66910</v>
      </c>
      <c r="AF89" s="51">
        <v>221.30918346261657</v>
      </c>
      <c r="AG89" s="15">
        <f t="shared" si="20"/>
        <v>7.331240321251431E-2</v>
      </c>
      <c r="AH89" s="15">
        <f t="shared" si="21"/>
        <v>6.870015910943672E-2</v>
      </c>
      <c r="AI89" s="51"/>
      <c r="AJ89" s="51">
        <v>71776.812049010929</v>
      </c>
      <c r="AK89" s="51">
        <v>237.40648133487235</v>
      </c>
      <c r="AL89" s="15">
        <f t="shared" si="29"/>
        <v>-6.7804795310326016E-2</v>
      </c>
      <c r="AM89" s="53">
        <f t="shared" si="30"/>
        <v>-6.7804795310326127E-2</v>
      </c>
    </row>
    <row r="90" spans="1:39" x14ac:dyDescent="0.2">
      <c r="A90" s="160" t="s">
        <v>227</v>
      </c>
      <c r="B90" s="160" t="s">
        <v>228</v>
      </c>
      <c r="D90" s="62">
        <v>34619.098393282184</v>
      </c>
      <c r="E90" s="67">
        <v>236.18531269295235</v>
      </c>
      <c r="F90" s="50"/>
      <c r="G90" s="82">
        <v>32530.52970853437</v>
      </c>
      <c r="H90" s="75">
        <v>221.07710817932528</v>
      </c>
      <c r="I90" s="84"/>
      <c r="J90" s="94">
        <f t="shared" si="22"/>
        <v>6.4203340783592466E-2</v>
      </c>
      <c r="K90" s="117">
        <f t="shared" si="23"/>
        <v>6.8339072453273308E-2</v>
      </c>
      <c r="L90" s="94">
        <v>7.2853206690869365E-2</v>
      </c>
      <c r="M90" s="88">
        <f>INDEX('Pace of change parameters'!$E$20:$I$20,1,$B$6)</f>
        <v>6.8699999999999997E-2</v>
      </c>
      <c r="N90" s="99">
        <f>IF(INDEX('Pace of change parameters'!$E$28:$I$28,1,$B$6)=1,(1+L90)*D90,D90)</f>
        <v>37141.210723979515</v>
      </c>
      <c r="O90" s="85">
        <f>IF(K90&lt;INDEX('Pace of change parameters'!$E$16:$I$16,1,$B$6),1,IF(K90&gt;INDEX('Pace of change parameters'!$E$17:$I$17,1,$B$6),0,(K90-INDEX('Pace of change parameters'!$E$17:$I$17,1,$B$6))/(INDEX('Pace of change parameters'!$E$16:$I$16,1,$B$6)-INDEX('Pace of change parameters'!$E$17:$I$17,1,$B$6))))</f>
        <v>0</v>
      </c>
      <c r="P90" s="52">
        <v>7.2853206690869365E-2</v>
      </c>
      <c r="Q90" s="52">
        <v>6.8699999999999983E-2</v>
      </c>
      <c r="R90" s="9">
        <f>IF(INDEX('Pace of change parameters'!$E$29:$I$29,1,$B$6)=1,D90*(1+P90),D90)</f>
        <v>37141.210723979515</v>
      </c>
      <c r="S90" s="94">
        <f>IF(P90&lt;INDEX('Pace of change parameters'!$E$22:$I$22,1,$B$6),INDEX('Pace of change parameters'!$E$22:$I$22,1,$B$6),P90)</f>
        <v>7.2853206690869365E-2</v>
      </c>
      <c r="T90" s="123">
        <v>6.8699999999999983E-2</v>
      </c>
      <c r="U90" s="108">
        <f t="shared" si="24"/>
        <v>37141.210723979515</v>
      </c>
      <c r="V90" s="122">
        <f>IF(J90&gt;INDEX('Pace of change parameters'!$E$24:$I$24,1,$B$6),0,IF(J90&lt;INDEX('Pace of change parameters'!$E$23:$I$23,1,$B$6),1,(J90-INDEX('Pace of change parameters'!$E$24:$I$24,1,$B$6))/(INDEX('Pace of change parameters'!$E$23:$I$23,1,$B$6)-INDEX('Pace of change parameters'!$E$24:$I$24,1,$B$6))))</f>
        <v>1</v>
      </c>
      <c r="W90" s="123">
        <f>MIN(S90, S90+(INDEX('Pace of change parameters'!$E$25:$I$25,1,$B$6)-S90)*(1-V90))</f>
        <v>7.2853206690869365E-2</v>
      </c>
      <c r="X90" s="123">
        <v>6.8699999999999983E-2</v>
      </c>
      <c r="Y90" s="99">
        <f t="shared" si="25"/>
        <v>37141.210723979515</v>
      </c>
      <c r="Z90" s="88">
        <v>0</v>
      </c>
      <c r="AA90" s="90">
        <f t="shared" si="26"/>
        <v>35032.31634375421</v>
      </c>
      <c r="AB90" s="90">
        <f>IF(INDEX('Pace of change parameters'!$E$27:$I$27,1,$B$6)=1,MAX(AA90,Y90),Y90)</f>
        <v>37141.210723979515</v>
      </c>
      <c r="AC90" s="88">
        <f t="shared" si="27"/>
        <v>7.2853206690869365E-2</v>
      </c>
      <c r="AD90" s="134">
        <v>6.8699999999999983E-2</v>
      </c>
      <c r="AE90" s="51">
        <f t="shared" si="28"/>
        <v>37141</v>
      </c>
      <c r="AF90" s="51">
        <v>252.4098115972013</v>
      </c>
      <c r="AG90" s="15">
        <f t="shared" si="20"/>
        <v>7.284711976228686E-2</v>
      </c>
      <c r="AH90" s="15">
        <f t="shared" si="21"/>
        <v>6.869393663500678E-2</v>
      </c>
      <c r="AI90" s="51"/>
      <c r="AJ90" s="51">
        <v>35032.31634375421</v>
      </c>
      <c r="AK90" s="51">
        <v>238.07922156486245</v>
      </c>
      <c r="AL90" s="15">
        <f t="shared" si="29"/>
        <v>6.0192527252675987E-2</v>
      </c>
      <c r="AM90" s="53">
        <f t="shared" si="30"/>
        <v>6.0192527252675987E-2</v>
      </c>
    </row>
    <row r="91" spans="1:39" x14ac:dyDescent="0.2">
      <c r="A91" s="160" t="s">
        <v>229</v>
      </c>
      <c r="B91" s="160" t="s">
        <v>230</v>
      </c>
      <c r="D91" s="62">
        <v>75626.465228059475</v>
      </c>
      <c r="E91" s="67">
        <v>265.41468895952255</v>
      </c>
      <c r="F91" s="50"/>
      <c r="G91" s="82">
        <v>69102.720046373899</v>
      </c>
      <c r="H91" s="75">
        <v>241.72034129167238</v>
      </c>
      <c r="I91" s="84"/>
      <c r="J91" s="94">
        <f t="shared" si="22"/>
        <v>9.4406489025433027E-2</v>
      </c>
      <c r="K91" s="117">
        <f t="shared" si="23"/>
        <v>9.8023805283558474E-2</v>
      </c>
      <c r="L91" s="94">
        <v>7.2232349199154333E-2</v>
      </c>
      <c r="M91" s="88">
        <f>INDEX('Pace of change parameters'!$E$20:$I$20,1,$B$6)</f>
        <v>6.8699999999999997E-2</v>
      </c>
      <c r="N91" s="99">
        <f>IF(INDEX('Pace of change parameters'!$E$28:$I$28,1,$B$6)=1,(1+L91)*D91,D91)</f>
        <v>81089.142473110376</v>
      </c>
      <c r="O91" s="85">
        <f>IF(K91&lt;INDEX('Pace of change parameters'!$E$16:$I$16,1,$B$6),1,IF(K91&gt;INDEX('Pace of change parameters'!$E$17:$I$17,1,$B$6),0,(K91-INDEX('Pace of change parameters'!$E$17:$I$17,1,$B$6))/(INDEX('Pace of change parameters'!$E$16:$I$16,1,$B$6)-INDEX('Pace of change parameters'!$E$17:$I$17,1,$B$6))))</f>
        <v>0</v>
      </c>
      <c r="P91" s="52">
        <v>7.2232349199154333E-2</v>
      </c>
      <c r="Q91" s="52">
        <v>6.8699999999999983E-2</v>
      </c>
      <c r="R91" s="9">
        <f>IF(INDEX('Pace of change parameters'!$E$29:$I$29,1,$B$6)=1,D91*(1+P91),D91)</f>
        <v>81089.142473110376</v>
      </c>
      <c r="S91" s="94">
        <f>IF(P91&lt;INDEX('Pace of change parameters'!$E$22:$I$22,1,$B$6),INDEX('Pace of change parameters'!$E$22:$I$22,1,$B$6),P91)</f>
        <v>7.2232349199154333E-2</v>
      </c>
      <c r="T91" s="123">
        <v>6.8699999999999983E-2</v>
      </c>
      <c r="U91" s="108">
        <f t="shared" si="24"/>
        <v>81089.142473110376</v>
      </c>
      <c r="V91" s="122">
        <f>IF(J91&gt;INDEX('Pace of change parameters'!$E$24:$I$24,1,$B$6),0,IF(J91&lt;INDEX('Pace of change parameters'!$E$23:$I$23,1,$B$6),1,(J91-INDEX('Pace of change parameters'!$E$24:$I$24,1,$B$6))/(INDEX('Pace of change parameters'!$E$23:$I$23,1,$B$6)-INDEX('Pace of change parameters'!$E$24:$I$24,1,$B$6))))</f>
        <v>1</v>
      </c>
      <c r="W91" s="123">
        <f>MIN(S91, S91+(INDEX('Pace of change parameters'!$E$25:$I$25,1,$B$6)-S91)*(1-V91))</f>
        <v>7.2232349199154333E-2</v>
      </c>
      <c r="X91" s="123">
        <v>6.8699999999999983E-2</v>
      </c>
      <c r="Y91" s="99">
        <f t="shared" si="25"/>
        <v>81089.142473110376</v>
      </c>
      <c r="Z91" s="88">
        <v>0</v>
      </c>
      <c r="AA91" s="90">
        <f t="shared" si="26"/>
        <v>74417.120488614513</v>
      </c>
      <c r="AB91" s="90">
        <f>IF(INDEX('Pace of change parameters'!$E$27:$I$27,1,$B$6)=1,MAX(AA91,Y91),Y91)</f>
        <v>81089.142473110376</v>
      </c>
      <c r="AC91" s="88">
        <f t="shared" si="27"/>
        <v>7.2232349199154333E-2</v>
      </c>
      <c r="AD91" s="134">
        <v>6.8699999999999983E-2</v>
      </c>
      <c r="AE91" s="51">
        <f t="shared" si="28"/>
        <v>81089</v>
      </c>
      <c r="AF91" s="51">
        <v>283.64817972210864</v>
      </c>
      <c r="AG91" s="15">
        <f t="shared" si="20"/>
        <v>7.2230465293699586E-2</v>
      </c>
      <c r="AH91" s="15">
        <f t="shared" si="21"/>
        <v>6.8698122300860254E-2</v>
      </c>
      <c r="AI91" s="51"/>
      <c r="AJ91" s="51">
        <v>74417.120488614513</v>
      </c>
      <c r="AK91" s="51">
        <v>260.31003917616869</v>
      </c>
      <c r="AL91" s="15">
        <f t="shared" si="29"/>
        <v>8.9655168966209287E-2</v>
      </c>
      <c r="AM91" s="53">
        <f t="shared" si="30"/>
        <v>8.9655168966209287E-2</v>
      </c>
    </row>
    <row r="92" spans="1:39" x14ac:dyDescent="0.2">
      <c r="A92" s="160" t="s">
        <v>231</v>
      </c>
      <c r="B92" s="160" t="s">
        <v>232</v>
      </c>
      <c r="D92" s="62">
        <v>39634.092705865456</v>
      </c>
      <c r="E92" s="67">
        <v>221.58167544887854</v>
      </c>
      <c r="F92" s="50"/>
      <c r="G92" s="82">
        <v>39624.786058936574</v>
      </c>
      <c r="H92" s="75">
        <v>220.62053327726645</v>
      </c>
      <c r="I92" s="84"/>
      <c r="J92" s="94">
        <f t="shared" si="22"/>
        <v>2.3486932938987515E-4</v>
      </c>
      <c r="K92" s="117">
        <f t="shared" si="23"/>
        <v>4.3565399708473951E-3</v>
      </c>
      <c r="L92" s="94">
        <v>7.3103795098124147E-2</v>
      </c>
      <c r="M92" s="88">
        <f>INDEX('Pace of change parameters'!$E$20:$I$20,1,$B$6)</f>
        <v>6.8699999999999997E-2</v>
      </c>
      <c r="N92" s="99">
        <f>IF(INDEX('Pace of change parameters'!$E$28:$I$28,1,$B$6)=1,(1+L92)*D92,D92)</f>
        <v>42531.4952979351</v>
      </c>
      <c r="O92" s="85">
        <f>IF(K92&lt;INDEX('Pace of change parameters'!$E$16:$I$16,1,$B$6),1,IF(K92&gt;INDEX('Pace of change parameters'!$E$17:$I$17,1,$B$6),0,(K92-INDEX('Pace of change parameters'!$E$17:$I$17,1,$B$6))/(INDEX('Pace of change parameters'!$E$16:$I$16,1,$B$6)-INDEX('Pace of change parameters'!$E$17:$I$17,1,$B$6))))</f>
        <v>0</v>
      </c>
      <c r="P92" s="52">
        <v>7.3103795098124147E-2</v>
      </c>
      <c r="Q92" s="52">
        <v>6.8699999999999983E-2</v>
      </c>
      <c r="R92" s="9">
        <f>IF(INDEX('Pace of change parameters'!$E$29:$I$29,1,$B$6)=1,D92*(1+P92),D92)</f>
        <v>42531.4952979351</v>
      </c>
      <c r="S92" s="94">
        <f>IF(P92&lt;INDEX('Pace of change parameters'!$E$22:$I$22,1,$B$6),INDEX('Pace of change parameters'!$E$22:$I$22,1,$B$6),P92)</f>
        <v>7.3103795098124147E-2</v>
      </c>
      <c r="T92" s="123">
        <v>6.8699999999999983E-2</v>
      </c>
      <c r="U92" s="108">
        <f t="shared" si="24"/>
        <v>42531.4952979351</v>
      </c>
      <c r="V92" s="122">
        <f>IF(J92&gt;INDEX('Pace of change parameters'!$E$24:$I$24,1,$B$6),0,IF(J92&lt;INDEX('Pace of change parameters'!$E$23:$I$23,1,$B$6),1,(J92-INDEX('Pace of change parameters'!$E$24:$I$24,1,$B$6))/(INDEX('Pace of change parameters'!$E$23:$I$23,1,$B$6)-INDEX('Pace of change parameters'!$E$24:$I$24,1,$B$6))))</f>
        <v>1</v>
      </c>
      <c r="W92" s="123">
        <f>MIN(S92, S92+(INDEX('Pace of change parameters'!$E$25:$I$25,1,$B$6)-S92)*(1-V92))</f>
        <v>7.3103795098124147E-2</v>
      </c>
      <c r="X92" s="123">
        <v>6.8699999999999983E-2</v>
      </c>
      <c r="Y92" s="99">
        <f t="shared" si="25"/>
        <v>42531.4952979351</v>
      </c>
      <c r="Z92" s="88">
        <v>-3.3108807940011031E-3</v>
      </c>
      <c r="AA92" s="90">
        <f t="shared" si="26"/>
        <v>42530.879760667172</v>
      </c>
      <c r="AB92" s="90">
        <f>IF(INDEX('Pace of change parameters'!$E$27:$I$27,1,$B$6)=1,MAX(AA92,Y92),Y92)</f>
        <v>42531.4952979351</v>
      </c>
      <c r="AC92" s="88">
        <f t="shared" si="27"/>
        <v>7.3103795098124147E-2</v>
      </c>
      <c r="AD92" s="134">
        <v>6.8699999999999983E-2</v>
      </c>
      <c r="AE92" s="51">
        <f t="shared" si="28"/>
        <v>42531</v>
      </c>
      <c r="AF92" s="51">
        <v>236.80157886175448</v>
      </c>
      <c r="AG92" s="15">
        <f t="shared" si="20"/>
        <v>7.3091298333311627E-2</v>
      </c>
      <c r="AH92" s="15">
        <f t="shared" si="21"/>
        <v>6.8687554519314631E-2</v>
      </c>
      <c r="AI92" s="51"/>
      <c r="AJ92" s="51">
        <v>42672.1622029434</v>
      </c>
      <c r="AK92" s="51">
        <v>237.58753340156312</v>
      </c>
      <c r="AL92" s="15">
        <f t="shared" si="29"/>
        <v>-3.3080630475683659E-3</v>
      </c>
      <c r="AM92" s="53">
        <f t="shared" si="30"/>
        <v>-3.3080630475684769E-3</v>
      </c>
    </row>
    <row r="93" spans="1:39" x14ac:dyDescent="0.2">
      <c r="A93" s="160" t="s">
        <v>233</v>
      </c>
      <c r="B93" s="160" t="s">
        <v>234</v>
      </c>
      <c r="D93" s="62">
        <v>68296.468278484928</v>
      </c>
      <c r="E93" s="67">
        <v>245.5126673058891</v>
      </c>
      <c r="F93" s="50"/>
      <c r="G93" s="82">
        <v>67820.760778529511</v>
      </c>
      <c r="H93" s="75">
        <v>242.53891793292021</v>
      </c>
      <c r="I93" s="84"/>
      <c r="J93" s="94">
        <f t="shared" si="22"/>
        <v>7.0141870202378165E-3</v>
      </c>
      <c r="K93" s="117">
        <f t="shared" si="23"/>
        <v>1.226091630288928E-2</v>
      </c>
      <c r="L93" s="94">
        <v>7.4268123723223223E-2</v>
      </c>
      <c r="M93" s="88">
        <f>INDEX('Pace of change parameters'!$E$20:$I$20,1,$B$6)</f>
        <v>6.8699999999999997E-2</v>
      </c>
      <c r="N93" s="99">
        <f>IF(INDEX('Pace of change parameters'!$E$28:$I$28,1,$B$6)=1,(1+L93)*D93,D93)</f>
        <v>73368.718834450643</v>
      </c>
      <c r="O93" s="85">
        <f>IF(K93&lt;INDEX('Pace of change parameters'!$E$16:$I$16,1,$B$6),1,IF(K93&gt;INDEX('Pace of change parameters'!$E$17:$I$17,1,$B$6),0,(K93-INDEX('Pace of change parameters'!$E$17:$I$17,1,$B$6))/(INDEX('Pace of change parameters'!$E$16:$I$16,1,$B$6)-INDEX('Pace of change parameters'!$E$17:$I$17,1,$B$6))))</f>
        <v>0</v>
      </c>
      <c r="P93" s="52">
        <v>7.4268123723223223E-2</v>
      </c>
      <c r="Q93" s="52">
        <v>6.8699999999999983E-2</v>
      </c>
      <c r="R93" s="9">
        <f>IF(INDEX('Pace of change parameters'!$E$29:$I$29,1,$B$6)=1,D93*(1+P93),D93)</f>
        <v>73368.718834450643</v>
      </c>
      <c r="S93" s="94">
        <f>IF(P93&lt;INDEX('Pace of change parameters'!$E$22:$I$22,1,$B$6),INDEX('Pace of change parameters'!$E$22:$I$22,1,$B$6),P93)</f>
        <v>7.4268123723223223E-2</v>
      </c>
      <c r="T93" s="123">
        <v>6.8699999999999983E-2</v>
      </c>
      <c r="U93" s="108">
        <f t="shared" si="24"/>
        <v>73368.718834450643</v>
      </c>
      <c r="V93" s="122">
        <f>IF(J93&gt;INDEX('Pace of change parameters'!$E$24:$I$24,1,$B$6),0,IF(J93&lt;INDEX('Pace of change parameters'!$E$23:$I$23,1,$B$6),1,(J93-INDEX('Pace of change parameters'!$E$24:$I$24,1,$B$6))/(INDEX('Pace of change parameters'!$E$23:$I$23,1,$B$6)-INDEX('Pace of change parameters'!$E$24:$I$24,1,$B$6))))</f>
        <v>1</v>
      </c>
      <c r="W93" s="123">
        <f>MIN(S93, S93+(INDEX('Pace of change parameters'!$E$25:$I$25,1,$B$6)-S93)*(1-V93))</f>
        <v>7.4268123723223223E-2</v>
      </c>
      <c r="X93" s="123">
        <v>6.8699999999999983E-2</v>
      </c>
      <c r="Y93" s="99">
        <f t="shared" si="25"/>
        <v>73368.718834450643</v>
      </c>
      <c r="Z93" s="88">
        <v>0</v>
      </c>
      <c r="AA93" s="90">
        <f t="shared" si="26"/>
        <v>73036.571108899065</v>
      </c>
      <c r="AB93" s="90">
        <f>IF(INDEX('Pace of change parameters'!$E$27:$I$27,1,$B$6)=1,MAX(AA93,Y93),Y93)</f>
        <v>73368.718834450643</v>
      </c>
      <c r="AC93" s="88">
        <f t="shared" si="27"/>
        <v>7.4268123723223223E-2</v>
      </c>
      <c r="AD93" s="134">
        <v>6.8699999999999983E-2</v>
      </c>
      <c r="AE93" s="51">
        <f t="shared" si="28"/>
        <v>73369</v>
      </c>
      <c r="AF93" s="51">
        <v>262.38039304704847</v>
      </c>
      <c r="AG93" s="15">
        <f t="shared" si="20"/>
        <v>7.4272240562006431E-2</v>
      </c>
      <c r="AH93" s="15">
        <f t="shared" si="21"/>
        <v>6.8704095500471851E-2</v>
      </c>
      <c r="AI93" s="51"/>
      <c r="AJ93" s="51">
        <v>73036.571108899065</v>
      </c>
      <c r="AK93" s="51">
        <v>261.19156911449858</v>
      </c>
      <c r="AL93" s="15">
        <f t="shared" si="29"/>
        <v>4.5515402222986445E-3</v>
      </c>
      <c r="AM93" s="53">
        <f t="shared" si="30"/>
        <v>4.5515402222984225E-3</v>
      </c>
    </row>
    <row r="94" spans="1:39" x14ac:dyDescent="0.2">
      <c r="A94" s="160" t="s">
        <v>235</v>
      </c>
      <c r="B94" s="160" t="s">
        <v>236</v>
      </c>
      <c r="D94" s="62">
        <v>39763.802539438715</v>
      </c>
      <c r="E94" s="67">
        <v>213.38006857687986</v>
      </c>
      <c r="F94" s="50"/>
      <c r="G94" s="82">
        <v>39856.545553431519</v>
      </c>
      <c r="H94" s="75">
        <v>212.85427971099631</v>
      </c>
      <c r="I94" s="84"/>
      <c r="J94" s="94">
        <f t="shared" si="22"/>
        <v>-2.3269205272311577E-3</v>
      </c>
      <c r="K94" s="117">
        <f t="shared" si="23"/>
        <v>2.4701822608286239E-3</v>
      </c>
      <c r="L94" s="94">
        <v>7.3838620912081598E-2</v>
      </c>
      <c r="M94" s="88">
        <f>INDEX('Pace of change parameters'!$E$20:$I$20,1,$B$6)</f>
        <v>6.8699999999999997E-2</v>
      </c>
      <c r="N94" s="99">
        <f>IF(INDEX('Pace of change parameters'!$E$28:$I$28,1,$B$6)=1,(1+L94)*D94,D94)</f>
        <v>42699.906881171199</v>
      </c>
      <c r="O94" s="85">
        <f>IF(K94&lt;INDEX('Pace of change parameters'!$E$16:$I$16,1,$B$6),1,IF(K94&gt;INDEX('Pace of change parameters'!$E$17:$I$17,1,$B$6),0,(K94-INDEX('Pace of change parameters'!$E$17:$I$17,1,$B$6))/(INDEX('Pace of change parameters'!$E$16:$I$16,1,$B$6)-INDEX('Pace of change parameters'!$E$17:$I$17,1,$B$6))))</f>
        <v>0</v>
      </c>
      <c r="P94" s="52">
        <v>7.3838620912081598E-2</v>
      </c>
      <c r="Q94" s="52">
        <v>6.8699999999999983E-2</v>
      </c>
      <c r="R94" s="9">
        <f>IF(INDEX('Pace of change parameters'!$E$29:$I$29,1,$B$6)=1,D94*(1+P94),D94)</f>
        <v>42699.906881171199</v>
      </c>
      <c r="S94" s="94">
        <f>IF(P94&lt;INDEX('Pace of change parameters'!$E$22:$I$22,1,$B$6),INDEX('Pace of change parameters'!$E$22:$I$22,1,$B$6),P94)</f>
        <v>7.3838620912081598E-2</v>
      </c>
      <c r="T94" s="123">
        <v>6.8699999999999983E-2</v>
      </c>
      <c r="U94" s="108">
        <f t="shared" si="24"/>
        <v>42699.906881171199</v>
      </c>
      <c r="V94" s="122">
        <f>IF(J94&gt;INDEX('Pace of change parameters'!$E$24:$I$24,1,$B$6),0,IF(J94&lt;INDEX('Pace of change parameters'!$E$23:$I$23,1,$B$6),1,(J94-INDEX('Pace of change parameters'!$E$24:$I$24,1,$B$6))/(INDEX('Pace of change parameters'!$E$23:$I$23,1,$B$6)-INDEX('Pace of change parameters'!$E$24:$I$24,1,$B$6))))</f>
        <v>1</v>
      </c>
      <c r="W94" s="123">
        <f>MIN(S94, S94+(INDEX('Pace of change parameters'!$E$25:$I$25,1,$B$6)-S94)*(1-V94))</f>
        <v>7.3838620912081598E-2</v>
      </c>
      <c r="X94" s="123">
        <v>6.8699999999999983E-2</v>
      </c>
      <c r="Y94" s="99">
        <f t="shared" si="25"/>
        <v>42699.906881171199</v>
      </c>
      <c r="Z94" s="88">
        <v>-5.1828377432341366E-3</v>
      </c>
      <c r="AA94" s="90">
        <f t="shared" si="26"/>
        <v>42699.288906565824</v>
      </c>
      <c r="AB94" s="90">
        <f>IF(INDEX('Pace of change parameters'!$E$27:$I$27,1,$B$6)=1,MAX(AA94,Y94),Y94)</f>
        <v>42699.906881171199</v>
      </c>
      <c r="AC94" s="88">
        <f t="shared" si="27"/>
        <v>7.3838620912081598E-2</v>
      </c>
      <c r="AD94" s="134">
        <v>6.8699999999999983E-2</v>
      </c>
      <c r="AE94" s="51">
        <f t="shared" si="28"/>
        <v>42700</v>
      </c>
      <c r="AF94" s="51">
        <v>228.03977659014706</v>
      </c>
      <c r="AG94" s="15">
        <f t="shared" si="20"/>
        <v>7.3840962710975511E-2</v>
      </c>
      <c r="AH94" s="15">
        <f t="shared" si="21"/>
        <v>6.8702330592725236E-2</v>
      </c>
      <c r="AI94" s="51"/>
      <c r="AJ94" s="51">
        <v>42921.745348362805</v>
      </c>
      <c r="AK94" s="51">
        <v>229.22400983840367</v>
      </c>
      <c r="AL94" s="15">
        <f t="shared" si="29"/>
        <v>-5.1662705363695327E-3</v>
      </c>
      <c r="AM94" s="53">
        <f t="shared" si="30"/>
        <v>-5.1662705363695327E-3</v>
      </c>
    </row>
    <row r="95" spans="1:39" x14ac:dyDescent="0.2">
      <c r="A95" s="160" t="s">
        <v>237</v>
      </c>
      <c r="B95" s="160" t="s">
        <v>238</v>
      </c>
      <c r="D95" s="62">
        <v>68761.030191008584</v>
      </c>
      <c r="E95" s="67">
        <v>256.61026571605578</v>
      </c>
      <c r="F95" s="50"/>
      <c r="G95" s="82">
        <v>68436.12225270718</v>
      </c>
      <c r="H95" s="75">
        <v>254.50812097928875</v>
      </c>
      <c r="I95" s="84"/>
      <c r="J95" s="94">
        <f t="shared" si="22"/>
        <v>4.7476088300510977E-3</v>
      </c>
      <c r="K95" s="117">
        <f t="shared" si="23"/>
        <v>8.2596371725918161E-3</v>
      </c>
      <c r="L95" s="94">
        <v>7.2435569666140953E-2</v>
      </c>
      <c r="M95" s="88">
        <f>INDEX('Pace of change parameters'!$E$20:$I$20,1,$B$6)</f>
        <v>6.8699999999999997E-2</v>
      </c>
      <c r="N95" s="99">
        <f>IF(INDEX('Pace of change parameters'!$E$28:$I$28,1,$B$6)=1,(1+L95)*D95,D95)</f>
        <v>73741.774583725011</v>
      </c>
      <c r="O95" s="85">
        <f>IF(K95&lt;INDEX('Pace of change parameters'!$E$16:$I$16,1,$B$6),1,IF(K95&gt;INDEX('Pace of change parameters'!$E$17:$I$17,1,$B$6),0,(K95-INDEX('Pace of change parameters'!$E$17:$I$17,1,$B$6))/(INDEX('Pace of change parameters'!$E$16:$I$16,1,$B$6)-INDEX('Pace of change parameters'!$E$17:$I$17,1,$B$6))))</f>
        <v>0</v>
      </c>
      <c r="P95" s="52">
        <v>7.2435569666140953E-2</v>
      </c>
      <c r="Q95" s="52">
        <v>6.8699999999999983E-2</v>
      </c>
      <c r="R95" s="9">
        <f>IF(INDEX('Pace of change parameters'!$E$29:$I$29,1,$B$6)=1,D95*(1+P95),D95)</f>
        <v>73741.774583725011</v>
      </c>
      <c r="S95" s="94">
        <f>IF(P95&lt;INDEX('Pace of change parameters'!$E$22:$I$22,1,$B$6),INDEX('Pace of change parameters'!$E$22:$I$22,1,$B$6),P95)</f>
        <v>7.2435569666140953E-2</v>
      </c>
      <c r="T95" s="123">
        <v>6.8699999999999983E-2</v>
      </c>
      <c r="U95" s="108">
        <f t="shared" si="24"/>
        <v>73741.774583725011</v>
      </c>
      <c r="V95" s="122">
        <f>IF(J95&gt;INDEX('Pace of change parameters'!$E$24:$I$24,1,$B$6),0,IF(J95&lt;INDEX('Pace of change parameters'!$E$23:$I$23,1,$B$6),1,(J95-INDEX('Pace of change parameters'!$E$24:$I$24,1,$B$6))/(INDEX('Pace of change parameters'!$E$23:$I$23,1,$B$6)-INDEX('Pace of change parameters'!$E$24:$I$24,1,$B$6))))</f>
        <v>1</v>
      </c>
      <c r="W95" s="123">
        <f>MIN(S95, S95+(INDEX('Pace of change parameters'!$E$25:$I$25,1,$B$6)-S95)*(1-V95))</f>
        <v>7.2435569666140953E-2</v>
      </c>
      <c r="X95" s="123">
        <v>6.8699999999999983E-2</v>
      </c>
      <c r="Y95" s="99">
        <f t="shared" si="25"/>
        <v>73741.774583725011</v>
      </c>
      <c r="Z95" s="88">
        <v>0</v>
      </c>
      <c r="AA95" s="90">
        <f t="shared" si="26"/>
        <v>73699.25745376652</v>
      </c>
      <c r="AB95" s="90">
        <f>IF(INDEX('Pace of change parameters'!$E$27:$I$27,1,$B$6)=1,MAX(AA95,Y95),Y95)</f>
        <v>73741.774583725011</v>
      </c>
      <c r="AC95" s="88">
        <f t="shared" si="27"/>
        <v>7.2435569666140953E-2</v>
      </c>
      <c r="AD95" s="134">
        <v>6.8699999999999983E-2</v>
      </c>
      <c r="AE95" s="51">
        <f t="shared" si="28"/>
        <v>73742</v>
      </c>
      <c r="AF95" s="51">
        <v>274.24022927471304</v>
      </c>
      <c r="AG95" s="15">
        <f t="shared" si="20"/>
        <v>7.2438847922362104E-2</v>
      </c>
      <c r="AH95" s="15">
        <f t="shared" si="21"/>
        <v>6.8703266837208954E-2</v>
      </c>
      <c r="AI95" s="51"/>
      <c r="AJ95" s="51">
        <v>73699.25745376652</v>
      </c>
      <c r="AK95" s="51">
        <v>274.08127337876704</v>
      </c>
      <c r="AL95" s="15">
        <f t="shared" si="29"/>
        <v>5.7995898073048835E-4</v>
      </c>
      <c r="AM95" s="53">
        <f t="shared" si="30"/>
        <v>5.799589807302663E-4</v>
      </c>
    </row>
    <row r="96" spans="1:39" x14ac:dyDescent="0.2">
      <c r="A96" s="160" t="s">
        <v>239</v>
      </c>
      <c r="B96" s="160" t="s">
        <v>240</v>
      </c>
      <c r="D96" s="62">
        <v>23117.685782864057</v>
      </c>
      <c r="E96" s="67">
        <v>202.45462077875814</v>
      </c>
      <c r="F96" s="50"/>
      <c r="G96" s="82">
        <v>24576.385211977278</v>
      </c>
      <c r="H96" s="75">
        <v>214.86454510829969</v>
      </c>
      <c r="I96" s="84"/>
      <c r="J96" s="94">
        <f t="shared" si="22"/>
        <v>-5.9353701389833535E-2</v>
      </c>
      <c r="K96" s="117">
        <f t="shared" si="23"/>
        <v>-5.7756966479911798E-2</v>
      </c>
      <c r="L96" s="94">
        <v>7.0514104409654221E-2</v>
      </c>
      <c r="M96" s="88">
        <f>INDEX('Pace of change parameters'!$E$20:$I$20,1,$B$6)</f>
        <v>6.8699999999999997E-2</v>
      </c>
      <c r="N96" s="99">
        <f>IF(INDEX('Pace of change parameters'!$E$28:$I$28,1,$B$6)=1,(1+L96)*D96,D96)</f>
        <v>24747.80869186651</v>
      </c>
      <c r="O96" s="85">
        <f>IF(K96&lt;INDEX('Pace of change parameters'!$E$16:$I$16,1,$B$6),1,IF(K96&gt;INDEX('Pace of change parameters'!$E$17:$I$17,1,$B$6),0,(K96-INDEX('Pace of change parameters'!$E$17:$I$17,1,$B$6))/(INDEX('Pace of change parameters'!$E$16:$I$16,1,$B$6)-INDEX('Pace of change parameters'!$E$17:$I$17,1,$B$6))))</f>
        <v>0</v>
      </c>
      <c r="P96" s="52">
        <v>7.0514104409654221E-2</v>
      </c>
      <c r="Q96" s="52">
        <v>6.8699999999999983E-2</v>
      </c>
      <c r="R96" s="9">
        <f>IF(INDEX('Pace of change parameters'!$E$29:$I$29,1,$B$6)=1,D96*(1+P96),D96)</f>
        <v>24747.80869186651</v>
      </c>
      <c r="S96" s="94">
        <f>IF(P96&lt;INDEX('Pace of change parameters'!$E$22:$I$22,1,$B$6),INDEX('Pace of change parameters'!$E$22:$I$22,1,$B$6),P96)</f>
        <v>7.0514104409654221E-2</v>
      </c>
      <c r="T96" s="123">
        <v>6.8699999999999983E-2</v>
      </c>
      <c r="U96" s="108">
        <f t="shared" si="24"/>
        <v>24747.80869186651</v>
      </c>
      <c r="V96" s="122">
        <f>IF(J96&gt;INDEX('Pace of change parameters'!$E$24:$I$24,1,$B$6),0,IF(J96&lt;INDEX('Pace of change parameters'!$E$23:$I$23,1,$B$6),1,(J96-INDEX('Pace of change parameters'!$E$24:$I$24,1,$B$6))/(INDEX('Pace of change parameters'!$E$23:$I$23,1,$B$6)-INDEX('Pace of change parameters'!$E$24:$I$24,1,$B$6))))</f>
        <v>1</v>
      </c>
      <c r="W96" s="123">
        <f>MIN(S96, S96+(INDEX('Pace of change parameters'!$E$25:$I$25,1,$B$6)-S96)*(1-V96))</f>
        <v>7.0514104409654221E-2</v>
      </c>
      <c r="X96" s="123">
        <v>6.8699999999999983E-2</v>
      </c>
      <c r="Y96" s="99">
        <f t="shared" si="25"/>
        <v>24747.80869186651</v>
      </c>
      <c r="Z96" s="88">
        <v>-6.4950202659720402E-2</v>
      </c>
      <c r="AA96" s="90">
        <f t="shared" si="26"/>
        <v>24747.450529087546</v>
      </c>
      <c r="AB96" s="90">
        <f>IF(INDEX('Pace of change parameters'!$E$27:$I$27,1,$B$6)=1,MAX(AA96,Y96),Y96)</f>
        <v>24747.80869186651</v>
      </c>
      <c r="AC96" s="88">
        <f t="shared" si="27"/>
        <v>7.0514104409654221E-2</v>
      </c>
      <c r="AD96" s="134">
        <v>6.8699999999999983E-2</v>
      </c>
      <c r="AE96" s="51">
        <f t="shared" si="28"/>
        <v>24748</v>
      </c>
      <c r="AF96" s="51">
        <v>216.36492578040884</v>
      </c>
      <c r="AG96" s="15">
        <f t="shared" si="20"/>
        <v>7.0522379811235769E-2</v>
      </c>
      <c r="AH96" s="15">
        <f t="shared" si="21"/>
        <v>6.870826137799968E-2</v>
      </c>
      <c r="AI96" s="51"/>
      <c r="AJ96" s="51">
        <v>26466.45194671012</v>
      </c>
      <c r="AK96" s="51">
        <v>231.38887631811428</v>
      </c>
      <c r="AL96" s="15">
        <f t="shared" si="29"/>
        <v>-6.4929441625579565E-2</v>
      </c>
      <c r="AM96" s="53">
        <f t="shared" si="30"/>
        <v>-6.4929441625579565E-2</v>
      </c>
    </row>
    <row r="97" spans="1:39" x14ac:dyDescent="0.2">
      <c r="A97" s="160" t="s">
        <v>241</v>
      </c>
      <c r="B97" s="160" t="s">
        <v>242</v>
      </c>
      <c r="D97" s="62">
        <v>11544.519940702183</v>
      </c>
      <c r="E97" s="67">
        <v>154.70250778170808</v>
      </c>
      <c r="F97" s="50"/>
      <c r="G97" s="82">
        <v>12410.400484551343</v>
      </c>
      <c r="H97" s="75">
        <v>163.78879033256922</v>
      </c>
      <c r="I97" s="84"/>
      <c r="J97" s="94">
        <f t="shared" si="22"/>
        <v>-6.9770556149821417E-2</v>
      </c>
      <c r="K97" s="117">
        <f t="shared" si="23"/>
        <v>-5.5475606922864906E-2</v>
      </c>
      <c r="L97" s="94">
        <v>8.5122843138158988E-2</v>
      </c>
      <c r="M97" s="88">
        <f>INDEX('Pace of change parameters'!$E$20:$I$20,1,$B$6)</f>
        <v>6.8699999999999997E-2</v>
      </c>
      <c r="N97" s="99">
        <f>IF(INDEX('Pace of change parameters'!$E$28:$I$28,1,$B$6)=1,(1+L97)*D97,D97)</f>
        <v>12527.222300719923</v>
      </c>
      <c r="O97" s="85">
        <f>IF(K97&lt;INDEX('Pace of change parameters'!$E$16:$I$16,1,$B$6),1,IF(K97&gt;INDEX('Pace of change parameters'!$E$17:$I$17,1,$B$6),0,(K97-INDEX('Pace of change parameters'!$E$17:$I$17,1,$B$6))/(INDEX('Pace of change parameters'!$E$16:$I$16,1,$B$6)-INDEX('Pace of change parameters'!$E$17:$I$17,1,$B$6))))</f>
        <v>0</v>
      </c>
      <c r="P97" s="52">
        <v>8.5122843138158988E-2</v>
      </c>
      <c r="Q97" s="52">
        <v>6.8699999999999983E-2</v>
      </c>
      <c r="R97" s="9">
        <f>IF(INDEX('Pace of change parameters'!$E$29:$I$29,1,$B$6)=1,D97*(1+P97),D97)</f>
        <v>12527.222300719923</v>
      </c>
      <c r="S97" s="94">
        <f>IF(P97&lt;INDEX('Pace of change parameters'!$E$22:$I$22,1,$B$6),INDEX('Pace of change parameters'!$E$22:$I$22,1,$B$6),P97)</f>
        <v>8.5122843138158988E-2</v>
      </c>
      <c r="T97" s="123">
        <v>6.8699999999999983E-2</v>
      </c>
      <c r="U97" s="108">
        <f t="shared" si="24"/>
        <v>12527.222300719923</v>
      </c>
      <c r="V97" s="122">
        <f>IF(J97&gt;INDEX('Pace of change parameters'!$E$24:$I$24,1,$B$6),0,IF(J97&lt;INDEX('Pace of change parameters'!$E$23:$I$23,1,$B$6),1,(J97-INDEX('Pace of change parameters'!$E$24:$I$24,1,$B$6))/(INDEX('Pace of change parameters'!$E$23:$I$23,1,$B$6)-INDEX('Pace of change parameters'!$E$24:$I$24,1,$B$6))))</f>
        <v>1</v>
      </c>
      <c r="W97" s="123">
        <f>MIN(S97, S97+(INDEX('Pace of change parameters'!$E$25:$I$25,1,$B$6)-S97)*(1-V97))</f>
        <v>8.5122843138158988E-2</v>
      </c>
      <c r="X97" s="123">
        <v>6.8699999999999983E-2</v>
      </c>
      <c r="Y97" s="99">
        <f t="shared" si="25"/>
        <v>12527.222300719923</v>
      </c>
      <c r="Z97" s="88">
        <v>-6.2686259371641628E-2</v>
      </c>
      <c r="AA97" s="90">
        <f t="shared" si="26"/>
        <v>12527.041000435611</v>
      </c>
      <c r="AB97" s="90">
        <f>IF(INDEX('Pace of change parameters'!$E$27:$I$27,1,$B$6)=1,MAX(AA97,Y97),Y97)</f>
        <v>12527.222300719923</v>
      </c>
      <c r="AC97" s="88">
        <f t="shared" si="27"/>
        <v>8.5122843138158988E-2</v>
      </c>
      <c r="AD97" s="134">
        <v>6.8699999999999983E-2</v>
      </c>
      <c r="AE97" s="51">
        <f t="shared" si="28"/>
        <v>12527</v>
      </c>
      <c r="AF97" s="51">
        <v>165.32763620724285</v>
      </c>
      <c r="AG97" s="15">
        <f t="shared" si="20"/>
        <v>8.5103587186325047E-2</v>
      </c>
      <c r="AH97" s="15">
        <f t="shared" si="21"/>
        <v>6.8681035478282526E-2</v>
      </c>
      <c r="AI97" s="51"/>
      <c r="AJ97" s="51">
        <v>13364.832347424786</v>
      </c>
      <c r="AK97" s="51">
        <v>176.38509940974188</v>
      </c>
      <c r="AL97" s="15">
        <f t="shared" si="29"/>
        <v>-6.2689327156896568E-2</v>
      </c>
      <c r="AM97" s="53">
        <f t="shared" si="30"/>
        <v>-6.2689327156896568E-2</v>
      </c>
    </row>
    <row r="98" spans="1:39" x14ac:dyDescent="0.2">
      <c r="A98" s="160" t="s">
        <v>243</v>
      </c>
      <c r="B98" s="160" t="s">
        <v>244</v>
      </c>
      <c r="D98" s="62">
        <v>63754.624464100634</v>
      </c>
      <c r="E98" s="67">
        <v>196.62303071753917</v>
      </c>
      <c r="F98" s="50"/>
      <c r="G98" s="82">
        <v>66527.607971214573</v>
      </c>
      <c r="H98" s="75">
        <v>204.13794877633697</v>
      </c>
      <c r="I98" s="84"/>
      <c r="J98" s="94">
        <f t="shared" si="22"/>
        <v>-4.168169564000801E-2</v>
      </c>
      <c r="K98" s="117">
        <f t="shared" si="23"/>
        <v>-3.6812939993981719E-2</v>
      </c>
      <c r="L98" s="94">
        <v>7.4129552096871443E-2</v>
      </c>
      <c r="M98" s="88">
        <f>INDEX('Pace of change parameters'!$E$20:$I$20,1,$B$6)</f>
        <v>6.8699999999999997E-2</v>
      </c>
      <c r="N98" s="99">
        <f>IF(INDEX('Pace of change parameters'!$E$28:$I$28,1,$B$6)=1,(1+L98)*D98,D98)</f>
        <v>68480.726219728662</v>
      </c>
      <c r="O98" s="85">
        <f>IF(K98&lt;INDEX('Pace of change parameters'!$E$16:$I$16,1,$B$6),1,IF(K98&gt;INDEX('Pace of change parameters'!$E$17:$I$17,1,$B$6),0,(K98-INDEX('Pace of change parameters'!$E$17:$I$17,1,$B$6))/(INDEX('Pace of change parameters'!$E$16:$I$16,1,$B$6)-INDEX('Pace of change parameters'!$E$17:$I$17,1,$B$6))))</f>
        <v>0</v>
      </c>
      <c r="P98" s="52">
        <v>7.4129552096871443E-2</v>
      </c>
      <c r="Q98" s="52">
        <v>6.8699999999999983E-2</v>
      </c>
      <c r="R98" s="9">
        <f>IF(INDEX('Pace of change parameters'!$E$29:$I$29,1,$B$6)=1,D98*(1+P98),D98)</f>
        <v>68480.726219728662</v>
      </c>
      <c r="S98" s="94">
        <f>IF(P98&lt;INDEX('Pace of change parameters'!$E$22:$I$22,1,$B$6),INDEX('Pace of change parameters'!$E$22:$I$22,1,$B$6),P98)</f>
        <v>7.4129552096871443E-2</v>
      </c>
      <c r="T98" s="123">
        <v>6.8699999999999983E-2</v>
      </c>
      <c r="U98" s="108">
        <f t="shared" si="24"/>
        <v>68480.726219728662</v>
      </c>
      <c r="V98" s="122">
        <f>IF(J98&gt;INDEX('Pace of change parameters'!$E$24:$I$24,1,$B$6),0,IF(J98&lt;INDEX('Pace of change parameters'!$E$23:$I$23,1,$B$6),1,(J98-INDEX('Pace of change parameters'!$E$24:$I$24,1,$B$6))/(INDEX('Pace of change parameters'!$E$23:$I$23,1,$B$6)-INDEX('Pace of change parameters'!$E$24:$I$24,1,$B$6))))</f>
        <v>1</v>
      </c>
      <c r="W98" s="123">
        <f>MIN(S98, S98+(INDEX('Pace of change parameters'!$E$25:$I$25,1,$B$6)-S98)*(1-V98))</f>
        <v>7.4129552096871443E-2</v>
      </c>
      <c r="X98" s="123">
        <v>6.8699999999999983E-2</v>
      </c>
      <c r="Y98" s="99">
        <f t="shared" si="25"/>
        <v>68480.726219728662</v>
      </c>
      <c r="Z98" s="88">
        <v>-4.416606626977404E-2</v>
      </c>
      <c r="AA98" s="90">
        <f t="shared" si="26"/>
        <v>68479.735132092857</v>
      </c>
      <c r="AB98" s="90">
        <f>IF(INDEX('Pace of change parameters'!$E$27:$I$27,1,$B$6)=1,MAX(AA98,Y98),Y98)</f>
        <v>68480.726219728662</v>
      </c>
      <c r="AC98" s="88">
        <f t="shared" si="27"/>
        <v>7.4129552096871443E-2</v>
      </c>
      <c r="AD98" s="134">
        <v>6.8699999999999983E-2</v>
      </c>
      <c r="AE98" s="51">
        <f t="shared" si="28"/>
        <v>68481</v>
      </c>
      <c r="AF98" s="51">
        <v>210.13187301429909</v>
      </c>
      <c r="AG98" s="15">
        <f t="shared" si="20"/>
        <v>7.4133846377853363E-2</v>
      </c>
      <c r="AH98" s="15">
        <f t="shared" si="21"/>
        <v>6.870427257408207E-2</v>
      </c>
      <c r="AI98" s="51"/>
      <c r="AJ98" s="51">
        <v>71643.967341528318</v>
      </c>
      <c r="AK98" s="51">
        <v>219.83734244024794</v>
      </c>
      <c r="AL98" s="15">
        <f t="shared" si="29"/>
        <v>-4.4148411358215012E-2</v>
      </c>
      <c r="AM98" s="53">
        <f t="shared" si="30"/>
        <v>-4.4148411358215012E-2</v>
      </c>
    </row>
    <row r="99" spans="1:39" x14ac:dyDescent="0.2">
      <c r="A99" s="160" t="s">
        <v>245</v>
      </c>
      <c r="B99" s="160" t="s">
        <v>246</v>
      </c>
      <c r="D99" s="62">
        <v>18578.449113240891</v>
      </c>
      <c r="E99" s="67">
        <v>190.80651870471706</v>
      </c>
      <c r="F99" s="50"/>
      <c r="G99" s="82">
        <v>20032.883817330174</v>
      </c>
      <c r="H99" s="75">
        <v>204.65788853464329</v>
      </c>
      <c r="I99" s="84"/>
      <c r="J99" s="94">
        <f t="shared" si="22"/>
        <v>-7.2602363062230224E-2</v>
      </c>
      <c r="K99" s="117">
        <f t="shared" si="23"/>
        <v>-6.7680605566208363E-2</v>
      </c>
      <c r="L99" s="94">
        <v>7.4371658010006003E-2</v>
      </c>
      <c r="M99" s="88">
        <f>INDEX('Pace of change parameters'!$E$20:$I$20,1,$B$6)</f>
        <v>6.8699999999999997E-2</v>
      </c>
      <c r="N99" s="99">
        <f>IF(INDEX('Pace of change parameters'!$E$28:$I$28,1,$B$6)=1,(1+L99)*D99,D99)</f>
        <v>19960.159177047142</v>
      </c>
      <c r="O99" s="85">
        <f>IF(K99&lt;INDEX('Pace of change parameters'!$E$16:$I$16,1,$B$6),1,IF(K99&gt;INDEX('Pace of change parameters'!$E$17:$I$17,1,$B$6),0,(K99-INDEX('Pace of change parameters'!$E$17:$I$17,1,$B$6))/(INDEX('Pace of change parameters'!$E$16:$I$16,1,$B$6)-INDEX('Pace of change parameters'!$E$17:$I$17,1,$B$6))))</f>
        <v>0</v>
      </c>
      <c r="P99" s="52">
        <v>7.4371658010006003E-2</v>
      </c>
      <c r="Q99" s="52">
        <v>6.8699999999999983E-2</v>
      </c>
      <c r="R99" s="9">
        <f>IF(INDEX('Pace of change parameters'!$E$29:$I$29,1,$B$6)=1,D99*(1+P99),D99)</f>
        <v>19960.159177047142</v>
      </c>
      <c r="S99" s="94">
        <f>IF(P99&lt;INDEX('Pace of change parameters'!$E$22:$I$22,1,$B$6),INDEX('Pace of change parameters'!$E$22:$I$22,1,$B$6),P99)</f>
        <v>7.4371658010006003E-2</v>
      </c>
      <c r="T99" s="123">
        <v>6.8699999999999983E-2</v>
      </c>
      <c r="U99" s="108">
        <f t="shared" si="24"/>
        <v>19960.159177047142</v>
      </c>
      <c r="V99" s="122">
        <f>IF(J99&gt;INDEX('Pace of change parameters'!$E$24:$I$24,1,$B$6),0,IF(J99&lt;INDEX('Pace of change parameters'!$E$23:$I$23,1,$B$6),1,(J99-INDEX('Pace of change parameters'!$E$24:$I$24,1,$B$6))/(INDEX('Pace of change parameters'!$E$23:$I$23,1,$B$6)-INDEX('Pace of change parameters'!$E$24:$I$24,1,$B$6))))</f>
        <v>1</v>
      </c>
      <c r="W99" s="123">
        <f>MIN(S99, S99+(INDEX('Pace of change parameters'!$E$25:$I$25,1,$B$6)-S99)*(1-V99))</f>
        <v>7.4371658010006003E-2</v>
      </c>
      <c r="X99" s="123">
        <v>6.8699999999999983E-2</v>
      </c>
      <c r="Y99" s="99">
        <f t="shared" si="25"/>
        <v>19960.159177047142</v>
      </c>
      <c r="Z99" s="88">
        <v>-7.4798083075300892E-2</v>
      </c>
      <c r="AA99" s="90">
        <f t="shared" si="26"/>
        <v>19959.870303548545</v>
      </c>
      <c r="AB99" s="90">
        <f>IF(INDEX('Pace of change parameters'!$E$27:$I$27,1,$B$6)=1,MAX(AA99,Y99),Y99)</f>
        <v>19960.159177047142</v>
      </c>
      <c r="AC99" s="88">
        <f t="shared" si="27"/>
        <v>7.4371658010006003E-2</v>
      </c>
      <c r="AD99" s="134">
        <v>6.8699999999999983E-2</v>
      </c>
      <c r="AE99" s="51">
        <f t="shared" si="28"/>
        <v>19960</v>
      </c>
      <c r="AF99" s="51">
        <v>203.91330037154344</v>
      </c>
      <c r="AG99" s="15">
        <f t="shared" si="20"/>
        <v>7.43630901771275E-2</v>
      </c>
      <c r="AH99" s="15">
        <f t="shared" si="21"/>
        <v>6.8691477397110345E-2</v>
      </c>
      <c r="AI99" s="51"/>
      <c r="AJ99" s="51">
        <v>21573.528911282025</v>
      </c>
      <c r="AK99" s="51">
        <v>220.3972685851918</v>
      </c>
      <c r="AL99" s="15">
        <f t="shared" si="29"/>
        <v>-7.4792071242374192E-2</v>
      </c>
      <c r="AM99" s="53">
        <f t="shared" si="30"/>
        <v>-7.4792071242374192E-2</v>
      </c>
    </row>
    <row r="100" spans="1:39" x14ac:dyDescent="0.2">
      <c r="A100" s="160" t="s">
        <v>247</v>
      </c>
      <c r="B100" s="160" t="s">
        <v>248</v>
      </c>
      <c r="D100" s="62">
        <v>18998.128431595716</v>
      </c>
      <c r="E100" s="67">
        <v>185.31685897554274</v>
      </c>
      <c r="F100" s="50"/>
      <c r="G100" s="82">
        <v>20071.770466357535</v>
      </c>
      <c r="H100" s="75">
        <v>195.03050523401006</v>
      </c>
      <c r="I100" s="84"/>
      <c r="J100" s="94">
        <f t="shared" si="22"/>
        <v>-5.3490151083650517E-2</v>
      </c>
      <c r="K100" s="117">
        <f t="shared" si="23"/>
        <v>-4.98057790847245E-2</v>
      </c>
      <c r="L100" s="94">
        <v>7.2860007801039073E-2</v>
      </c>
      <c r="M100" s="88">
        <f>INDEX('Pace of change parameters'!$E$20:$I$20,1,$B$6)</f>
        <v>6.8699999999999997E-2</v>
      </c>
      <c r="N100" s="99">
        <f>IF(INDEX('Pace of change parameters'!$E$28:$I$28,1,$B$6)=1,(1+L100)*D100,D100)</f>
        <v>20382.332217326923</v>
      </c>
      <c r="O100" s="85">
        <f>IF(K100&lt;INDEX('Pace of change parameters'!$E$16:$I$16,1,$B$6),1,IF(K100&gt;INDEX('Pace of change parameters'!$E$17:$I$17,1,$B$6),0,(K100-INDEX('Pace of change parameters'!$E$17:$I$17,1,$B$6))/(INDEX('Pace of change parameters'!$E$16:$I$16,1,$B$6)-INDEX('Pace of change parameters'!$E$17:$I$17,1,$B$6))))</f>
        <v>0</v>
      </c>
      <c r="P100" s="52">
        <v>7.2860007801039073E-2</v>
      </c>
      <c r="Q100" s="52">
        <v>6.8699999999999983E-2</v>
      </c>
      <c r="R100" s="9">
        <f>IF(INDEX('Pace of change parameters'!$E$29:$I$29,1,$B$6)=1,D100*(1+P100),D100)</f>
        <v>20382.332217326923</v>
      </c>
      <c r="S100" s="94">
        <f>IF(P100&lt;INDEX('Pace of change parameters'!$E$22:$I$22,1,$B$6),INDEX('Pace of change parameters'!$E$22:$I$22,1,$B$6),P100)</f>
        <v>7.2860007801039073E-2</v>
      </c>
      <c r="T100" s="123">
        <v>6.8699999999999983E-2</v>
      </c>
      <c r="U100" s="108">
        <f t="shared" si="24"/>
        <v>20382.332217326923</v>
      </c>
      <c r="V100" s="122">
        <f>IF(J100&gt;INDEX('Pace of change parameters'!$E$24:$I$24,1,$B$6),0,IF(J100&lt;INDEX('Pace of change parameters'!$E$23:$I$23,1,$B$6),1,(J100-INDEX('Pace of change parameters'!$E$24:$I$24,1,$B$6))/(INDEX('Pace of change parameters'!$E$23:$I$23,1,$B$6)-INDEX('Pace of change parameters'!$E$24:$I$24,1,$B$6))))</f>
        <v>1</v>
      </c>
      <c r="W100" s="123">
        <f>MIN(S100, S100+(INDEX('Pace of change parameters'!$E$25:$I$25,1,$B$6)-S100)*(1-V100))</f>
        <v>7.2860007801039073E-2</v>
      </c>
      <c r="X100" s="123">
        <v>6.8699999999999983E-2</v>
      </c>
      <c r="Y100" s="99">
        <f t="shared" si="25"/>
        <v>20382.332217326923</v>
      </c>
      <c r="Z100" s="88">
        <v>-5.7059715919044462E-2</v>
      </c>
      <c r="AA100" s="90">
        <f t="shared" si="26"/>
        <v>20382.037233926996</v>
      </c>
      <c r="AB100" s="90">
        <f>IF(INDEX('Pace of change parameters'!$E$27:$I$27,1,$B$6)=1,MAX(AA100,Y100),Y100)</f>
        <v>20382.332217326923</v>
      </c>
      <c r="AC100" s="88">
        <f t="shared" si="27"/>
        <v>7.2860007801039073E-2</v>
      </c>
      <c r="AD100" s="134">
        <v>6.8699999999999983E-2</v>
      </c>
      <c r="AE100" s="51">
        <f t="shared" si="28"/>
        <v>20382</v>
      </c>
      <c r="AF100" s="51">
        <v>198.0448991454098</v>
      </c>
      <c r="AG100" s="15">
        <f t="shared" si="20"/>
        <v>7.284252095605237E-2</v>
      </c>
      <c r="AH100" s="15">
        <f t="shared" si="21"/>
        <v>6.868258096014257E-2</v>
      </c>
      <c r="AI100" s="51"/>
      <c r="AJ100" s="51">
        <v>21615.4061694294</v>
      </c>
      <c r="AK100" s="51">
        <v>210.02948360375399</v>
      </c>
      <c r="AL100" s="15">
        <f t="shared" si="29"/>
        <v>-5.706143848334444E-2</v>
      </c>
      <c r="AM100" s="53">
        <f t="shared" si="30"/>
        <v>-5.7061438483344329E-2</v>
      </c>
    </row>
    <row r="101" spans="1:39" x14ac:dyDescent="0.2">
      <c r="A101" s="160" t="s">
        <v>249</v>
      </c>
      <c r="B101" s="160" t="s">
        <v>250</v>
      </c>
      <c r="D101" s="62">
        <v>84915.819353958344</v>
      </c>
      <c r="E101" s="67">
        <v>220.06100269507232</v>
      </c>
      <c r="F101" s="50"/>
      <c r="G101" s="82">
        <v>89157.697647814028</v>
      </c>
      <c r="H101" s="75">
        <v>229.56324634471963</v>
      </c>
      <c r="I101" s="84"/>
      <c r="J101" s="94">
        <f t="shared" si="22"/>
        <v>-4.7577252506134982E-2</v>
      </c>
      <c r="K101" s="117">
        <f t="shared" si="23"/>
        <v>-4.1392704629113153E-2</v>
      </c>
      <c r="L101" s="94">
        <v>7.5639593088851154E-2</v>
      </c>
      <c r="M101" s="88">
        <f>INDEX('Pace of change parameters'!$E$20:$I$20,1,$B$6)</f>
        <v>6.8699999999999997E-2</v>
      </c>
      <c r="N101" s="99">
        <f>IF(INDEX('Pace of change parameters'!$E$28:$I$28,1,$B$6)=1,(1+L101)*D101,D101)</f>
        <v>91338.817376698149</v>
      </c>
      <c r="O101" s="85">
        <f>IF(K101&lt;INDEX('Pace of change parameters'!$E$16:$I$16,1,$B$6),1,IF(K101&gt;INDEX('Pace of change parameters'!$E$17:$I$17,1,$B$6),0,(K101-INDEX('Pace of change parameters'!$E$17:$I$17,1,$B$6))/(INDEX('Pace of change parameters'!$E$16:$I$16,1,$B$6)-INDEX('Pace of change parameters'!$E$17:$I$17,1,$B$6))))</f>
        <v>0</v>
      </c>
      <c r="P101" s="52">
        <v>7.5639593088851154E-2</v>
      </c>
      <c r="Q101" s="52">
        <v>6.8699999999999983E-2</v>
      </c>
      <c r="R101" s="9">
        <f>IF(INDEX('Pace of change parameters'!$E$29:$I$29,1,$B$6)=1,D101*(1+P101),D101)</f>
        <v>91338.817376698149</v>
      </c>
      <c r="S101" s="94">
        <f>IF(P101&lt;INDEX('Pace of change parameters'!$E$22:$I$22,1,$B$6),INDEX('Pace of change parameters'!$E$22:$I$22,1,$B$6),P101)</f>
        <v>7.5639593088851154E-2</v>
      </c>
      <c r="T101" s="123">
        <v>6.8699999999999983E-2</v>
      </c>
      <c r="U101" s="108">
        <f t="shared" si="24"/>
        <v>91338.817376698149</v>
      </c>
      <c r="V101" s="122">
        <f>IF(J101&gt;INDEX('Pace of change parameters'!$E$24:$I$24,1,$B$6),0,IF(J101&lt;INDEX('Pace of change parameters'!$E$23:$I$23,1,$B$6),1,(J101-INDEX('Pace of change parameters'!$E$24:$I$24,1,$B$6))/(INDEX('Pace of change parameters'!$E$23:$I$23,1,$B$6)-INDEX('Pace of change parameters'!$E$24:$I$24,1,$B$6))))</f>
        <v>1</v>
      </c>
      <c r="W101" s="123">
        <f>MIN(S101, S101+(INDEX('Pace of change parameters'!$E$25:$I$25,1,$B$6)-S101)*(1-V101))</f>
        <v>7.5639593088851154E-2</v>
      </c>
      <c r="X101" s="123">
        <v>6.8699999999999983E-2</v>
      </c>
      <c r="Y101" s="99">
        <f t="shared" si="25"/>
        <v>91338.817376698149</v>
      </c>
      <c r="Z101" s="88">
        <v>-4.8710868238696858E-2</v>
      </c>
      <c r="AA101" s="90">
        <f t="shared" si="26"/>
        <v>91337.495475229371</v>
      </c>
      <c r="AB101" s="90">
        <f>IF(INDEX('Pace of change parameters'!$E$27:$I$27,1,$B$6)=1,MAX(AA101,Y101),Y101)</f>
        <v>91338.817376698149</v>
      </c>
      <c r="AC101" s="88">
        <f t="shared" si="27"/>
        <v>7.5639593088851154E-2</v>
      </c>
      <c r="AD101" s="134">
        <v>6.8699999999999983E-2</v>
      </c>
      <c r="AE101" s="51">
        <f t="shared" si="28"/>
        <v>91339</v>
      </c>
      <c r="AF101" s="51">
        <v>235.17966379871459</v>
      </c>
      <c r="AG101" s="15">
        <f t="shared" si="20"/>
        <v>7.56417437281931E-2</v>
      </c>
      <c r="AH101" s="15">
        <f t="shared" si="21"/>
        <v>6.8702136764283717E-2</v>
      </c>
      <c r="AI101" s="51"/>
      <c r="AJ101" s="51">
        <v>96014.442324300326</v>
      </c>
      <c r="AK101" s="51">
        <v>247.21799303309672</v>
      </c>
      <c r="AL101" s="15">
        <f t="shared" si="29"/>
        <v>-4.8695198463044265E-2</v>
      </c>
      <c r="AM101" s="53">
        <f t="shared" si="30"/>
        <v>-4.8695198463044265E-2</v>
      </c>
    </row>
    <row r="102" spans="1:39" x14ac:dyDescent="0.2">
      <c r="A102" s="160" t="s">
        <v>251</v>
      </c>
      <c r="B102" s="160" t="s">
        <v>252</v>
      </c>
      <c r="D102" s="62">
        <v>52723.241851351246</v>
      </c>
      <c r="E102" s="67">
        <v>214.58293556538737</v>
      </c>
      <c r="F102" s="50"/>
      <c r="G102" s="82">
        <v>61133.002941000756</v>
      </c>
      <c r="H102" s="75">
        <v>247.08041767667416</v>
      </c>
      <c r="I102" s="84"/>
      <c r="J102" s="94">
        <f t="shared" si="22"/>
        <v>-0.13756499247657994</v>
      </c>
      <c r="K102" s="117">
        <f t="shared" si="23"/>
        <v>-0.13152593158480297</v>
      </c>
      <c r="L102" s="94">
        <v>7.6183397958966781E-2</v>
      </c>
      <c r="M102" s="88">
        <f>INDEX('Pace of change parameters'!$E$20:$I$20,1,$B$6)</f>
        <v>6.8699999999999997E-2</v>
      </c>
      <c r="N102" s="99">
        <f>IF(INDEX('Pace of change parameters'!$E$28:$I$28,1,$B$6)=1,(1+L102)*D102,D102)</f>
        <v>56739.877566999588</v>
      </c>
      <c r="O102" s="85">
        <f>IF(K102&lt;INDEX('Pace of change parameters'!$E$16:$I$16,1,$B$6),1,IF(K102&gt;INDEX('Pace of change parameters'!$E$17:$I$17,1,$B$6),0,(K102-INDEX('Pace of change parameters'!$E$17:$I$17,1,$B$6))/(INDEX('Pace of change parameters'!$E$16:$I$16,1,$B$6)-INDEX('Pace of change parameters'!$E$17:$I$17,1,$B$6))))</f>
        <v>0</v>
      </c>
      <c r="P102" s="52">
        <v>7.6183397958966781E-2</v>
      </c>
      <c r="Q102" s="52">
        <v>6.8699999999999983E-2</v>
      </c>
      <c r="R102" s="9">
        <f>IF(INDEX('Pace of change parameters'!$E$29:$I$29,1,$B$6)=1,D102*(1+P102),D102)</f>
        <v>56739.877566999588</v>
      </c>
      <c r="S102" s="94">
        <f>IF(P102&lt;INDEX('Pace of change parameters'!$E$22:$I$22,1,$B$6),INDEX('Pace of change parameters'!$E$22:$I$22,1,$B$6),P102)</f>
        <v>7.6183397958966781E-2</v>
      </c>
      <c r="T102" s="123">
        <v>6.8699999999999983E-2</v>
      </c>
      <c r="U102" s="108">
        <f t="shared" si="24"/>
        <v>56739.877566999588</v>
      </c>
      <c r="V102" s="122">
        <f>IF(J102&gt;INDEX('Pace of change parameters'!$E$24:$I$24,1,$B$6),0,IF(J102&lt;INDEX('Pace of change parameters'!$E$23:$I$23,1,$B$6),1,(J102-INDEX('Pace of change parameters'!$E$24:$I$24,1,$B$6))/(INDEX('Pace of change parameters'!$E$23:$I$23,1,$B$6)-INDEX('Pace of change parameters'!$E$24:$I$24,1,$B$6))))</f>
        <v>1</v>
      </c>
      <c r="W102" s="123">
        <f>MIN(S102, S102+(INDEX('Pace of change parameters'!$E$25:$I$25,1,$B$6)-S102)*(1-V102))</f>
        <v>7.6183397958966781E-2</v>
      </c>
      <c r="X102" s="123">
        <v>6.8699999999999983E-2</v>
      </c>
      <c r="Y102" s="99">
        <f t="shared" si="25"/>
        <v>56739.877566999588</v>
      </c>
      <c r="Z102" s="88">
        <v>-0.13815600351731827</v>
      </c>
      <c r="AA102" s="90">
        <f t="shared" si="26"/>
        <v>56739.056398851717</v>
      </c>
      <c r="AB102" s="90">
        <f>IF(INDEX('Pace of change parameters'!$E$27:$I$27,1,$B$6)=1,MAX(AA102,Y102),Y102)</f>
        <v>56739.877566999588</v>
      </c>
      <c r="AC102" s="88">
        <f t="shared" si="27"/>
        <v>7.6183397958966781E-2</v>
      </c>
      <c r="AD102" s="134">
        <v>6.8699999999999983E-2</v>
      </c>
      <c r="AE102" s="51">
        <f t="shared" si="28"/>
        <v>56740</v>
      </c>
      <c r="AF102" s="51">
        <v>229.32527807450438</v>
      </c>
      <c r="AG102" s="15">
        <f t="shared" si="20"/>
        <v>7.6185720141672464E-2</v>
      </c>
      <c r="AH102" s="15">
        <f t="shared" si="21"/>
        <v>6.8702306035070215E-2</v>
      </c>
      <c r="AI102" s="51"/>
      <c r="AJ102" s="51">
        <v>65834.485858708256</v>
      </c>
      <c r="AK102" s="51">
        <v>266.08233656045638</v>
      </c>
      <c r="AL102" s="15">
        <f t="shared" si="29"/>
        <v>-0.13814167058624161</v>
      </c>
      <c r="AM102" s="53">
        <f t="shared" si="30"/>
        <v>-0.13814167058624149</v>
      </c>
    </row>
    <row r="103" spans="1:39" x14ac:dyDescent="0.2">
      <c r="A103" s="160" t="s">
        <v>253</v>
      </c>
      <c r="B103" s="160" t="s">
        <v>254</v>
      </c>
      <c r="D103" s="62">
        <v>51770.376490984403</v>
      </c>
      <c r="E103" s="67">
        <v>221.08125537959509</v>
      </c>
      <c r="F103" s="50"/>
      <c r="G103" s="82">
        <v>56915.990525088739</v>
      </c>
      <c r="H103" s="75">
        <v>241.68686897463948</v>
      </c>
      <c r="I103" s="84"/>
      <c r="J103" s="94">
        <f t="shared" si="22"/>
        <v>-9.0407177080334411E-2</v>
      </c>
      <c r="K103" s="117">
        <f t="shared" si="23"/>
        <v>-8.5257480815834286E-2</v>
      </c>
      <c r="L103" s="94">
        <v>7.4750487931738441E-2</v>
      </c>
      <c r="M103" s="88">
        <f>INDEX('Pace of change parameters'!$E$20:$I$20,1,$B$6)</f>
        <v>6.8699999999999997E-2</v>
      </c>
      <c r="N103" s="99">
        <f>IF(INDEX('Pace of change parameters'!$E$28:$I$28,1,$B$6)=1,(1+L103)*D103,D103)</f>
        <v>55640.237394095289</v>
      </c>
      <c r="O103" s="85">
        <f>IF(K103&lt;INDEX('Pace of change parameters'!$E$16:$I$16,1,$B$6),1,IF(K103&gt;INDEX('Pace of change parameters'!$E$17:$I$17,1,$B$6),0,(K103-INDEX('Pace of change parameters'!$E$17:$I$17,1,$B$6))/(INDEX('Pace of change parameters'!$E$16:$I$16,1,$B$6)-INDEX('Pace of change parameters'!$E$17:$I$17,1,$B$6))))</f>
        <v>0</v>
      </c>
      <c r="P103" s="52">
        <v>7.4750487931738441E-2</v>
      </c>
      <c r="Q103" s="52">
        <v>6.8699999999999983E-2</v>
      </c>
      <c r="R103" s="9">
        <f>IF(INDEX('Pace of change parameters'!$E$29:$I$29,1,$B$6)=1,D103*(1+P103),D103)</f>
        <v>55640.237394095289</v>
      </c>
      <c r="S103" s="94">
        <f>IF(P103&lt;INDEX('Pace of change parameters'!$E$22:$I$22,1,$B$6),INDEX('Pace of change parameters'!$E$22:$I$22,1,$B$6),P103)</f>
        <v>7.4750487931738441E-2</v>
      </c>
      <c r="T103" s="123">
        <v>6.8699999999999983E-2</v>
      </c>
      <c r="U103" s="108">
        <f t="shared" si="24"/>
        <v>55640.237394095289</v>
      </c>
      <c r="V103" s="122">
        <f>IF(J103&gt;INDEX('Pace of change parameters'!$E$24:$I$24,1,$B$6),0,IF(J103&lt;INDEX('Pace of change parameters'!$E$23:$I$23,1,$B$6),1,(J103-INDEX('Pace of change parameters'!$E$24:$I$24,1,$B$6))/(INDEX('Pace of change parameters'!$E$23:$I$23,1,$B$6)-INDEX('Pace of change parameters'!$E$24:$I$24,1,$B$6))))</f>
        <v>1</v>
      </c>
      <c r="W103" s="123">
        <f>MIN(S103, S103+(INDEX('Pace of change parameters'!$E$25:$I$25,1,$B$6)-S103)*(1-V103))</f>
        <v>7.4750487931738441E-2</v>
      </c>
      <c r="X103" s="123">
        <v>6.8699999999999983E-2</v>
      </c>
      <c r="Y103" s="99">
        <f t="shared" si="25"/>
        <v>55640.237394095289</v>
      </c>
      <c r="Z103" s="88">
        <v>-9.2240773607740745E-2</v>
      </c>
      <c r="AA103" s="90">
        <f t="shared" si="26"/>
        <v>55639.432140495046</v>
      </c>
      <c r="AB103" s="90">
        <f>IF(INDEX('Pace of change parameters'!$E$27:$I$27,1,$B$6)=1,MAX(AA103,Y103),Y103)</f>
        <v>55640.237394095289</v>
      </c>
      <c r="AC103" s="88">
        <f t="shared" si="27"/>
        <v>7.4750487931738441E-2</v>
      </c>
      <c r="AD103" s="134">
        <v>6.8699999999999983E-2</v>
      </c>
      <c r="AE103" s="51">
        <f t="shared" si="28"/>
        <v>55640</v>
      </c>
      <c r="AF103" s="51">
        <v>236.26852955886378</v>
      </c>
      <c r="AG103" s="15">
        <f t="shared" si="20"/>
        <v>7.4745902411767817E-2</v>
      </c>
      <c r="AH103" s="15">
        <f t="shared" si="21"/>
        <v>6.8695440294982202E-2</v>
      </c>
      <c r="AI103" s="51"/>
      <c r="AJ103" s="51">
        <v>61293.160700359804</v>
      </c>
      <c r="AK103" s="51">
        <v>260.27399264358644</v>
      </c>
      <c r="AL103" s="15">
        <f t="shared" si="29"/>
        <v>-9.2231508960617492E-2</v>
      </c>
      <c r="AM103" s="53">
        <f t="shared" si="30"/>
        <v>-9.2231508960617603E-2</v>
      </c>
    </row>
    <row r="104" spans="1:39" x14ac:dyDescent="0.2">
      <c r="A104" s="160" t="s">
        <v>255</v>
      </c>
      <c r="B104" s="160" t="s">
        <v>256</v>
      </c>
      <c r="D104" s="62">
        <v>42549.23409224215</v>
      </c>
      <c r="E104" s="67">
        <v>224.64327849004346</v>
      </c>
      <c r="F104" s="50"/>
      <c r="G104" s="82">
        <v>46053.959455865101</v>
      </c>
      <c r="H104" s="75">
        <v>241.98530306270649</v>
      </c>
      <c r="I104" s="84"/>
      <c r="J104" s="94">
        <f t="shared" si="22"/>
        <v>-7.6100413624188734E-2</v>
      </c>
      <c r="K104" s="117">
        <f t="shared" si="23"/>
        <v>-7.1665610899390608E-2</v>
      </c>
      <c r="L104" s="94">
        <v>7.3829857986605907E-2</v>
      </c>
      <c r="M104" s="88">
        <f>INDEX('Pace of change parameters'!$E$20:$I$20,1,$B$6)</f>
        <v>6.8699999999999997E-2</v>
      </c>
      <c r="N104" s="99">
        <f>IF(INDEX('Pace of change parameters'!$E$28:$I$28,1,$B$6)=1,(1+L104)*D104,D104)</f>
        <v>45690.638002711239</v>
      </c>
      <c r="O104" s="85">
        <f>IF(K104&lt;INDEX('Pace of change parameters'!$E$16:$I$16,1,$B$6),1,IF(K104&gt;INDEX('Pace of change parameters'!$E$17:$I$17,1,$B$6),0,(K104-INDEX('Pace of change parameters'!$E$17:$I$17,1,$B$6))/(INDEX('Pace of change parameters'!$E$16:$I$16,1,$B$6)-INDEX('Pace of change parameters'!$E$17:$I$17,1,$B$6))))</f>
        <v>0</v>
      </c>
      <c r="P104" s="52">
        <v>7.3829857986605907E-2</v>
      </c>
      <c r="Q104" s="52">
        <v>6.8699999999999983E-2</v>
      </c>
      <c r="R104" s="9">
        <f>IF(INDEX('Pace of change parameters'!$E$29:$I$29,1,$B$6)=1,D104*(1+P104),D104)</f>
        <v>45690.638002711239</v>
      </c>
      <c r="S104" s="94">
        <f>IF(P104&lt;INDEX('Pace of change parameters'!$E$22:$I$22,1,$B$6),INDEX('Pace of change parameters'!$E$22:$I$22,1,$B$6),P104)</f>
        <v>7.3829857986605907E-2</v>
      </c>
      <c r="T104" s="123">
        <v>6.8699999999999983E-2</v>
      </c>
      <c r="U104" s="108">
        <f t="shared" si="24"/>
        <v>45690.638002711239</v>
      </c>
      <c r="V104" s="122">
        <f>IF(J104&gt;INDEX('Pace of change parameters'!$E$24:$I$24,1,$B$6),0,IF(J104&lt;INDEX('Pace of change parameters'!$E$23:$I$23,1,$B$6),1,(J104-INDEX('Pace of change parameters'!$E$24:$I$24,1,$B$6))/(INDEX('Pace of change parameters'!$E$23:$I$23,1,$B$6)-INDEX('Pace of change parameters'!$E$24:$I$24,1,$B$6))))</f>
        <v>1</v>
      </c>
      <c r="W104" s="123">
        <f>MIN(S104, S104+(INDEX('Pace of change parameters'!$E$25:$I$25,1,$B$6)-S104)*(1-V104))</f>
        <v>7.3829857986605907E-2</v>
      </c>
      <c r="X104" s="123">
        <v>6.8699999999999983E-2</v>
      </c>
      <c r="Y104" s="99">
        <f t="shared" si="25"/>
        <v>45690.638002711239</v>
      </c>
      <c r="Z104" s="88">
        <v>-7.8752666231274748E-2</v>
      </c>
      <c r="AA104" s="90">
        <f t="shared" si="26"/>
        <v>45689.976744735482</v>
      </c>
      <c r="AB104" s="90">
        <f>IF(INDEX('Pace of change parameters'!$E$27:$I$27,1,$B$6)=1,MAX(AA104,Y104),Y104)</f>
        <v>45690.638002711239</v>
      </c>
      <c r="AC104" s="88">
        <f t="shared" si="27"/>
        <v>7.3829857986605907E-2</v>
      </c>
      <c r="AD104" s="134">
        <v>6.8699999999999983E-2</v>
      </c>
      <c r="AE104" s="51">
        <f t="shared" si="28"/>
        <v>45691</v>
      </c>
      <c r="AF104" s="51">
        <v>240.07817379597836</v>
      </c>
      <c r="AG104" s="15">
        <f t="shared" si="20"/>
        <v>7.3838365714100629E-2</v>
      </c>
      <c r="AH104" s="15">
        <f t="shared" si="21"/>
        <v>6.8708467084711788E-2</v>
      </c>
      <c r="AI104" s="51"/>
      <c r="AJ104" s="51">
        <v>49595.77636748497</v>
      </c>
      <c r="AK104" s="51">
        <v>260.59537804599449</v>
      </c>
      <c r="AL104" s="15">
        <f t="shared" si="29"/>
        <v>-7.8732034327926081E-2</v>
      </c>
      <c r="AM104" s="53">
        <f t="shared" si="30"/>
        <v>-7.8732034327926192E-2</v>
      </c>
    </row>
    <row r="105" spans="1:39" x14ac:dyDescent="0.2">
      <c r="A105" s="160" t="s">
        <v>257</v>
      </c>
      <c r="B105" s="160" t="s">
        <v>258</v>
      </c>
      <c r="D105" s="62">
        <v>69596.149024285987</v>
      </c>
      <c r="E105" s="67">
        <v>246.18898534912657</v>
      </c>
      <c r="F105" s="50"/>
      <c r="G105" s="82">
        <v>67142.135574174245</v>
      </c>
      <c r="H105" s="75">
        <v>234.26399174705278</v>
      </c>
      <c r="I105" s="84"/>
      <c r="J105" s="94">
        <f t="shared" si="22"/>
        <v>3.6549529280323734E-2</v>
      </c>
      <c r="K105" s="117">
        <f t="shared" si="23"/>
        <v>5.0904082668197015E-2</v>
      </c>
      <c r="L105" s="94">
        <v>8.3499785994086695E-2</v>
      </c>
      <c r="M105" s="88">
        <f>INDEX('Pace of change parameters'!$E$20:$I$20,1,$B$6)</f>
        <v>6.8699999999999997E-2</v>
      </c>
      <c r="N105" s="99">
        <f>IF(INDEX('Pace of change parameters'!$E$28:$I$28,1,$B$6)=1,(1+L105)*D105,D105)</f>
        <v>75407.412573826427</v>
      </c>
      <c r="O105" s="85">
        <f>IF(K105&lt;INDEX('Pace of change parameters'!$E$16:$I$16,1,$B$6),1,IF(K105&gt;INDEX('Pace of change parameters'!$E$17:$I$17,1,$B$6),0,(K105-INDEX('Pace of change parameters'!$E$17:$I$17,1,$B$6))/(INDEX('Pace of change parameters'!$E$16:$I$16,1,$B$6)-INDEX('Pace of change parameters'!$E$17:$I$17,1,$B$6))))</f>
        <v>0</v>
      </c>
      <c r="P105" s="52">
        <v>8.3499785994086695E-2</v>
      </c>
      <c r="Q105" s="52">
        <v>6.8699999999999983E-2</v>
      </c>
      <c r="R105" s="9">
        <f>IF(INDEX('Pace of change parameters'!$E$29:$I$29,1,$B$6)=1,D105*(1+P105),D105)</f>
        <v>75407.412573826427</v>
      </c>
      <c r="S105" s="94">
        <f>IF(P105&lt;INDEX('Pace of change parameters'!$E$22:$I$22,1,$B$6),INDEX('Pace of change parameters'!$E$22:$I$22,1,$B$6),P105)</f>
        <v>8.3499785994086695E-2</v>
      </c>
      <c r="T105" s="123">
        <v>6.8699999999999983E-2</v>
      </c>
      <c r="U105" s="108">
        <f t="shared" si="24"/>
        <v>75407.412573826427</v>
      </c>
      <c r="V105" s="122">
        <f>IF(J105&gt;INDEX('Pace of change parameters'!$E$24:$I$24,1,$B$6),0,IF(J105&lt;INDEX('Pace of change parameters'!$E$23:$I$23,1,$B$6),1,(J105-INDEX('Pace of change parameters'!$E$24:$I$24,1,$B$6))/(INDEX('Pace of change parameters'!$E$23:$I$23,1,$B$6)-INDEX('Pace of change parameters'!$E$24:$I$24,1,$B$6))))</f>
        <v>1</v>
      </c>
      <c r="W105" s="123">
        <f>MIN(S105, S105+(INDEX('Pace of change parameters'!$E$25:$I$25,1,$B$6)-S105)*(1-V105))</f>
        <v>8.3499785994086695E-2</v>
      </c>
      <c r="X105" s="123">
        <v>6.8699999999999983E-2</v>
      </c>
      <c r="Y105" s="99">
        <f t="shared" si="25"/>
        <v>75407.412573826427</v>
      </c>
      <c r="Z105" s="88">
        <v>0</v>
      </c>
      <c r="AA105" s="90">
        <f t="shared" si="26"/>
        <v>72305.755685638942</v>
      </c>
      <c r="AB105" s="90">
        <f>IF(INDEX('Pace of change parameters'!$E$27:$I$27,1,$B$6)=1,MAX(AA105,Y105),Y105)</f>
        <v>75407.412573826427</v>
      </c>
      <c r="AC105" s="88">
        <f t="shared" si="27"/>
        <v>8.3499785994086695E-2</v>
      </c>
      <c r="AD105" s="134">
        <v>6.8699999999999983E-2</v>
      </c>
      <c r="AE105" s="51">
        <f t="shared" si="28"/>
        <v>75407</v>
      </c>
      <c r="AF105" s="51">
        <v>263.10072914131115</v>
      </c>
      <c r="AG105" s="15">
        <f t="shared" ref="AG105:AG136" si="31">AE105/D105 - 1</f>
        <v>8.349385788122099E-2</v>
      </c>
      <c r="AH105" s="15">
        <f t="shared" ref="AH105:AH136" si="32">AF105/E105 - 1</f>
        <v>6.8694152860663715E-2</v>
      </c>
      <c r="AI105" s="51"/>
      <c r="AJ105" s="51">
        <v>72305.755685638942</v>
      </c>
      <c r="AK105" s="51">
        <v>252.28025305349783</v>
      </c>
      <c r="AL105" s="15">
        <f t="shared" si="29"/>
        <v>4.2890697772999253E-2</v>
      </c>
      <c r="AM105" s="53">
        <f t="shared" si="30"/>
        <v>4.2890697772999031E-2</v>
      </c>
    </row>
    <row r="106" spans="1:39" x14ac:dyDescent="0.2">
      <c r="A106" s="160" t="s">
        <v>259</v>
      </c>
      <c r="B106" s="160" t="s">
        <v>260</v>
      </c>
      <c r="D106" s="62">
        <v>139060.34027496798</v>
      </c>
      <c r="E106" s="67">
        <v>210.58453537794571</v>
      </c>
      <c r="F106" s="50"/>
      <c r="G106" s="82">
        <v>143091.69403629962</v>
      </c>
      <c r="H106" s="75">
        <v>214.95705987338945</v>
      </c>
      <c r="I106" s="84"/>
      <c r="J106" s="94">
        <f t="shared" si="22"/>
        <v>-2.8173219895691215E-2</v>
      </c>
      <c r="K106" s="117">
        <f t="shared" si="23"/>
        <v>-2.0341385847104432E-2</v>
      </c>
      <c r="L106" s="94">
        <v>7.7312523568064728E-2</v>
      </c>
      <c r="M106" s="88">
        <f>INDEX('Pace of change parameters'!$E$20:$I$20,1,$B$6)</f>
        <v>6.8699999999999997E-2</v>
      </c>
      <c r="N106" s="99">
        <f>IF(INDEX('Pace of change parameters'!$E$28:$I$28,1,$B$6)=1,(1+L106)*D106,D106)</f>
        <v>149811.44610985953</v>
      </c>
      <c r="O106" s="85">
        <f>IF(K106&lt;INDEX('Pace of change parameters'!$E$16:$I$16,1,$B$6),1,IF(K106&gt;INDEX('Pace of change parameters'!$E$17:$I$17,1,$B$6),0,(K106-INDEX('Pace of change parameters'!$E$17:$I$17,1,$B$6))/(INDEX('Pace of change parameters'!$E$16:$I$16,1,$B$6)-INDEX('Pace of change parameters'!$E$17:$I$17,1,$B$6))))</f>
        <v>0</v>
      </c>
      <c r="P106" s="52">
        <v>7.7312523568064728E-2</v>
      </c>
      <c r="Q106" s="52">
        <v>6.8699999999999983E-2</v>
      </c>
      <c r="R106" s="9">
        <f>IF(INDEX('Pace of change parameters'!$E$29:$I$29,1,$B$6)=1,D106*(1+P106),D106)</f>
        <v>149811.44610985953</v>
      </c>
      <c r="S106" s="94">
        <f>IF(P106&lt;INDEX('Pace of change parameters'!$E$22:$I$22,1,$B$6),INDEX('Pace of change parameters'!$E$22:$I$22,1,$B$6),P106)</f>
        <v>7.7312523568064728E-2</v>
      </c>
      <c r="T106" s="123">
        <v>6.8699999999999983E-2</v>
      </c>
      <c r="U106" s="108">
        <f t="shared" si="24"/>
        <v>149811.44610985953</v>
      </c>
      <c r="V106" s="122">
        <f>IF(J106&gt;INDEX('Pace of change parameters'!$E$24:$I$24,1,$B$6),0,IF(J106&lt;INDEX('Pace of change parameters'!$E$23:$I$23,1,$B$6),1,(J106-INDEX('Pace of change parameters'!$E$24:$I$24,1,$B$6))/(INDEX('Pace of change parameters'!$E$23:$I$23,1,$B$6)-INDEX('Pace of change parameters'!$E$24:$I$24,1,$B$6))))</f>
        <v>1</v>
      </c>
      <c r="W106" s="123">
        <f>MIN(S106, S106+(INDEX('Pace of change parameters'!$E$25:$I$25,1,$B$6)-S106)*(1-V106))</f>
        <v>7.7312523568064728E-2</v>
      </c>
      <c r="X106" s="123">
        <v>6.8699999999999983E-2</v>
      </c>
      <c r="Y106" s="99">
        <f t="shared" si="25"/>
        <v>149811.44610985953</v>
      </c>
      <c r="Z106" s="88">
        <v>-2.7820258639466244E-2</v>
      </c>
      <c r="AA106" s="90">
        <f t="shared" si="26"/>
        <v>149809.27796299339</v>
      </c>
      <c r="AB106" s="90">
        <f>IF(INDEX('Pace of change parameters'!$E$27:$I$27,1,$B$6)=1,MAX(AA106,Y106),Y106)</f>
        <v>149811.44610985953</v>
      </c>
      <c r="AC106" s="88">
        <f t="shared" si="27"/>
        <v>7.7312523568064728E-2</v>
      </c>
      <c r="AD106" s="134">
        <v>6.8699999999999983E-2</v>
      </c>
      <c r="AE106" s="51">
        <f t="shared" si="28"/>
        <v>149811</v>
      </c>
      <c r="AF106" s="51">
        <v>225.05102279747337</v>
      </c>
      <c r="AG106" s="15">
        <f t="shared" si="31"/>
        <v>7.7309315537229528E-2</v>
      </c>
      <c r="AH106" s="15">
        <f t="shared" si="32"/>
        <v>6.8696817615614414E-2</v>
      </c>
      <c r="AI106" s="51"/>
      <c r="AJ106" s="51">
        <v>154096.27622289292</v>
      </c>
      <c r="AK106" s="51">
        <v>231.4885060058609</v>
      </c>
      <c r="AL106" s="15">
        <f t="shared" si="29"/>
        <v>-2.7809083567304826E-2</v>
      </c>
      <c r="AM106" s="53">
        <f t="shared" si="30"/>
        <v>-2.7809083567304826E-2</v>
      </c>
    </row>
    <row r="107" spans="1:39" x14ac:dyDescent="0.2">
      <c r="A107" s="160" t="s">
        <v>261</v>
      </c>
      <c r="B107" s="160" t="s">
        <v>262</v>
      </c>
      <c r="D107" s="62">
        <v>24674.681228305675</v>
      </c>
      <c r="E107" s="67">
        <v>188.19688072172187</v>
      </c>
      <c r="F107" s="50"/>
      <c r="G107" s="82">
        <v>27170.206452208087</v>
      </c>
      <c r="H107" s="75">
        <v>205.99885910891786</v>
      </c>
      <c r="I107" s="84"/>
      <c r="J107" s="94">
        <f t="shared" si="22"/>
        <v>-9.1847856522253357E-2</v>
      </c>
      <c r="K107" s="117">
        <f t="shared" si="23"/>
        <v>-8.6417849420144299E-2</v>
      </c>
      <c r="L107" s="94">
        <v>7.5089951982936887E-2</v>
      </c>
      <c r="M107" s="88">
        <f>INDEX('Pace of change parameters'!$E$20:$I$20,1,$B$6)</f>
        <v>6.8699999999999997E-2</v>
      </c>
      <c r="N107" s="99">
        <f>IF(INDEX('Pace of change parameters'!$E$28:$I$28,1,$B$6)=1,(1+L107)*D107,D107)</f>
        <v>26527.501856933424</v>
      </c>
      <c r="O107" s="85">
        <f>IF(K107&lt;INDEX('Pace of change parameters'!$E$16:$I$16,1,$B$6),1,IF(K107&gt;INDEX('Pace of change parameters'!$E$17:$I$17,1,$B$6),0,(K107-INDEX('Pace of change parameters'!$E$17:$I$17,1,$B$6))/(INDEX('Pace of change parameters'!$E$16:$I$16,1,$B$6)-INDEX('Pace of change parameters'!$E$17:$I$17,1,$B$6))))</f>
        <v>0</v>
      </c>
      <c r="P107" s="52">
        <v>7.5089951982936887E-2</v>
      </c>
      <c r="Q107" s="52">
        <v>6.8699999999999983E-2</v>
      </c>
      <c r="R107" s="9">
        <f>IF(INDEX('Pace of change parameters'!$E$29:$I$29,1,$B$6)=1,D107*(1+P107),D107)</f>
        <v>26527.501856933424</v>
      </c>
      <c r="S107" s="94">
        <f>IF(P107&lt;INDEX('Pace of change parameters'!$E$22:$I$22,1,$B$6),INDEX('Pace of change parameters'!$E$22:$I$22,1,$B$6),P107)</f>
        <v>7.5089951982936887E-2</v>
      </c>
      <c r="T107" s="123">
        <v>6.8699999999999983E-2</v>
      </c>
      <c r="U107" s="108">
        <f t="shared" si="24"/>
        <v>26527.501856933424</v>
      </c>
      <c r="V107" s="122">
        <f>IF(J107&gt;INDEX('Pace of change parameters'!$E$24:$I$24,1,$B$6),0,IF(J107&lt;INDEX('Pace of change parameters'!$E$23:$I$23,1,$B$6),1,(J107-INDEX('Pace of change parameters'!$E$24:$I$24,1,$B$6))/(INDEX('Pace of change parameters'!$E$23:$I$23,1,$B$6)-INDEX('Pace of change parameters'!$E$24:$I$24,1,$B$6))))</f>
        <v>1</v>
      </c>
      <c r="W107" s="123">
        <f>MIN(S107, S107+(INDEX('Pace of change parameters'!$E$25:$I$25,1,$B$6)-S107)*(1-V107))</f>
        <v>7.5089951982936887E-2</v>
      </c>
      <c r="X107" s="123">
        <v>6.8699999999999983E-2</v>
      </c>
      <c r="Y107" s="99">
        <f t="shared" si="25"/>
        <v>26527.501856933424</v>
      </c>
      <c r="Z107" s="88">
        <v>-9.3392283769876516E-2</v>
      </c>
      <c r="AA107" s="90">
        <f t="shared" si="26"/>
        <v>26527.117937536666</v>
      </c>
      <c r="AB107" s="90">
        <f>IF(INDEX('Pace of change parameters'!$E$27:$I$27,1,$B$6)=1,MAX(AA107,Y107),Y107)</f>
        <v>26527.501856933424</v>
      </c>
      <c r="AC107" s="88">
        <f t="shared" si="27"/>
        <v>7.5089951982936887E-2</v>
      </c>
      <c r="AD107" s="134">
        <v>6.8699999999999983E-2</v>
      </c>
      <c r="AE107" s="51">
        <f t="shared" si="28"/>
        <v>26528</v>
      </c>
      <c r="AF107" s="51">
        <v>201.12978324451637</v>
      </c>
      <c r="AG107" s="15">
        <f t="shared" si="31"/>
        <v>7.5110140412605775E-2</v>
      </c>
      <c r="AH107" s="15">
        <f t="shared" si="32"/>
        <v>6.8720068436829207E-2</v>
      </c>
      <c r="AI107" s="51"/>
      <c r="AJ107" s="51">
        <v>29259.753102303523</v>
      </c>
      <c r="AK107" s="51">
        <v>221.84136758347304</v>
      </c>
      <c r="AL107" s="15">
        <f t="shared" si="29"/>
        <v>-9.3362137840064752E-2</v>
      </c>
      <c r="AM107" s="53">
        <f t="shared" si="30"/>
        <v>-9.3362137840064641E-2</v>
      </c>
    </row>
    <row r="108" spans="1:39" x14ac:dyDescent="0.2">
      <c r="A108" s="160" t="s">
        <v>263</v>
      </c>
      <c r="B108" s="160" t="s">
        <v>264</v>
      </c>
      <c r="D108" s="62">
        <v>64966.587441664386</v>
      </c>
      <c r="E108" s="67">
        <v>223.06737160733817</v>
      </c>
      <c r="F108" s="50"/>
      <c r="G108" s="82">
        <v>60894.724865498632</v>
      </c>
      <c r="H108" s="75">
        <v>208.36691981967758</v>
      </c>
      <c r="I108" s="84"/>
      <c r="J108" s="94">
        <f t="shared" si="22"/>
        <v>6.686724646772757E-2</v>
      </c>
      <c r="K108" s="117">
        <f t="shared" si="23"/>
        <v>7.0550794724913546E-2</v>
      </c>
      <c r="L108" s="94">
        <v>7.2389876163588607E-2</v>
      </c>
      <c r="M108" s="88">
        <f>INDEX('Pace of change parameters'!$E$20:$I$20,1,$B$6)</f>
        <v>6.8699999999999997E-2</v>
      </c>
      <c r="N108" s="99">
        <f>IF(INDEX('Pace of change parameters'!$E$28:$I$28,1,$B$6)=1,(1+L108)*D108,D108)</f>
        <v>69669.510661337423</v>
      </c>
      <c r="O108" s="85">
        <f>IF(K108&lt;INDEX('Pace of change parameters'!$E$16:$I$16,1,$B$6),1,IF(K108&gt;INDEX('Pace of change parameters'!$E$17:$I$17,1,$B$6),0,(K108-INDEX('Pace of change parameters'!$E$17:$I$17,1,$B$6))/(INDEX('Pace of change parameters'!$E$16:$I$16,1,$B$6)-INDEX('Pace of change parameters'!$E$17:$I$17,1,$B$6))))</f>
        <v>0</v>
      </c>
      <c r="P108" s="52">
        <v>7.2389876163588607E-2</v>
      </c>
      <c r="Q108" s="52">
        <v>6.8699999999999983E-2</v>
      </c>
      <c r="R108" s="9">
        <f>IF(INDEX('Pace of change parameters'!$E$29:$I$29,1,$B$6)=1,D108*(1+P108),D108)</f>
        <v>69669.510661337423</v>
      </c>
      <c r="S108" s="94">
        <f>IF(P108&lt;INDEX('Pace of change parameters'!$E$22:$I$22,1,$B$6),INDEX('Pace of change parameters'!$E$22:$I$22,1,$B$6),P108)</f>
        <v>7.2389876163588607E-2</v>
      </c>
      <c r="T108" s="123">
        <v>6.8699999999999983E-2</v>
      </c>
      <c r="U108" s="108">
        <f t="shared" si="24"/>
        <v>69669.510661337423</v>
      </c>
      <c r="V108" s="122">
        <f>IF(J108&gt;INDEX('Pace of change parameters'!$E$24:$I$24,1,$B$6),0,IF(J108&lt;INDEX('Pace of change parameters'!$E$23:$I$23,1,$B$6),1,(J108-INDEX('Pace of change parameters'!$E$24:$I$24,1,$B$6))/(INDEX('Pace of change parameters'!$E$23:$I$23,1,$B$6)-INDEX('Pace of change parameters'!$E$24:$I$24,1,$B$6))))</f>
        <v>1</v>
      </c>
      <c r="W108" s="123">
        <f>MIN(S108, S108+(INDEX('Pace of change parameters'!$E$25:$I$25,1,$B$6)-S108)*(1-V108))</f>
        <v>7.2389876163588607E-2</v>
      </c>
      <c r="X108" s="123">
        <v>6.8699999999999983E-2</v>
      </c>
      <c r="Y108" s="99">
        <f t="shared" si="25"/>
        <v>69669.510661337423</v>
      </c>
      <c r="Z108" s="88">
        <v>0</v>
      </c>
      <c r="AA108" s="90">
        <f t="shared" si="26"/>
        <v>65577.882815549659</v>
      </c>
      <c r="AB108" s="90">
        <f>IF(INDEX('Pace of change parameters'!$E$27:$I$27,1,$B$6)=1,MAX(AA108,Y108),Y108)</f>
        <v>69669.510661337423</v>
      </c>
      <c r="AC108" s="88">
        <f t="shared" si="27"/>
        <v>7.2389876163588607E-2</v>
      </c>
      <c r="AD108" s="134">
        <v>6.8699999999999983E-2</v>
      </c>
      <c r="AE108" s="51">
        <f t="shared" si="28"/>
        <v>69670</v>
      </c>
      <c r="AF108" s="51">
        <v>238.39377443450522</v>
      </c>
      <c r="AG108" s="15">
        <f t="shared" si="31"/>
        <v>7.2397408322531387E-2</v>
      </c>
      <c r="AH108" s="15">
        <f t="shared" si="32"/>
        <v>6.8707506242310812E-2</v>
      </c>
      <c r="AI108" s="51"/>
      <c r="AJ108" s="51">
        <v>65577.882815549659</v>
      </c>
      <c r="AK108" s="51">
        <v>224.39154591391647</v>
      </c>
      <c r="AL108" s="15">
        <f t="shared" si="29"/>
        <v>6.2400873720797057E-2</v>
      </c>
      <c r="AM108" s="53">
        <f t="shared" si="30"/>
        <v>6.2400873720797057E-2</v>
      </c>
    </row>
    <row r="109" spans="1:39" x14ac:dyDescent="0.2">
      <c r="A109" s="160" t="s">
        <v>265</v>
      </c>
      <c r="B109" s="160" t="s">
        <v>266</v>
      </c>
      <c r="D109" s="62">
        <v>99075.46365940095</v>
      </c>
      <c r="E109" s="67">
        <v>278.69250342305918</v>
      </c>
      <c r="F109" s="50"/>
      <c r="G109" s="82">
        <v>99016.029185508989</v>
      </c>
      <c r="H109" s="75">
        <v>276.9806607257612</v>
      </c>
      <c r="I109" s="84"/>
      <c r="J109" s="94">
        <f t="shared" si="22"/>
        <v>6.0025103390692891E-4</v>
      </c>
      <c r="K109" s="117">
        <f t="shared" si="23"/>
        <v>6.1803690294206515E-3</v>
      </c>
      <c r="L109" s="94">
        <v>7.4659894668868576E-2</v>
      </c>
      <c r="M109" s="88">
        <f>INDEX('Pace of change parameters'!$E$20:$I$20,1,$B$6)</f>
        <v>6.8699999999999997E-2</v>
      </c>
      <c r="N109" s="99">
        <f>IF(INDEX('Pace of change parameters'!$E$28:$I$28,1,$B$6)=1,(1+L109)*D109,D109)</f>
        <v>106472.42734048114</v>
      </c>
      <c r="O109" s="85">
        <f>IF(K109&lt;INDEX('Pace of change parameters'!$E$16:$I$16,1,$B$6),1,IF(K109&gt;INDEX('Pace of change parameters'!$E$17:$I$17,1,$B$6),0,(K109-INDEX('Pace of change parameters'!$E$17:$I$17,1,$B$6))/(INDEX('Pace of change parameters'!$E$16:$I$16,1,$B$6)-INDEX('Pace of change parameters'!$E$17:$I$17,1,$B$6))))</f>
        <v>0</v>
      </c>
      <c r="P109" s="52">
        <v>7.4659894668868576E-2</v>
      </c>
      <c r="Q109" s="52">
        <v>6.8699999999999983E-2</v>
      </c>
      <c r="R109" s="9">
        <f>IF(INDEX('Pace of change parameters'!$E$29:$I$29,1,$B$6)=1,D109*(1+P109),D109)</f>
        <v>106472.42734048114</v>
      </c>
      <c r="S109" s="94">
        <f>IF(P109&lt;INDEX('Pace of change parameters'!$E$22:$I$22,1,$B$6),INDEX('Pace of change parameters'!$E$22:$I$22,1,$B$6),P109)</f>
        <v>7.4659894668868576E-2</v>
      </c>
      <c r="T109" s="123">
        <v>6.8699999999999983E-2</v>
      </c>
      <c r="U109" s="108">
        <f t="shared" si="24"/>
        <v>106472.42734048114</v>
      </c>
      <c r="V109" s="122">
        <f>IF(J109&gt;INDEX('Pace of change parameters'!$E$24:$I$24,1,$B$6),0,IF(J109&lt;INDEX('Pace of change parameters'!$E$23:$I$23,1,$B$6),1,(J109-INDEX('Pace of change parameters'!$E$24:$I$24,1,$B$6))/(INDEX('Pace of change parameters'!$E$23:$I$23,1,$B$6)-INDEX('Pace of change parameters'!$E$24:$I$24,1,$B$6))))</f>
        <v>1</v>
      </c>
      <c r="W109" s="123">
        <f>MIN(S109, S109+(INDEX('Pace of change parameters'!$E$25:$I$25,1,$B$6)-S109)*(1-V109))</f>
        <v>7.4659894668868576E-2</v>
      </c>
      <c r="X109" s="123">
        <v>6.8699999999999983E-2</v>
      </c>
      <c r="Y109" s="99">
        <f t="shared" si="25"/>
        <v>106472.42734048114</v>
      </c>
      <c r="Z109" s="88">
        <v>-1.500975142344374E-3</v>
      </c>
      <c r="AA109" s="90">
        <f t="shared" si="26"/>
        <v>106470.88641777021</v>
      </c>
      <c r="AB109" s="90">
        <f>IF(INDEX('Pace of change parameters'!$E$27:$I$27,1,$B$6)=1,MAX(AA109,Y109),Y109)</f>
        <v>106472.42734048114</v>
      </c>
      <c r="AC109" s="88">
        <f t="shared" si="27"/>
        <v>7.4659894668868576E-2</v>
      </c>
      <c r="AD109" s="134">
        <v>6.8699999999999983E-2</v>
      </c>
      <c r="AE109" s="51">
        <f t="shared" si="28"/>
        <v>106472</v>
      </c>
      <c r="AF109" s="51">
        <v>297.83748299522006</v>
      </c>
      <c r="AG109" s="15">
        <f t="shared" si="31"/>
        <v>7.4655581386191328E-2</v>
      </c>
      <c r="AH109" s="15">
        <f t="shared" si="32"/>
        <v>6.8695710638109642E-2</v>
      </c>
      <c r="AI109" s="51"/>
      <c r="AJ109" s="51">
        <v>106630.93680331687</v>
      </c>
      <c r="AK109" s="51">
        <v>298.28208192691295</v>
      </c>
      <c r="AL109" s="15">
        <f t="shared" si="29"/>
        <v>-1.4905318107636401E-3</v>
      </c>
      <c r="AM109" s="53">
        <f t="shared" si="30"/>
        <v>-1.4905318107637511E-3</v>
      </c>
    </row>
    <row r="110" spans="1:39" x14ac:dyDescent="0.2">
      <c r="A110" s="160" t="s">
        <v>267</v>
      </c>
      <c r="B110" s="160" t="s">
        <v>268</v>
      </c>
      <c r="D110" s="62">
        <v>31476.239028366093</v>
      </c>
      <c r="E110" s="67">
        <v>209.64592399338014</v>
      </c>
      <c r="F110" s="50"/>
      <c r="G110" s="82">
        <v>33370.975642240875</v>
      </c>
      <c r="H110" s="75">
        <v>220.94159847755054</v>
      </c>
      <c r="I110" s="84"/>
      <c r="J110" s="94">
        <f t="shared" si="22"/>
        <v>-5.6777980787484972E-2</v>
      </c>
      <c r="K110" s="117">
        <f t="shared" si="23"/>
        <v>-5.1125159598762182E-2</v>
      </c>
      <c r="L110" s="94">
        <v>7.5104822916911562E-2</v>
      </c>
      <c r="M110" s="88">
        <f>INDEX('Pace of change parameters'!$E$20:$I$20,1,$B$6)</f>
        <v>6.8699999999999997E-2</v>
      </c>
      <c r="N110" s="99">
        <f>IF(INDEX('Pace of change parameters'!$E$28:$I$28,1,$B$6)=1,(1+L110)*D110,D110)</f>
        <v>33840.256386681911</v>
      </c>
      <c r="O110" s="85">
        <f>IF(K110&lt;INDEX('Pace of change parameters'!$E$16:$I$16,1,$B$6),1,IF(K110&gt;INDEX('Pace of change parameters'!$E$17:$I$17,1,$B$6),0,(K110-INDEX('Pace of change parameters'!$E$17:$I$17,1,$B$6))/(INDEX('Pace of change parameters'!$E$16:$I$16,1,$B$6)-INDEX('Pace of change parameters'!$E$17:$I$17,1,$B$6))))</f>
        <v>0</v>
      </c>
      <c r="P110" s="52">
        <v>7.5104822916911562E-2</v>
      </c>
      <c r="Q110" s="52">
        <v>6.8699999999999983E-2</v>
      </c>
      <c r="R110" s="9">
        <f>IF(INDEX('Pace of change parameters'!$E$29:$I$29,1,$B$6)=1,D110*(1+P110),D110)</f>
        <v>33840.256386681911</v>
      </c>
      <c r="S110" s="94">
        <f>IF(P110&lt;INDEX('Pace of change parameters'!$E$22:$I$22,1,$B$6),INDEX('Pace of change parameters'!$E$22:$I$22,1,$B$6),P110)</f>
        <v>7.5104822916911562E-2</v>
      </c>
      <c r="T110" s="123">
        <v>6.8699999999999983E-2</v>
      </c>
      <c r="U110" s="108">
        <f t="shared" si="24"/>
        <v>33840.256386681911</v>
      </c>
      <c r="V110" s="122">
        <f>IF(J110&gt;INDEX('Pace of change parameters'!$E$24:$I$24,1,$B$6),0,IF(J110&lt;INDEX('Pace of change parameters'!$E$23:$I$23,1,$B$6),1,(J110-INDEX('Pace of change parameters'!$E$24:$I$24,1,$B$6))/(INDEX('Pace of change parameters'!$E$23:$I$23,1,$B$6)-INDEX('Pace of change parameters'!$E$24:$I$24,1,$B$6))))</f>
        <v>1</v>
      </c>
      <c r="W110" s="123">
        <f>MIN(S110, S110+(INDEX('Pace of change parameters'!$E$25:$I$25,1,$B$6)-S110)*(1-V110))</f>
        <v>7.5104822916911562E-2</v>
      </c>
      <c r="X110" s="123">
        <v>6.8699999999999983E-2</v>
      </c>
      <c r="Y110" s="99">
        <f t="shared" si="25"/>
        <v>33840.256386681911</v>
      </c>
      <c r="Z110" s="88">
        <v>-5.8369024068192554E-2</v>
      </c>
      <c r="AA110" s="90">
        <f t="shared" si="26"/>
        <v>33839.766633410458</v>
      </c>
      <c r="AB110" s="90">
        <f>IF(INDEX('Pace of change parameters'!$E$27:$I$27,1,$B$6)=1,MAX(AA110,Y110),Y110)</f>
        <v>33840.256386681911</v>
      </c>
      <c r="AC110" s="88">
        <f t="shared" si="27"/>
        <v>7.5104822916911562E-2</v>
      </c>
      <c r="AD110" s="134">
        <v>6.8699999999999983E-2</v>
      </c>
      <c r="AE110" s="51">
        <f t="shared" si="28"/>
        <v>33840</v>
      </c>
      <c r="AF110" s="51">
        <v>224.04690149413474</v>
      </c>
      <c r="AG110" s="15">
        <f t="shared" si="31"/>
        <v>7.5096677512955345E-2</v>
      </c>
      <c r="AH110" s="15">
        <f t="shared" si="32"/>
        <v>6.8691903121423703E-2</v>
      </c>
      <c r="AI110" s="51"/>
      <c r="AJ110" s="51">
        <v>35937.397450125005</v>
      </c>
      <c r="AK110" s="51">
        <v>237.93329038013371</v>
      </c>
      <c r="AL110" s="15">
        <f t="shared" si="29"/>
        <v>-5.836253037064898E-2</v>
      </c>
      <c r="AM110" s="53">
        <f t="shared" si="30"/>
        <v>-5.8362530370648869E-2</v>
      </c>
    </row>
    <row r="111" spans="1:39" x14ac:dyDescent="0.2">
      <c r="A111" s="160" t="s">
        <v>269</v>
      </c>
      <c r="B111" s="160" t="s">
        <v>270</v>
      </c>
      <c r="D111" s="62">
        <v>19563.699626188885</v>
      </c>
      <c r="E111" s="67">
        <v>206.69518886623229</v>
      </c>
      <c r="F111" s="50"/>
      <c r="G111" s="82">
        <v>20702.845438183547</v>
      </c>
      <c r="H111" s="75">
        <v>217.20187108999525</v>
      </c>
      <c r="I111" s="84"/>
      <c r="J111" s="94">
        <f t="shared" si="22"/>
        <v>-5.5023635055192144E-2</v>
      </c>
      <c r="K111" s="117">
        <f t="shared" si="23"/>
        <v>-4.8372890026392223E-2</v>
      </c>
      <c r="L111" s="94">
        <v>7.622151215199291E-2</v>
      </c>
      <c r="M111" s="88">
        <f>INDEX('Pace of change parameters'!$E$20:$I$20,1,$B$6)</f>
        <v>6.8699999999999997E-2</v>
      </c>
      <c r="N111" s="99">
        <f>IF(INDEX('Pace of change parameters'!$E$28:$I$28,1,$B$6)=1,(1+L111)*D111,D111)</f>
        <v>21054.874394984381</v>
      </c>
      <c r="O111" s="85">
        <f>IF(K111&lt;INDEX('Pace of change parameters'!$E$16:$I$16,1,$B$6),1,IF(K111&gt;INDEX('Pace of change parameters'!$E$17:$I$17,1,$B$6),0,(K111-INDEX('Pace of change parameters'!$E$17:$I$17,1,$B$6))/(INDEX('Pace of change parameters'!$E$16:$I$16,1,$B$6)-INDEX('Pace of change parameters'!$E$17:$I$17,1,$B$6))))</f>
        <v>0</v>
      </c>
      <c r="P111" s="52">
        <v>7.622151215199291E-2</v>
      </c>
      <c r="Q111" s="52">
        <v>6.8699999999999983E-2</v>
      </c>
      <c r="R111" s="9">
        <f>IF(INDEX('Pace of change parameters'!$E$29:$I$29,1,$B$6)=1,D111*(1+P111),D111)</f>
        <v>21054.874394984381</v>
      </c>
      <c r="S111" s="94">
        <f>IF(P111&lt;INDEX('Pace of change parameters'!$E$22:$I$22,1,$B$6),INDEX('Pace of change parameters'!$E$22:$I$22,1,$B$6),P111)</f>
        <v>7.622151215199291E-2</v>
      </c>
      <c r="T111" s="123">
        <v>6.8699999999999983E-2</v>
      </c>
      <c r="U111" s="108">
        <f t="shared" si="24"/>
        <v>21054.874394984381</v>
      </c>
      <c r="V111" s="122">
        <f>IF(J111&gt;INDEX('Pace of change parameters'!$E$24:$I$24,1,$B$6),0,IF(J111&lt;INDEX('Pace of change parameters'!$E$23:$I$23,1,$B$6),1,(J111-INDEX('Pace of change parameters'!$E$24:$I$24,1,$B$6))/(INDEX('Pace of change parameters'!$E$23:$I$23,1,$B$6)-INDEX('Pace of change parameters'!$E$24:$I$24,1,$B$6))))</f>
        <v>1</v>
      </c>
      <c r="W111" s="123">
        <f>MIN(S111, S111+(INDEX('Pace of change parameters'!$E$25:$I$25,1,$B$6)-S111)*(1-V111))</f>
        <v>7.622151215199291E-2</v>
      </c>
      <c r="X111" s="123">
        <v>6.8699999999999983E-2</v>
      </c>
      <c r="Y111" s="99">
        <f t="shared" si="25"/>
        <v>21054.874394984381</v>
      </c>
      <c r="Z111" s="88">
        <v>-5.5637765768243974E-2</v>
      </c>
      <c r="AA111" s="90">
        <f t="shared" si="26"/>
        <v>21054.56967821459</v>
      </c>
      <c r="AB111" s="90">
        <f>IF(INDEX('Pace of change parameters'!$E$27:$I$27,1,$B$6)=1,MAX(AA111,Y111),Y111)</f>
        <v>21054.874394984381</v>
      </c>
      <c r="AC111" s="88">
        <f t="shared" si="27"/>
        <v>7.622151215199291E-2</v>
      </c>
      <c r="AD111" s="134">
        <v>6.8699999999999983E-2</v>
      </c>
      <c r="AE111" s="51">
        <f t="shared" si="28"/>
        <v>21055</v>
      </c>
      <c r="AF111" s="51">
        <v>220.89646611403666</v>
      </c>
      <c r="AG111" s="15">
        <f t="shared" si="31"/>
        <v>7.6227932461955694E-2</v>
      </c>
      <c r="AH111" s="15">
        <f t="shared" si="32"/>
        <v>6.8706375439609557E-2</v>
      </c>
      <c r="AI111" s="51"/>
      <c r="AJ111" s="51">
        <v>22295.014471160634</v>
      </c>
      <c r="AK111" s="51">
        <v>233.90595624035583</v>
      </c>
      <c r="AL111" s="15">
        <f t="shared" si="29"/>
        <v>-5.561846451208341E-2</v>
      </c>
      <c r="AM111" s="53">
        <f t="shared" si="30"/>
        <v>-5.561846451208341E-2</v>
      </c>
    </row>
    <row r="112" spans="1:39" x14ac:dyDescent="0.2">
      <c r="A112" s="160" t="s">
        <v>271</v>
      </c>
      <c r="B112" s="160" t="s">
        <v>272</v>
      </c>
      <c r="D112" s="62">
        <v>22699.385984979177</v>
      </c>
      <c r="E112" s="67">
        <v>182.94596085478517</v>
      </c>
      <c r="F112" s="50"/>
      <c r="G112" s="82">
        <v>23925.841037628517</v>
      </c>
      <c r="H112" s="75">
        <v>191.45653011036154</v>
      </c>
      <c r="I112" s="84"/>
      <c r="J112" s="94">
        <f t="shared" si="22"/>
        <v>-5.1260687167505536E-2</v>
      </c>
      <c r="K112" s="117">
        <f t="shared" si="23"/>
        <v>-4.4451705307051226E-2</v>
      </c>
      <c r="L112" s="94">
        <v>7.6369924515452325E-2</v>
      </c>
      <c r="M112" s="88">
        <f>INDEX('Pace of change parameters'!$E$20:$I$20,1,$B$6)</f>
        <v>6.8699999999999997E-2</v>
      </c>
      <c r="N112" s="99">
        <f>IF(INDEX('Pace of change parameters'!$E$28:$I$28,1,$B$6)=1,(1+L112)*D112,D112)</f>
        <v>24432.936379199153</v>
      </c>
      <c r="O112" s="85">
        <f>IF(K112&lt;INDEX('Pace of change parameters'!$E$16:$I$16,1,$B$6),1,IF(K112&gt;INDEX('Pace of change parameters'!$E$17:$I$17,1,$B$6),0,(K112-INDEX('Pace of change parameters'!$E$17:$I$17,1,$B$6))/(INDEX('Pace of change parameters'!$E$16:$I$16,1,$B$6)-INDEX('Pace of change parameters'!$E$17:$I$17,1,$B$6))))</f>
        <v>0</v>
      </c>
      <c r="P112" s="52">
        <v>7.6369924515452325E-2</v>
      </c>
      <c r="Q112" s="52">
        <v>6.8699999999999983E-2</v>
      </c>
      <c r="R112" s="9">
        <f>IF(INDEX('Pace of change parameters'!$E$29:$I$29,1,$B$6)=1,D112*(1+P112),D112)</f>
        <v>24432.936379199153</v>
      </c>
      <c r="S112" s="94">
        <f>IF(P112&lt;INDEX('Pace of change parameters'!$E$22:$I$22,1,$B$6),INDEX('Pace of change parameters'!$E$22:$I$22,1,$B$6),P112)</f>
        <v>7.6369924515452325E-2</v>
      </c>
      <c r="T112" s="123">
        <v>6.8699999999999983E-2</v>
      </c>
      <c r="U112" s="108">
        <f t="shared" si="24"/>
        <v>24432.936379199153</v>
      </c>
      <c r="V112" s="122">
        <f>IF(J112&gt;INDEX('Pace of change parameters'!$E$24:$I$24,1,$B$6),0,IF(J112&lt;INDEX('Pace of change parameters'!$E$23:$I$23,1,$B$6),1,(J112-INDEX('Pace of change parameters'!$E$24:$I$24,1,$B$6))/(INDEX('Pace of change parameters'!$E$23:$I$23,1,$B$6)-INDEX('Pace of change parameters'!$E$24:$I$24,1,$B$6))))</f>
        <v>1</v>
      </c>
      <c r="W112" s="123">
        <f>MIN(S112, S112+(INDEX('Pace of change parameters'!$E$25:$I$25,1,$B$6)-S112)*(1-V112))</f>
        <v>7.6369924515452325E-2</v>
      </c>
      <c r="X112" s="123">
        <v>6.8699999999999983E-2</v>
      </c>
      <c r="Y112" s="99">
        <f t="shared" si="25"/>
        <v>24432.936379199153</v>
      </c>
      <c r="Z112" s="88">
        <v>-5.1746516009192001E-2</v>
      </c>
      <c r="AA112" s="90">
        <f t="shared" si="26"/>
        <v>24432.582773411232</v>
      </c>
      <c r="AB112" s="90">
        <f>IF(INDEX('Pace of change parameters'!$E$27:$I$27,1,$B$6)=1,MAX(AA112,Y112),Y112)</f>
        <v>24432.936379199153</v>
      </c>
      <c r="AC112" s="88">
        <f t="shared" si="27"/>
        <v>7.6369924515452325E-2</v>
      </c>
      <c r="AD112" s="134">
        <v>6.8699999999999983E-2</v>
      </c>
      <c r="AE112" s="51">
        <f t="shared" si="28"/>
        <v>24433</v>
      </c>
      <c r="AF112" s="51">
        <v>195.51485746434284</v>
      </c>
      <c r="AG112" s="15">
        <f t="shared" si="31"/>
        <v>7.6372727269715668E-2</v>
      </c>
      <c r="AH112" s="15">
        <f t="shared" si="32"/>
        <v>6.8702782782585459E-2</v>
      </c>
      <c r="AI112" s="51"/>
      <c r="AJ112" s="51">
        <v>25765.877147726958</v>
      </c>
      <c r="AK112" s="51">
        <v>206.18064903947956</v>
      </c>
      <c r="AL112" s="15">
        <f t="shared" si="29"/>
        <v>-5.1730323019278379E-2</v>
      </c>
      <c r="AM112" s="53">
        <f t="shared" si="30"/>
        <v>-5.1730323019278268E-2</v>
      </c>
    </row>
    <row r="113" spans="1:39" x14ac:dyDescent="0.2">
      <c r="A113" s="160" t="s">
        <v>273</v>
      </c>
      <c r="B113" s="160" t="s">
        <v>274</v>
      </c>
      <c r="D113" s="62">
        <v>24347.926321514522</v>
      </c>
      <c r="E113" s="67">
        <v>149.1962101640656</v>
      </c>
      <c r="F113" s="50"/>
      <c r="G113" s="82">
        <v>31295.226416859761</v>
      </c>
      <c r="H113" s="75">
        <v>190.10476559285476</v>
      </c>
      <c r="I113" s="84"/>
      <c r="J113" s="94">
        <f t="shared" si="22"/>
        <v>-0.221992325692282</v>
      </c>
      <c r="K113" s="117">
        <f t="shared" si="23"/>
        <v>-0.21518953142080899</v>
      </c>
      <c r="L113" s="94">
        <v>7.8044568797977609E-2</v>
      </c>
      <c r="M113" s="88">
        <f>INDEX('Pace of change parameters'!$E$20:$I$20,1,$B$6)</f>
        <v>6.8699999999999997E-2</v>
      </c>
      <c r="N113" s="99">
        <f>IF(INDEX('Pace of change parameters'!$E$28:$I$28,1,$B$6)=1,(1+L113)*D113,D113)</f>
        <v>26248.149732402053</v>
      </c>
      <c r="O113" s="85">
        <f>IF(K113&lt;INDEX('Pace of change parameters'!$E$16:$I$16,1,$B$6),1,IF(K113&gt;INDEX('Pace of change parameters'!$E$17:$I$17,1,$B$6),0,(K113-INDEX('Pace of change parameters'!$E$17:$I$17,1,$B$6))/(INDEX('Pace of change parameters'!$E$16:$I$16,1,$B$6)-INDEX('Pace of change parameters'!$E$17:$I$17,1,$B$6))))</f>
        <v>0</v>
      </c>
      <c r="P113" s="52">
        <v>7.8044568797977609E-2</v>
      </c>
      <c r="Q113" s="52">
        <v>6.8699999999999983E-2</v>
      </c>
      <c r="R113" s="9">
        <f>IF(INDEX('Pace of change parameters'!$E$29:$I$29,1,$B$6)=1,D113*(1+P113),D113)</f>
        <v>26248.149732402053</v>
      </c>
      <c r="S113" s="94">
        <f>IF(P113&lt;INDEX('Pace of change parameters'!$E$22:$I$22,1,$B$6),INDEX('Pace of change parameters'!$E$22:$I$22,1,$B$6),P113)</f>
        <v>7.8044568797977609E-2</v>
      </c>
      <c r="T113" s="123">
        <v>6.8699999999999983E-2</v>
      </c>
      <c r="U113" s="108">
        <f t="shared" si="24"/>
        <v>26248.149732402053</v>
      </c>
      <c r="V113" s="122">
        <f>IF(J113&gt;INDEX('Pace of change parameters'!$E$24:$I$24,1,$B$6),0,IF(J113&lt;INDEX('Pace of change parameters'!$E$23:$I$23,1,$B$6),1,(J113-INDEX('Pace of change parameters'!$E$24:$I$24,1,$B$6))/(INDEX('Pace of change parameters'!$E$23:$I$23,1,$B$6)-INDEX('Pace of change parameters'!$E$24:$I$24,1,$B$6))))</f>
        <v>1</v>
      </c>
      <c r="W113" s="123">
        <f>MIN(S113, S113+(INDEX('Pace of change parameters'!$E$25:$I$25,1,$B$6)-S113)*(1-V113))</f>
        <v>7.8044568797977609E-2</v>
      </c>
      <c r="X113" s="123">
        <v>6.8699999999999983E-2</v>
      </c>
      <c r="Y113" s="99">
        <f t="shared" si="25"/>
        <v>26248.149732402053</v>
      </c>
      <c r="Z113" s="88">
        <v>-0.2211809018592682</v>
      </c>
      <c r="AA113" s="90">
        <f t="shared" si="26"/>
        <v>26247.769855930255</v>
      </c>
      <c r="AB113" s="90">
        <f>IF(INDEX('Pace of change parameters'!$E$27:$I$27,1,$B$6)=1,MAX(AA113,Y113),Y113)</f>
        <v>26248.149732402053</v>
      </c>
      <c r="AC113" s="88">
        <f t="shared" si="27"/>
        <v>7.8044568797977609E-2</v>
      </c>
      <c r="AD113" s="134">
        <v>6.8699999999999983E-2</v>
      </c>
      <c r="AE113" s="51">
        <f t="shared" si="28"/>
        <v>26248</v>
      </c>
      <c r="AF113" s="51">
        <v>159.44508024370919</v>
      </c>
      <c r="AG113" s="15">
        <f t="shared" si="31"/>
        <v>7.8038419099638823E-2</v>
      </c>
      <c r="AH113" s="15">
        <f t="shared" si="32"/>
        <v>6.8693903607694118E-2</v>
      </c>
      <c r="AI113" s="51"/>
      <c r="AJ113" s="51">
        <v>33702.011055701296</v>
      </c>
      <c r="AK113" s="51">
        <v>204.72492598105254</v>
      </c>
      <c r="AL113" s="15">
        <f t="shared" si="29"/>
        <v>-0.22117407306589554</v>
      </c>
      <c r="AM113" s="53">
        <f t="shared" si="30"/>
        <v>-0.22117407306589543</v>
      </c>
    </row>
    <row r="114" spans="1:39" x14ac:dyDescent="0.2">
      <c r="A114" s="160" t="s">
        <v>275</v>
      </c>
      <c r="B114" s="160" t="s">
        <v>276</v>
      </c>
      <c r="D114" s="62">
        <v>24887.679270284196</v>
      </c>
      <c r="E114" s="67">
        <v>188.33043965738821</v>
      </c>
      <c r="F114" s="50"/>
      <c r="G114" s="82">
        <v>28291.711953470676</v>
      </c>
      <c r="H114" s="75">
        <v>212.39303919045079</v>
      </c>
      <c r="I114" s="84"/>
      <c r="J114" s="94">
        <f t="shared" si="22"/>
        <v>-0.12031907750173776</v>
      </c>
      <c r="K114" s="117">
        <f t="shared" si="23"/>
        <v>-0.11329278786526464</v>
      </c>
      <c r="L114" s="94">
        <v>7.7236044766292755E-2</v>
      </c>
      <c r="M114" s="88">
        <f>INDEX('Pace of change parameters'!$E$20:$I$20,1,$B$6)</f>
        <v>6.8699999999999997E-2</v>
      </c>
      <c r="N114" s="99">
        <f>IF(INDEX('Pace of change parameters'!$E$28:$I$28,1,$B$6)=1,(1+L114)*D114,D114)</f>
        <v>26809.905180533002</v>
      </c>
      <c r="O114" s="85">
        <f>IF(K114&lt;INDEX('Pace of change parameters'!$E$16:$I$16,1,$B$6),1,IF(K114&gt;INDEX('Pace of change parameters'!$E$17:$I$17,1,$B$6),0,(K114-INDEX('Pace of change parameters'!$E$17:$I$17,1,$B$6))/(INDEX('Pace of change parameters'!$E$16:$I$16,1,$B$6)-INDEX('Pace of change parameters'!$E$17:$I$17,1,$B$6))))</f>
        <v>0</v>
      </c>
      <c r="P114" s="52">
        <v>7.7236044766292755E-2</v>
      </c>
      <c r="Q114" s="52">
        <v>6.8699999999999983E-2</v>
      </c>
      <c r="R114" s="9">
        <f>IF(INDEX('Pace of change parameters'!$E$29:$I$29,1,$B$6)=1,D114*(1+P114),D114)</f>
        <v>26809.905180533002</v>
      </c>
      <c r="S114" s="94">
        <f>IF(P114&lt;INDEX('Pace of change parameters'!$E$22:$I$22,1,$B$6),INDEX('Pace of change parameters'!$E$22:$I$22,1,$B$6),P114)</f>
        <v>7.7236044766292755E-2</v>
      </c>
      <c r="T114" s="123">
        <v>6.8699999999999983E-2</v>
      </c>
      <c r="U114" s="108">
        <f t="shared" si="24"/>
        <v>26809.905180533002</v>
      </c>
      <c r="V114" s="122">
        <f>IF(J114&gt;INDEX('Pace of change parameters'!$E$24:$I$24,1,$B$6),0,IF(J114&lt;INDEX('Pace of change parameters'!$E$23:$I$23,1,$B$6),1,(J114-INDEX('Pace of change parameters'!$E$24:$I$24,1,$B$6))/(INDEX('Pace of change parameters'!$E$23:$I$23,1,$B$6)-INDEX('Pace of change parameters'!$E$24:$I$24,1,$B$6))))</f>
        <v>1</v>
      </c>
      <c r="W114" s="123">
        <f>MIN(S114, S114+(INDEX('Pace of change parameters'!$E$25:$I$25,1,$B$6)-S114)*(1-V114))</f>
        <v>7.7236044766292755E-2</v>
      </c>
      <c r="X114" s="123">
        <v>6.8699999999999983E-2</v>
      </c>
      <c r="Y114" s="99">
        <f t="shared" si="25"/>
        <v>26809.905180533002</v>
      </c>
      <c r="Z114" s="88">
        <v>-0.12006205457493313</v>
      </c>
      <c r="AA114" s="90">
        <f t="shared" si="26"/>
        <v>26809.517174052813</v>
      </c>
      <c r="AB114" s="90">
        <f>IF(INDEX('Pace of change parameters'!$E$27:$I$27,1,$B$6)=1,MAX(AA114,Y114),Y114)</f>
        <v>26809.905180533002</v>
      </c>
      <c r="AC114" s="88">
        <f t="shared" si="27"/>
        <v>7.7236044766292755E-2</v>
      </c>
      <c r="AD114" s="134">
        <v>6.8699999999999983E-2</v>
      </c>
      <c r="AE114" s="51">
        <f t="shared" si="28"/>
        <v>26810</v>
      </c>
      <c r="AF114" s="51">
        <v>201.26945269557802</v>
      </c>
      <c r="AG114" s="15">
        <f t="shared" si="31"/>
        <v>7.7239854662184193E-2</v>
      </c>
      <c r="AH114" s="15">
        <f t="shared" si="32"/>
        <v>6.8703779706183132E-2</v>
      </c>
      <c r="AI114" s="51"/>
      <c r="AJ114" s="51">
        <v>30467.508889052493</v>
      </c>
      <c r="AK114" s="51">
        <v>228.72729724346337</v>
      </c>
      <c r="AL114" s="15">
        <f t="shared" si="29"/>
        <v>-0.12004620733422355</v>
      </c>
      <c r="AM114" s="53">
        <f t="shared" si="30"/>
        <v>-0.12004620733422333</v>
      </c>
    </row>
    <row r="115" spans="1:39" x14ac:dyDescent="0.2">
      <c r="A115" s="160" t="s">
        <v>277</v>
      </c>
      <c r="B115" s="160" t="s">
        <v>278</v>
      </c>
      <c r="D115" s="62">
        <v>101924.41922014391</v>
      </c>
      <c r="E115" s="67">
        <v>187.43686641683018</v>
      </c>
      <c r="F115" s="50"/>
      <c r="G115" s="82">
        <v>107270.87965555191</v>
      </c>
      <c r="H115" s="75">
        <v>195.8528191954735</v>
      </c>
      <c r="I115" s="84"/>
      <c r="J115" s="94">
        <f t="shared" si="22"/>
        <v>-4.9840743849360991E-2</v>
      </c>
      <c r="K115" s="117">
        <f t="shared" si="23"/>
        <v>-4.2970802326024571E-2</v>
      </c>
      <c r="L115" s="94">
        <v>7.642702729407036E-2</v>
      </c>
      <c r="M115" s="88">
        <f>INDEX('Pace of change parameters'!$E$20:$I$20,1,$B$6)</f>
        <v>6.8699999999999997E-2</v>
      </c>
      <c r="N115" s="99">
        <f>IF(INDEX('Pace of change parameters'!$E$28:$I$28,1,$B$6)=1,(1+L115)*D115,D115)</f>
        <v>109714.19958981412</v>
      </c>
      <c r="O115" s="85">
        <f>IF(K115&lt;INDEX('Pace of change parameters'!$E$16:$I$16,1,$B$6),1,IF(K115&gt;INDEX('Pace of change parameters'!$E$17:$I$17,1,$B$6),0,(K115-INDEX('Pace of change parameters'!$E$17:$I$17,1,$B$6))/(INDEX('Pace of change parameters'!$E$16:$I$16,1,$B$6)-INDEX('Pace of change parameters'!$E$17:$I$17,1,$B$6))))</f>
        <v>0</v>
      </c>
      <c r="P115" s="52">
        <v>7.642702729407036E-2</v>
      </c>
      <c r="Q115" s="52">
        <v>6.8699999999999983E-2</v>
      </c>
      <c r="R115" s="9">
        <f>IF(INDEX('Pace of change parameters'!$E$29:$I$29,1,$B$6)=1,D115*(1+P115),D115)</f>
        <v>109714.19958981412</v>
      </c>
      <c r="S115" s="94">
        <f>IF(P115&lt;INDEX('Pace of change parameters'!$E$22:$I$22,1,$B$6),INDEX('Pace of change parameters'!$E$22:$I$22,1,$B$6),P115)</f>
        <v>7.642702729407036E-2</v>
      </c>
      <c r="T115" s="123">
        <v>6.8699999999999983E-2</v>
      </c>
      <c r="U115" s="108">
        <f t="shared" si="24"/>
        <v>109714.19958981412</v>
      </c>
      <c r="V115" s="122">
        <f>IF(J115&gt;INDEX('Pace of change parameters'!$E$24:$I$24,1,$B$6),0,IF(J115&lt;INDEX('Pace of change parameters'!$E$23:$I$23,1,$B$6),1,(J115-INDEX('Pace of change parameters'!$E$24:$I$24,1,$B$6))/(INDEX('Pace of change parameters'!$E$23:$I$23,1,$B$6)-INDEX('Pace of change parameters'!$E$24:$I$24,1,$B$6))))</f>
        <v>1</v>
      </c>
      <c r="W115" s="123">
        <f>MIN(S115, S115+(INDEX('Pace of change parameters'!$E$25:$I$25,1,$B$6)-S115)*(1-V115))</f>
        <v>7.642702729407036E-2</v>
      </c>
      <c r="X115" s="123">
        <v>6.8699999999999983E-2</v>
      </c>
      <c r="Y115" s="99">
        <f t="shared" si="25"/>
        <v>109714.19958981412</v>
      </c>
      <c r="Z115" s="88">
        <v>-5.027691848177207E-2</v>
      </c>
      <c r="AA115" s="90">
        <f t="shared" si="26"/>
        <v>109712.61175053891</v>
      </c>
      <c r="AB115" s="90">
        <f>IF(INDEX('Pace of change parameters'!$E$27:$I$27,1,$B$6)=1,MAX(AA115,Y115),Y115)</f>
        <v>109714.19958981412</v>
      </c>
      <c r="AC115" s="88">
        <f t="shared" si="27"/>
        <v>7.642702729407036E-2</v>
      </c>
      <c r="AD115" s="134">
        <v>6.8699999999999983E-2</v>
      </c>
      <c r="AE115" s="51">
        <f t="shared" si="28"/>
        <v>109714</v>
      </c>
      <c r="AF115" s="51">
        <v>200.31341473296155</v>
      </c>
      <c r="AG115" s="15">
        <f t="shared" si="31"/>
        <v>7.6425069080173769E-2</v>
      </c>
      <c r="AH115" s="15">
        <f t="shared" si="32"/>
        <v>6.8698055842952188E-2</v>
      </c>
      <c r="AI115" s="51"/>
      <c r="AJ115" s="51">
        <v>115520.63320936906</v>
      </c>
      <c r="AK115" s="51">
        <v>210.91503828392618</v>
      </c>
      <c r="AL115" s="15">
        <f t="shared" si="29"/>
        <v>-5.0264901152724306E-2</v>
      </c>
      <c r="AM115" s="53">
        <f t="shared" si="30"/>
        <v>-5.0264901152724417E-2</v>
      </c>
    </row>
    <row r="116" spans="1:39" x14ac:dyDescent="0.2">
      <c r="A116" s="160" t="s">
        <v>279</v>
      </c>
      <c r="B116" s="160" t="s">
        <v>280</v>
      </c>
      <c r="D116" s="62">
        <v>68960.260626634787</v>
      </c>
      <c r="E116" s="67">
        <v>182.28168606389559</v>
      </c>
      <c r="F116" s="50"/>
      <c r="G116" s="82">
        <v>72626.339275505292</v>
      </c>
      <c r="H116" s="75">
        <v>190.54430382385976</v>
      </c>
      <c r="I116" s="84"/>
      <c r="J116" s="94">
        <f t="shared" si="22"/>
        <v>-5.0478637439832608E-2</v>
      </c>
      <c r="K116" s="117">
        <f t="shared" si="23"/>
        <v>-4.336323675989906E-2</v>
      </c>
      <c r="L116" s="94">
        <v>7.6708486176805701E-2</v>
      </c>
      <c r="M116" s="88">
        <f>INDEX('Pace of change parameters'!$E$20:$I$20,1,$B$6)</f>
        <v>6.8699999999999997E-2</v>
      </c>
      <c r="N116" s="99">
        <f>IF(INDEX('Pace of change parameters'!$E$28:$I$28,1,$B$6)=1,(1+L116)*D116,D116)</f>
        <v>74250.097825661913</v>
      </c>
      <c r="O116" s="85">
        <f>IF(K116&lt;INDEX('Pace of change parameters'!$E$16:$I$16,1,$B$6),1,IF(K116&gt;INDEX('Pace of change parameters'!$E$17:$I$17,1,$B$6),0,(K116-INDEX('Pace of change parameters'!$E$17:$I$17,1,$B$6))/(INDEX('Pace of change parameters'!$E$16:$I$16,1,$B$6)-INDEX('Pace of change parameters'!$E$17:$I$17,1,$B$6))))</f>
        <v>0</v>
      </c>
      <c r="P116" s="52">
        <v>7.6708486176805701E-2</v>
      </c>
      <c r="Q116" s="52">
        <v>6.8699999999999983E-2</v>
      </c>
      <c r="R116" s="9">
        <f>IF(INDEX('Pace of change parameters'!$E$29:$I$29,1,$B$6)=1,D116*(1+P116),D116)</f>
        <v>74250.097825661913</v>
      </c>
      <c r="S116" s="94">
        <f>IF(P116&lt;INDEX('Pace of change parameters'!$E$22:$I$22,1,$B$6),INDEX('Pace of change parameters'!$E$22:$I$22,1,$B$6),P116)</f>
        <v>7.6708486176805701E-2</v>
      </c>
      <c r="T116" s="123">
        <v>6.8699999999999983E-2</v>
      </c>
      <c r="U116" s="108">
        <f t="shared" si="24"/>
        <v>74250.097825661913</v>
      </c>
      <c r="V116" s="122">
        <f>IF(J116&gt;INDEX('Pace of change parameters'!$E$24:$I$24,1,$B$6),0,IF(J116&lt;INDEX('Pace of change parameters'!$E$23:$I$23,1,$B$6),1,(J116-INDEX('Pace of change parameters'!$E$24:$I$24,1,$B$6))/(INDEX('Pace of change parameters'!$E$23:$I$23,1,$B$6)-INDEX('Pace of change parameters'!$E$24:$I$24,1,$B$6))))</f>
        <v>1</v>
      </c>
      <c r="W116" s="123">
        <f>MIN(S116, S116+(INDEX('Pace of change parameters'!$E$25:$I$25,1,$B$6)-S116)*(1-V116))</f>
        <v>7.6708486176805701E-2</v>
      </c>
      <c r="X116" s="123">
        <v>6.8699999999999983E-2</v>
      </c>
      <c r="Y116" s="99">
        <f t="shared" si="25"/>
        <v>74250.097825661913</v>
      </c>
      <c r="Z116" s="88">
        <v>-5.0666357007512985E-2</v>
      </c>
      <c r="AA116" s="90">
        <f t="shared" si="26"/>
        <v>74249.023240768118</v>
      </c>
      <c r="AB116" s="90">
        <f>IF(INDEX('Pace of change parameters'!$E$27:$I$27,1,$B$6)=1,MAX(AA116,Y116),Y116)</f>
        <v>74250.097825661913</v>
      </c>
      <c r="AC116" s="88">
        <f t="shared" si="27"/>
        <v>7.6708486176805701E-2</v>
      </c>
      <c r="AD116" s="134">
        <v>6.8699999999999983E-2</v>
      </c>
      <c r="AE116" s="51">
        <f t="shared" si="28"/>
        <v>74250</v>
      </c>
      <c r="AF116" s="51">
        <v>194.80418123860002</v>
      </c>
      <c r="AG116" s="15">
        <f t="shared" si="31"/>
        <v>7.6707067596582412E-2</v>
      </c>
      <c r="AH116" s="15">
        <f t="shared" si="32"/>
        <v>6.8698591971082079E-2</v>
      </c>
      <c r="AI116" s="51"/>
      <c r="AJ116" s="51">
        <v>78211.726497673197</v>
      </c>
      <c r="AK116" s="51">
        <v>205.19826725436425</v>
      </c>
      <c r="AL116" s="15">
        <f t="shared" si="29"/>
        <v>-5.0653868352990017E-2</v>
      </c>
      <c r="AM116" s="53">
        <f t="shared" si="30"/>
        <v>-5.0653868352990017E-2</v>
      </c>
    </row>
    <row r="117" spans="1:39" x14ac:dyDescent="0.2">
      <c r="A117" s="160" t="s">
        <v>281</v>
      </c>
      <c r="B117" s="160" t="s">
        <v>282</v>
      </c>
      <c r="D117" s="62">
        <v>55209.954319184821</v>
      </c>
      <c r="E117" s="67">
        <v>201.96793356447475</v>
      </c>
      <c r="F117" s="50"/>
      <c r="G117" s="82">
        <v>63372.108188827733</v>
      </c>
      <c r="H117" s="75">
        <v>230.28242316510114</v>
      </c>
      <c r="I117" s="84"/>
      <c r="J117" s="94">
        <f t="shared" si="22"/>
        <v>-0.12879725959758859</v>
      </c>
      <c r="K117" s="117">
        <f t="shared" si="23"/>
        <v>-0.12295549617491341</v>
      </c>
      <c r="L117" s="94">
        <v>7.5866061675757823E-2</v>
      </c>
      <c r="M117" s="88">
        <f>INDEX('Pace of change parameters'!$E$20:$I$20,1,$B$6)</f>
        <v>6.8699999999999997E-2</v>
      </c>
      <c r="N117" s="99">
        <f>IF(INDEX('Pace of change parameters'!$E$28:$I$28,1,$B$6)=1,(1+L117)*D117,D117)</f>
        <v>59398.516118679865</v>
      </c>
      <c r="O117" s="85">
        <f>IF(K117&lt;INDEX('Pace of change parameters'!$E$16:$I$16,1,$B$6),1,IF(K117&gt;INDEX('Pace of change parameters'!$E$17:$I$17,1,$B$6),0,(K117-INDEX('Pace of change parameters'!$E$17:$I$17,1,$B$6))/(INDEX('Pace of change parameters'!$E$16:$I$16,1,$B$6)-INDEX('Pace of change parameters'!$E$17:$I$17,1,$B$6))))</f>
        <v>0</v>
      </c>
      <c r="P117" s="52">
        <v>7.5866061675757823E-2</v>
      </c>
      <c r="Q117" s="52">
        <v>6.8699999999999983E-2</v>
      </c>
      <c r="R117" s="9">
        <f>IF(INDEX('Pace of change parameters'!$E$29:$I$29,1,$B$6)=1,D117*(1+P117),D117)</f>
        <v>59398.516118679865</v>
      </c>
      <c r="S117" s="94">
        <f>IF(P117&lt;INDEX('Pace of change parameters'!$E$22:$I$22,1,$B$6),INDEX('Pace of change parameters'!$E$22:$I$22,1,$B$6),P117)</f>
        <v>7.5866061675757823E-2</v>
      </c>
      <c r="T117" s="123">
        <v>6.8699999999999983E-2</v>
      </c>
      <c r="U117" s="108">
        <f t="shared" si="24"/>
        <v>59398.516118679865</v>
      </c>
      <c r="V117" s="122">
        <f>IF(J117&gt;INDEX('Pace of change parameters'!$E$24:$I$24,1,$B$6),0,IF(J117&lt;INDEX('Pace of change parameters'!$E$23:$I$23,1,$B$6),1,(J117-INDEX('Pace of change parameters'!$E$24:$I$24,1,$B$6))/(INDEX('Pace of change parameters'!$E$23:$I$23,1,$B$6)-INDEX('Pace of change parameters'!$E$24:$I$24,1,$B$6))))</f>
        <v>1</v>
      </c>
      <c r="W117" s="123">
        <f>MIN(S117, S117+(INDEX('Pace of change parameters'!$E$25:$I$25,1,$B$6)-S117)*(1-V117))</f>
        <v>7.5866061675757823E-2</v>
      </c>
      <c r="X117" s="123">
        <v>6.8699999999999983E-2</v>
      </c>
      <c r="Y117" s="99">
        <f t="shared" si="25"/>
        <v>59398.516118679865</v>
      </c>
      <c r="Z117" s="88">
        <v>-0.12965099620174647</v>
      </c>
      <c r="AA117" s="90">
        <f t="shared" si="26"/>
        <v>59397.65647337291</v>
      </c>
      <c r="AB117" s="90">
        <f>IF(INDEX('Pace of change parameters'!$E$27:$I$27,1,$B$6)=1,MAX(AA117,Y117),Y117)</f>
        <v>59398.516118679865</v>
      </c>
      <c r="AC117" s="88">
        <f t="shared" si="27"/>
        <v>7.5866061675757823E-2</v>
      </c>
      <c r="AD117" s="134">
        <v>6.8699999999999983E-2</v>
      </c>
      <c r="AE117" s="51">
        <f t="shared" si="28"/>
        <v>59399</v>
      </c>
      <c r="AF117" s="51">
        <v>215.84488893483459</v>
      </c>
      <c r="AG117" s="15">
        <f t="shared" si="31"/>
        <v>7.5874826061204326E-2</v>
      </c>
      <c r="AH117" s="15">
        <f t="shared" si="32"/>
        <v>6.8708706008173692E-2</v>
      </c>
      <c r="AI117" s="51"/>
      <c r="AJ117" s="51">
        <v>68245.791302291487</v>
      </c>
      <c r="AK117" s="51">
        <v>247.99247872713354</v>
      </c>
      <c r="AL117" s="15">
        <f t="shared" si="29"/>
        <v>-0.12963130961592995</v>
      </c>
      <c r="AM117" s="53">
        <f t="shared" si="30"/>
        <v>-0.12963130961592995</v>
      </c>
    </row>
    <row r="118" spans="1:39" x14ac:dyDescent="0.2">
      <c r="A118" s="160" t="s">
        <v>283</v>
      </c>
      <c r="B118" s="160" t="s">
        <v>284</v>
      </c>
      <c r="D118" s="62">
        <v>89240.628952480169</v>
      </c>
      <c r="E118" s="67">
        <v>192.71645129642184</v>
      </c>
      <c r="F118" s="50"/>
      <c r="G118" s="82">
        <v>105461.71266751571</v>
      </c>
      <c r="H118" s="75">
        <v>225.06744694834572</v>
      </c>
      <c r="I118" s="84"/>
      <c r="J118" s="94">
        <f t="shared" si="22"/>
        <v>-0.15381016773523304</v>
      </c>
      <c r="K118" s="117">
        <f t="shared" si="23"/>
        <v>-0.14373911505446912</v>
      </c>
      <c r="L118" s="94">
        <v>8.1419290151627299E-2</v>
      </c>
      <c r="M118" s="88">
        <f>INDEX('Pace of change parameters'!$E$20:$I$20,1,$B$6)</f>
        <v>6.8699999999999997E-2</v>
      </c>
      <c r="N118" s="99">
        <f>IF(INDEX('Pace of change parameters'!$E$28:$I$28,1,$B$6)=1,(1+L118)*D118,D118)</f>
        <v>96506.537614475863</v>
      </c>
      <c r="O118" s="85">
        <f>IF(K118&lt;INDEX('Pace of change parameters'!$E$16:$I$16,1,$B$6),1,IF(K118&gt;INDEX('Pace of change parameters'!$E$17:$I$17,1,$B$6),0,(K118-INDEX('Pace of change parameters'!$E$17:$I$17,1,$B$6))/(INDEX('Pace of change parameters'!$E$16:$I$16,1,$B$6)-INDEX('Pace of change parameters'!$E$17:$I$17,1,$B$6))))</f>
        <v>0</v>
      </c>
      <c r="P118" s="52">
        <v>8.1419290151627299E-2</v>
      </c>
      <c r="Q118" s="52">
        <v>6.8699999999999983E-2</v>
      </c>
      <c r="R118" s="9">
        <f>IF(INDEX('Pace of change parameters'!$E$29:$I$29,1,$B$6)=1,D118*(1+P118),D118)</f>
        <v>96506.537614475863</v>
      </c>
      <c r="S118" s="94">
        <f>IF(P118&lt;INDEX('Pace of change parameters'!$E$22:$I$22,1,$B$6),INDEX('Pace of change parameters'!$E$22:$I$22,1,$B$6),P118)</f>
        <v>8.1419290151627299E-2</v>
      </c>
      <c r="T118" s="123">
        <v>6.8699999999999983E-2</v>
      </c>
      <c r="U118" s="108">
        <f t="shared" si="24"/>
        <v>96506.537614475863</v>
      </c>
      <c r="V118" s="122">
        <f>IF(J118&gt;INDEX('Pace of change parameters'!$E$24:$I$24,1,$B$6),0,IF(J118&lt;INDEX('Pace of change parameters'!$E$23:$I$23,1,$B$6),1,(J118-INDEX('Pace of change parameters'!$E$24:$I$24,1,$B$6))/(INDEX('Pace of change parameters'!$E$23:$I$23,1,$B$6)-INDEX('Pace of change parameters'!$E$24:$I$24,1,$B$6))))</f>
        <v>1</v>
      </c>
      <c r="W118" s="123">
        <f>MIN(S118, S118+(INDEX('Pace of change parameters'!$E$25:$I$25,1,$B$6)-S118)*(1-V118))</f>
        <v>8.1419290151627299E-2</v>
      </c>
      <c r="X118" s="123">
        <v>6.8699999999999983E-2</v>
      </c>
      <c r="Y118" s="99">
        <f t="shared" si="25"/>
        <v>96506.537614475863</v>
      </c>
      <c r="Z118" s="88">
        <v>-0.15027594956300871</v>
      </c>
      <c r="AA118" s="90">
        <f t="shared" si="26"/>
        <v>96505.140923151383</v>
      </c>
      <c r="AB118" s="90">
        <f>IF(INDEX('Pace of change parameters'!$E$27:$I$27,1,$B$6)=1,MAX(AA118,Y118),Y118)</f>
        <v>96506.537614475863</v>
      </c>
      <c r="AC118" s="88">
        <f t="shared" si="27"/>
        <v>8.1419290151627299E-2</v>
      </c>
      <c r="AD118" s="134">
        <v>6.8699999999999983E-2</v>
      </c>
      <c r="AE118" s="51">
        <f t="shared" si="28"/>
        <v>96507</v>
      </c>
      <c r="AF118" s="51">
        <v>205.95705828447419</v>
      </c>
      <c r="AG118" s="15">
        <f t="shared" si="31"/>
        <v>8.1424471485842087E-2</v>
      </c>
      <c r="AH118" s="15">
        <f t="shared" si="32"/>
        <v>6.8705120393103503E-2</v>
      </c>
      <c r="AI118" s="51"/>
      <c r="AJ118" s="51">
        <v>113572.33077435111</v>
      </c>
      <c r="AK118" s="51">
        <v>242.37644055660843</v>
      </c>
      <c r="AL118" s="15">
        <f t="shared" si="29"/>
        <v>-0.15025958046292998</v>
      </c>
      <c r="AM118" s="53">
        <f t="shared" si="30"/>
        <v>-0.15025958046292986</v>
      </c>
    </row>
    <row r="119" spans="1:39" x14ac:dyDescent="0.2">
      <c r="A119" s="160" t="s">
        <v>285</v>
      </c>
      <c r="B119" s="160" t="s">
        <v>286</v>
      </c>
      <c r="D119" s="62">
        <v>169745.79760357569</v>
      </c>
      <c r="E119" s="67">
        <v>183.9351032755624</v>
      </c>
      <c r="F119" s="50"/>
      <c r="G119" s="82">
        <v>191929.9559214841</v>
      </c>
      <c r="H119" s="75">
        <v>205.98092038291796</v>
      </c>
      <c r="I119" s="84"/>
      <c r="J119" s="94">
        <f t="shared" si="22"/>
        <v>-0.11558465801442508</v>
      </c>
      <c r="K119" s="117">
        <f t="shared" si="23"/>
        <v>-0.10702844256823618</v>
      </c>
      <c r="L119" s="94">
        <v>7.903906470551858E-2</v>
      </c>
      <c r="M119" s="88">
        <f>INDEX('Pace of change parameters'!$E$20:$I$20,1,$B$6)</f>
        <v>6.8699999999999997E-2</v>
      </c>
      <c r="N119" s="99">
        <f>IF(INDEX('Pace of change parameters'!$E$28:$I$28,1,$B$6)=1,(1+L119)*D119,D119)</f>
        <v>183162.34668385456</v>
      </c>
      <c r="O119" s="85">
        <f>IF(K119&lt;INDEX('Pace of change parameters'!$E$16:$I$16,1,$B$6),1,IF(K119&gt;INDEX('Pace of change parameters'!$E$17:$I$17,1,$B$6),0,(K119-INDEX('Pace of change parameters'!$E$17:$I$17,1,$B$6))/(INDEX('Pace of change parameters'!$E$16:$I$16,1,$B$6)-INDEX('Pace of change parameters'!$E$17:$I$17,1,$B$6))))</f>
        <v>0</v>
      </c>
      <c r="P119" s="52">
        <v>7.903906470551858E-2</v>
      </c>
      <c r="Q119" s="52">
        <v>6.8699999999999983E-2</v>
      </c>
      <c r="R119" s="9">
        <f>IF(INDEX('Pace of change parameters'!$E$29:$I$29,1,$B$6)=1,D119*(1+P119),D119)</f>
        <v>183162.34668385456</v>
      </c>
      <c r="S119" s="94">
        <f>IF(P119&lt;INDEX('Pace of change parameters'!$E$22:$I$22,1,$B$6),INDEX('Pace of change parameters'!$E$22:$I$22,1,$B$6),P119)</f>
        <v>7.903906470551858E-2</v>
      </c>
      <c r="T119" s="123">
        <v>6.8699999999999983E-2</v>
      </c>
      <c r="U119" s="108">
        <f t="shared" si="24"/>
        <v>183162.34668385456</v>
      </c>
      <c r="V119" s="122">
        <f>IF(J119&gt;INDEX('Pace of change parameters'!$E$24:$I$24,1,$B$6),0,IF(J119&lt;INDEX('Pace of change parameters'!$E$23:$I$23,1,$B$6),1,(J119-INDEX('Pace of change parameters'!$E$24:$I$24,1,$B$6))/(INDEX('Pace of change parameters'!$E$23:$I$23,1,$B$6)-INDEX('Pace of change parameters'!$E$24:$I$24,1,$B$6))))</f>
        <v>1</v>
      </c>
      <c r="W119" s="123">
        <f>MIN(S119, S119+(INDEX('Pace of change parameters'!$E$25:$I$25,1,$B$6)-S119)*(1-V119))</f>
        <v>7.903906470551858E-2</v>
      </c>
      <c r="X119" s="123">
        <v>6.8699999999999983E-2</v>
      </c>
      <c r="Y119" s="99">
        <f t="shared" si="25"/>
        <v>183162.34668385456</v>
      </c>
      <c r="Z119" s="88">
        <v>-0.11384553230617944</v>
      </c>
      <c r="AA119" s="90">
        <f t="shared" si="26"/>
        <v>183159.69586592127</v>
      </c>
      <c r="AB119" s="90">
        <f>IF(INDEX('Pace of change parameters'!$E$27:$I$27,1,$B$6)=1,MAX(AA119,Y119),Y119)</f>
        <v>183162.34668385456</v>
      </c>
      <c r="AC119" s="88">
        <f t="shared" si="27"/>
        <v>7.903906470551858E-2</v>
      </c>
      <c r="AD119" s="134">
        <v>6.8699999999999983E-2</v>
      </c>
      <c r="AE119" s="51">
        <f t="shared" si="28"/>
        <v>183162</v>
      </c>
      <c r="AF119" s="51">
        <v>196.57107280642512</v>
      </c>
      <c r="AG119" s="15">
        <f t="shared" si="31"/>
        <v>7.9037022334753182E-2</v>
      </c>
      <c r="AH119" s="15">
        <f t="shared" si="32"/>
        <v>6.8697977198687088E-2</v>
      </c>
      <c r="AI119" s="51"/>
      <c r="AJ119" s="51">
        <v>206690.48404460071</v>
      </c>
      <c r="AK119" s="51">
        <v>221.82204926527587</v>
      </c>
      <c r="AL119" s="15">
        <f t="shared" si="29"/>
        <v>-0.11383438455504136</v>
      </c>
      <c r="AM119" s="53">
        <f t="shared" si="30"/>
        <v>-0.11383438455504136</v>
      </c>
    </row>
    <row r="120" spans="1:39" x14ac:dyDescent="0.2">
      <c r="A120" s="160" t="s">
        <v>287</v>
      </c>
      <c r="B120" s="160" t="s">
        <v>288</v>
      </c>
      <c r="D120" s="62">
        <v>31203.619259050054</v>
      </c>
      <c r="E120" s="67">
        <v>170.43055628772143</v>
      </c>
      <c r="F120" s="50"/>
      <c r="G120" s="82">
        <v>41374.451805438803</v>
      </c>
      <c r="H120" s="75">
        <v>225.02417661280924</v>
      </c>
      <c r="I120" s="84"/>
      <c r="J120" s="94">
        <f t="shared" si="22"/>
        <v>-0.24582398322077004</v>
      </c>
      <c r="K120" s="117">
        <f t="shared" si="23"/>
        <v>-0.24261224347917532</v>
      </c>
      <c r="L120" s="94">
        <v>7.3251173977264106E-2</v>
      </c>
      <c r="M120" s="88">
        <f>INDEX('Pace of change parameters'!$E$20:$I$20,1,$B$6)</f>
        <v>6.8699999999999997E-2</v>
      </c>
      <c r="N120" s="99">
        <f>IF(INDEX('Pace of change parameters'!$E$28:$I$28,1,$B$6)=1,(1+L120)*D120,D120)</f>
        <v>33489.321002115037</v>
      </c>
      <c r="O120" s="85">
        <f>IF(K120&lt;INDEX('Pace of change parameters'!$E$16:$I$16,1,$B$6),1,IF(K120&gt;INDEX('Pace of change parameters'!$E$17:$I$17,1,$B$6),0,(K120-INDEX('Pace of change parameters'!$E$17:$I$17,1,$B$6))/(INDEX('Pace of change parameters'!$E$16:$I$16,1,$B$6)-INDEX('Pace of change parameters'!$E$17:$I$17,1,$B$6))))</f>
        <v>0</v>
      </c>
      <c r="P120" s="52">
        <v>7.3251173977264106E-2</v>
      </c>
      <c r="Q120" s="52">
        <v>6.8699999999999983E-2</v>
      </c>
      <c r="R120" s="9">
        <f>IF(INDEX('Pace of change parameters'!$E$29:$I$29,1,$B$6)=1,D120*(1+P120),D120)</f>
        <v>33489.321002115037</v>
      </c>
      <c r="S120" s="94">
        <f>IF(P120&lt;INDEX('Pace of change parameters'!$E$22:$I$22,1,$B$6),INDEX('Pace of change parameters'!$E$22:$I$22,1,$B$6),P120)</f>
        <v>7.3251173977264106E-2</v>
      </c>
      <c r="T120" s="123">
        <v>6.8699999999999983E-2</v>
      </c>
      <c r="U120" s="108">
        <f t="shared" si="24"/>
        <v>33489.321002115037</v>
      </c>
      <c r="V120" s="122">
        <f>IF(J120&gt;INDEX('Pace of change parameters'!$E$24:$I$24,1,$B$6),0,IF(J120&lt;INDEX('Pace of change parameters'!$E$23:$I$23,1,$B$6),1,(J120-INDEX('Pace of change parameters'!$E$24:$I$24,1,$B$6))/(INDEX('Pace of change parameters'!$E$23:$I$23,1,$B$6)-INDEX('Pace of change parameters'!$E$24:$I$24,1,$B$6))))</f>
        <v>1</v>
      </c>
      <c r="W120" s="123">
        <f>MIN(S120, S120+(INDEX('Pace of change parameters'!$E$25:$I$25,1,$B$6)-S120)*(1-V120))</f>
        <v>7.3251173977264106E-2</v>
      </c>
      <c r="X120" s="123">
        <v>6.8699999999999983E-2</v>
      </c>
      <c r="Y120" s="99">
        <f t="shared" si="25"/>
        <v>33489.321002115037</v>
      </c>
      <c r="Z120" s="88">
        <v>-0.24839426448494095</v>
      </c>
      <c r="AA120" s="90">
        <f t="shared" si="26"/>
        <v>33488.836327757614</v>
      </c>
      <c r="AB120" s="90">
        <f>IF(INDEX('Pace of change parameters'!$E$27:$I$27,1,$B$6)=1,MAX(AA120,Y120),Y120)</f>
        <v>33489.321002115037</v>
      </c>
      <c r="AC120" s="88">
        <f t="shared" si="27"/>
        <v>7.3251173977264106E-2</v>
      </c>
      <c r="AD120" s="134">
        <v>6.8699999999999983E-2</v>
      </c>
      <c r="AE120" s="51">
        <f t="shared" si="28"/>
        <v>33489</v>
      </c>
      <c r="AF120" s="51">
        <v>182.13738966314858</v>
      </c>
      <c r="AG120" s="15">
        <f t="shared" si="31"/>
        <v>7.3240886641286362E-2</v>
      </c>
      <c r="AH120" s="15">
        <f t="shared" si="32"/>
        <v>6.868975628797247E-2</v>
      </c>
      <c r="AI120" s="51"/>
      <c r="AJ120" s="51">
        <v>44556.387405437294</v>
      </c>
      <c r="AK120" s="51">
        <v>242.32984248100385</v>
      </c>
      <c r="AL120" s="15">
        <f t="shared" si="29"/>
        <v>-0.2483905911116735</v>
      </c>
      <c r="AM120" s="53">
        <f t="shared" si="30"/>
        <v>-0.2483905911116735</v>
      </c>
    </row>
    <row r="121" spans="1:39" x14ac:dyDescent="0.2">
      <c r="A121" s="160" t="s">
        <v>289</v>
      </c>
      <c r="B121" s="160" t="s">
        <v>290</v>
      </c>
      <c r="D121" s="62">
        <v>114511.43306441735</v>
      </c>
      <c r="E121" s="67">
        <v>195.38532805149015</v>
      </c>
      <c r="F121" s="50"/>
      <c r="G121" s="82">
        <v>127946.8304073437</v>
      </c>
      <c r="H121" s="75">
        <v>216.2142438804963</v>
      </c>
      <c r="I121" s="84"/>
      <c r="J121" s="94">
        <f t="shared" si="22"/>
        <v>-0.10500766060520728</v>
      </c>
      <c r="K121" s="117">
        <f t="shared" si="23"/>
        <v>-9.6334614478584046E-2</v>
      </c>
      <c r="L121" s="94">
        <v>7.9056384057756279E-2</v>
      </c>
      <c r="M121" s="88">
        <f>INDEX('Pace of change parameters'!$E$20:$I$20,1,$B$6)</f>
        <v>6.8699999999999997E-2</v>
      </c>
      <c r="N121" s="99">
        <f>IF(INDEX('Pace of change parameters'!$E$28:$I$28,1,$B$6)=1,(1+L121)*D121,D121)</f>
        <v>123564.29289576197</v>
      </c>
      <c r="O121" s="85">
        <f>IF(K121&lt;INDEX('Pace of change parameters'!$E$16:$I$16,1,$B$6),1,IF(K121&gt;INDEX('Pace of change parameters'!$E$17:$I$17,1,$B$6),0,(K121-INDEX('Pace of change parameters'!$E$17:$I$17,1,$B$6))/(INDEX('Pace of change parameters'!$E$16:$I$16,1,$B$6)-INDEX('Pace of change parameters'!$E$17:$I$17,1,$B$6))))</f>
        <v>0</v>
      </c>
      <c r="P121" s="52">
        <v>7.9056384057756279E-2</v>
      </c>
      <c r="Q121" s="52">
        <v>6.8699999999999983E-2</v>
      </c>
      <c r="R121" s="9">
        <f>IF(INDEX('Pace of change parameters'!$E$29:$I$29,1,$B$6)=1,D121*(1+P121),D121)</f>
        <v>123564.29289576197</v>
      </c>
      <c r="S121" s="94">
        <f>IF(P121&lt;INDEX('Pace of change parameters'!$E$22:$I$22,1,$B$6),INDEX('Pace of change parameters'!$E$22:$I$22,1,$B$6),P121)</f>
        <v>7.9056384057756279E-2</v>
      </c>
      <c r="T121" s="123">
        <v>6.8699999999999983E-2</v>
      </c>
      <c r="U121" s="108">
        <f t="shared" si="24"/>
        <v>123564.29289576197</v>
      </c>
      <c r="V121" s="122">
        <f>IF(J121&gt;INDEX('Pace of change parameters'!$E$24:$I$24,1,$B$6),0,IF(J121&lt;INDEX('Pace of change parameters'!$E$23:$I$23,1,$B$6),1,(J121-INDEX('Pace of change parameters'!$E$24:$I$24,1,$B$6))/(INDEX('Pace of change parameters'!$E$23:$I$23,1,$B$6)-INDEX('Pace of change parameters'!$E$24:$I$24,1,$B$6))))</f>
        <v>1</v>
      </c>
      <c r="W121" s="123">
        <f>MIN(S121, S121+(INDEX('Pace of change parameters'!$E$25:$I$25,1,$B$6)-S121)*(1-V121))</f>
        <v>7.9056384057756279E-2</v>
      </c>
      <c r="X121" s="123">
        <v>6.8699999999999983E-2</v>
      </c>
      <c r="Y121" s="99">
        <f t="shared" si="25"/>
        <v>123564.29289576197</v>
      </c>
      <c r="Z121" s="88">
        <v>-0.10323334263504413</v>
      </c>
      <c r="AA121" s="90">
        <f t="shared" si="26"/>
        <v>123562.50461094553</v>
      </c>
      <c r="AB121" s="90">
        <f>IF(INDEX('Pace of change parameters'!$E$27:$I$27,1,$B$6)=1,MAX(AA121,Y121),Y121)</f>
        <v>123564.29289576197</v>
      </c>
      <c r="AC121" s="88">
        <f t="shared" si="27"/>
        <v>7.9056384057756279E-2</v>
      </c>
      <c r="AD121" s="134">
        <v>6.8699999999999983E-2</v>
      </c>
      <c r="AE121" s="51">
        <f t="shared" si="28"/>
        <v>123564</v>
      </c>
      <c r="AF121" s="51">
        <v>208.80780513118694</v>
      </c>
      <c r="AG121" s="15">
        <f t="shared" si="31"/>
        <v>7.9053826271567207E-2</v>
      </c>
      <c r="AH121" s="15">
        <f t="shared" si="32"/>
        <v>6.8697466762496884E-2</v>
      </c>
      <c r="AI121" s="51"/>
      <c r="AJ121" s="51">
        <v>137786.68463658041</v>
      </c>
      <c r="AK121" s="51">
        <v>232.8423747634213</v>
      </c>
      <c r="AL121" s="15">
        <f t="shared" si="29"/>
        <v>-0.10322248970641457</v>
      </c>
      <c r="AM121" s="53">
        <f t="shared" si="30"/>
        <v>-0.10322248970641457</v>
      </c>
    </row>
    <row r="122" spans="1:39" x14ac:dyDescent="0.2">
      <c r="A122" s="160" t="s">
        <v>291</v>
      </c>
      <c r="B122" s="160" t="s">
        <v>292</v>
      </c>
      <c r="D122" s="62">
        <v>43296.593815754328</v>
      </c>
      <c r="E122" s="67">
        <v>183.07150420401743</v>
      </c>
      <c r="F122" s="50"/>
      <c r="G122" s="82">
        <v>53485.329241236344</v>
      </c>
      <c r="H122" s="75">
        <v>225.34896197798267</v>
      </c>
      <c r="I122" s="84"/>
      <c r="J122" s="94">
        <f t="shared" si="22"/>
        <v>-0.19049589055584726</v>
      </c>
      <c r="K122" s="117">
        <f t="shared" si="23"/>
        <v>-0.18760884187296978</v>
      </c>
      <c r="L122" s="94">
        <v>7.2511455545926307E-2</v>
      </c>
      <c r="M122" s="88">
        <f>INDEX('Pace of change parameters'!$E$20:$I$20,1,$B$6)</f>
        <v>6.8699999999999997E-2</v>
      </c>
      <c r="N122" s="99">
        <f>IF(INDEX('Pace of change parameters'!$E$28:$I$28,1,$B$6)=1,(1+L122)*D122,D122)</f>
        <v>46436.092853515423</v>
      </c>
      <c r="O122" s="85">
        <f>IF(K122&lt;INDEX('Pace of change parameters'!$E$16:$I$16,1,$B$6),1,IF(K122&gt;INDEX('Pace of change parameters'!$E$17:$I$17,1,$B$6),0,(K122-INDEX('Pace of change parameters'!$E$17:$I$17,1,$B$6))/(INDEX('Pace of change parameters'!$E$16:$I$16,1,$B$6)-INDEX('Pace of change parameters'!$E$17:$I$17,1,$B$6))))</f>
        <v>0</v>
      </c>
      <c r="P122" s="52">
        <v>7.2511455545926307E-2</v>
      </c>
      <c r="Q122" s="52">
        <v>6.8699999999999983E-2</v>
      </c>
      <c r="R122" s="9">
        <f>IF(INDEX('Pace of change parameters'!$E$29:$I$29,1,$B$6)=1,D122*(1+P122),D122)</f>
        <v>46436.092853515423</v>
      </c>
      <c r="S122" s="94">
        <f>IF(P122&lt;INDEX('Pace of change parameters'!$E$22:$I$22,1,$B$6),INDEX('Pace of change parameters'!$E$22:$I$22,1,$B$6),P122)</f>
        <v>7.2511455545926307E-2</v>
      </c>
      <c r="T122" s="123">
        <v>6.8699999999999983E-2</v>
      </c>
      <c r="U122" s="108">
        <f t="shared" si="24"/>
        <v>46436.092853515423</v>
      </c>
      <c r="V122" s="122">
        <f>IF(J122&gt;INDEX('Pace of change parameters'!$E$24:$I$24,1,$B$6),0,IF(J122&lt;INDEX('Pace of change parameters'!$E$23:$I$23,1,$B$6),1,(J122-INDEX('Pace of change parameters'!$E$24:$I$24,1,$B$6))/(INDEX('Pace of change parameters'!$E$23:$I$23,1,$B$6)-INDEX('Pace of change parameters'!$E$24:$I$24,1,$B$6))))</f>
        <v>1</v>
      </c>
      <c r="W122" s="123">
        <f>MIN(S122, S122+(INDEX('Pace of change parameters'!$E$25:$I$25,1,$B$6)-S122)*(1-V122))</f>
        <v>7.2511455545926307E-2</v>
      </c>
      <c r="X122" s="123">
        <v>6.8699999999999983E-2</v>
      </c>
      <c r="Y122" s="99">
        <f t="shared" si="25"/>
        <v>46436.092853515423</v>
      </c>
      <c r="Z122" s="88">
        <v>-0.19381076776990613</v>
      </c>
      <c r="AA122" s="90">
        <f t="shared" si="26"/>
        <v>46435.420806940812</v>
      </c>
      <c r="AB122" s="90">
        <f>IF(INDEX('Pace of change parameters'!$E$27:$I$27,1,$B$6)=1,MAX(AA122,Y122),Y122)</f>
        <v>46436.092853515423</v>
      </c>
      <c r="AC122" s="88">
        <f t="shared" si="27"/>
        <v>7.2511455545926307E-2</v>
      </c>
      <c r="AD122" s="134">
        <v>6.8699999999999983E-2</v>
      </c>
      <c r="AE122" s="51">
        <f t="shared" si="28"/>
        <v>46436</v>
      </c>
      <c r="AF122" s="51">
        <v>195.64812532446356</v>
      </c>
      <c r="AG122" s="15">
        <f t="shared" si="31"/>
        <v>7.2509310954233408E-2</v>
      </c>
      <c r="AH122" s="15">
        <f t="shared" si="32"/>
        <v>6.8697863029685724E-2</v>
      </c>
      <c r="AI122" s="51"/>
      <c r="AJ122" s="51">
        <v>57598.661642367006</v>
      </c>
      <c r="AK122" s="51">
        <v>242.6796057267463</v>
      </c>
      <c r="AL122" s="15">
        <f t="shared" si="29"/>
        <v>-0.19380071210120353</v>
      </c>
      <c r="AM122" s="53">
        <f t="shared" si="30"/>
        <v>-0.19380071210120353</v>
      </c>
    </row>
    <row r="123" spans="1:39" x14ac:dyDescent="0.2">
      <c r="A123" s="160" t="s">
        <v>293</v>
      </c>
      <c r="B123" s="160" t="s">
        <v>294</v>
      </c>
      <c r="D123" s="62">
        <v>134373.7672169623</v>
      </c>
      <c r="E123" s="67">
        <v>212.80191181718632</v>
      </c>
      <c r="F123" s="50"/>
      <c r="G123" s="82">
        <v>143457.883127938</v>
      </c>
      <c r="H123" s="75">
        <v>224.75383191687445</v>
      </c>
      <c r="I123" s="84"/>
      <c r="J123" s="94">
        <f t="shared" si="22"/>
        <v>-6.3322528625870955E-2</v>
      </c>
      <c r="K123" s="117">
        <f t="shared" si="23"/>
        <v>-5.3177825702693915E-2</v>
      </c>
      <c r="L123" s="94">
        <v>8.0274575395834047E-2</v>
      </c>
      <c r="M123" s="88">
        <f>INDEX('Pace of change parameters'!$E$20:$I$20,1,$B$6)</f>
        <v>6.8699999999999997E-2</v>
      </c>
      <c r="N123" s="99">
        <f>IF(INDEX('Pace of change parameters'!$E$28:$I$28,1,$B$6)=1,(1+L123)*D123,D123)</f>
        <v>145160.56432464259</v>
      </c>
      <c r="O123" s="85">
        <f>IF(K123&lt;INDEX('Pace of change parameters'!$E$16:$I$16,1,$B$6),1,IF(K123&gt;INDEX('Pace of change parameters'!$E$17:$I$17,1,$B$6),0,(K123-INDEX('Pace of change parameters'!$E$17:$I$17,1,$B$6))/(INDEX('Pace of change parameters'!$E$16:$I$16,1,$B$6)-INDEX('Pace of change parameters'!$E$17:$I$17,1,$B$6))))</f>
        <v>0</v>
      </c>
      <c r="P123" s="52">
        <v>8.0274575395834047E-2</v>
      </c>
      <c r="Q123" s="52">
        <v>6.8699999999999983E-2</v>
      </c>
      <c r="R123" s="9">
        <f>IF(INDEX('Pace of change parameters'!$E$29:$I$29,1,$B$6)=1,D123*(1+P123),D123)</f>
        <v>145160.56432464259</v>
      </c>
      <c r="S123" s="94">
        <f>IF(P123&lt;INDEX('Pace of change parameters'!$E$22:$I$22,1,$B$6),INDEX('Pace of change parameters'!$E$22:$I$22,1,$B$6),P123)</f>
        <v>8.0274575395834047E-2</v>
      </c>
      <c r="T123" s="123">
        <v>6.8699999999999983E-2</v>
      </c>
      <c r="U123" s="108">
        <f t="shared" si="24"/>
        <v>145160.56432464259</v>
      </c>
      <c r="V123" s="122">
        <f>IF(J123&gt;INDEX('Pace of change parameters'!$E$24:$I$24,1,$B$6),0,IF(J123&lt;INDEX('Pace of change parameters'!$E$23:$I$23,1,$B$6),1,(J123-INDEX('Pace of change parameters'!$E$24:$I$24,1,$B$6))/(INDEX('Pace of change parameters'!$E$23:$I$23,1,$B$6)-INDEX('Pace of change parameters'!$E$24:$I$24,1,$B$6))))</f>
        <v>1</v>
      </c>
      <c r="W123" s="123">
        <f>MIN(S123, S123+(INDEX('Pace of change parameters'!$E$25:$I$25,1,$B$6)-S123)*(1-V123))</f>
        <v>8.0274575395834047E-2</v>
      </c>
      <c r="X123" s="123">
        <v>6.8699999999999983E-2</v>
      </c>
      <c r="Y123" s="99">
        <f t="shared" si="25"/>
        <v>145160.56432464259</v>
      </c>
      <c r="Z123" s="88">
        <v>-6.0406019786078846E-2</v>
      </c>
      <c r="AA123" s="90">
        <f t="shared" si="26"/>
        <v>145158.46348768522</v>
      </c>
      <c r="AB123" s="90">
        <f>IF(INDEX('Pace of change parameters'!$E$27:$I$27,1,$B$6)=1,MAX(AA123,Y123),Y123)</f>
        <v>145160.56432464259</v>
      </c>
      <c r="AC123" s="88">
        <f t="shared" si="27"/>
        <v>8.0274575395834047E-2</v>
      </c>
      <c r="AD123" s="134">
        <v>6.8699999999999983E-2</v>
      </c>
      <c r="AE123" s="51">
        <f t="shared" si="28"/>
        <v>145161</v>
      </c>
      <c r="AF123" s="51">
        <v>227.42208572664833</v>
      </c>
      <c r="AG123" s="15">
        <f t="shared" si="31"/>
        <v>8.0277817660797224E-2</v>
      </c>
      <c r="AH123" s="15">
        <f t="shared" si="32"/>
        <v>6.8703207525794729E-2</v>
      </c>
      <c r="AI123" s="51"/>
      <c r="AJ123" s="51">
        <v>154490.62738209157</v>
      </c>
      <c r="AK123" s="51">
        <v>242.03870670809451</v>
      </c>
      <c r="AL123" s="15">
        <f t="shared" si="29"/>
        <v>-6.0389601234625112E-2</v>
      </c>
      <c r="AM123" s="53">
        <f t="shared" si="30"/>
        <v>-6.0389601234625001E-2</v>
      </c>
    </row>
    <row r="124" spans="1:39" x14ac:dyDescent="0.2">
      <c r="A124" s="160" t="s">
        <v>295</v>
      </c>
      <c r="B124" s="160" t="s">
        <v>296</v>
      </c>
      <c r="D124" s="62">
        <v>75182.533598277485</v>
      </c>
      <c r="E124" s="67">
        <v>188.14683266376576</v>
      </c>
      <c r="F124" s="50"/>
      <c r="G124" s="82">
        <v>82257.53244798677</v>
      </c>
      <c r="H124" s="75">
        <v>204.7912423540771</v>
      </c>
      <c r="I124" s="84"/>
      <c r="J124" s="94">
        <f t="shared" si="22"/>
        <v>-8.6010346276591321E-2</v>
      </c>
      <c r="K124" s="117">
        <f t="shared" si="23"/>
        <v>-8.1275007168195801E-2</v>
      </c>
      <c r="L124" s="94">
        <v>7.4236886423742376E-2</v>
      </c>
      <c r="M124" s="88">
        <f>INDEX('Pace of change parameters'!$E$20:$I$20,1,$B$6)</f>
        <v>6.8699999999999997E-2</v>
      </c>
      <c r="N124" s="99">
        <f>IF(INDEX('Pace of change parameters'!$E$28:$I$28,1,$B$6)=1,(1+L124)*D124,D124)</f>
        <v>80763.850806062008</v>
      </c>
      <c r="O124" s="85">
        <f>IF(K124&lt;INDEX('Pace of change parameters'!$E$16:$I$16,1,$B$6),1,IF(K124&gt;INDEX('Pace of change parameters'!$E$17:$I$17,1,$B$6),0,(K124-INDEX('Pace of change parameters'!$E$17:$I$17,1,$B$6))/(INDEX('Pace of change parameters'!$E$16:$I$16,1,$B$6)-INDEX('Pace of change parameters'!$E$17:$I$17,1,$B$6))))</f>
        <v>0</v>
      </c>
      <c r="P124" s="52">
        <v>7.4236886423742376E-2</v>
      </c>
      <c r="Q124" s="52">
        <v>6.8699999999999983E-2</v>
      </c>
      <c r="R124" s="9">
        <f>IF(INDEX('Pace of change parameters'!$E$29:$I$29,1,$B$6)=1,D124*(1+P124),D124)</f>
        <v>80763.850806062008</v>
      </c>
      <c r="S124" s="94">
        <f>IF(P124&lt;INDEX('Pace of change parameters'!$E$22:$I$22,1,$B$6),INDEX('Pace of change parameters'!$E$22:$I$22,1,$B$6),P124)</f>
        <v>7.4236886423742376E-2</v>
      </c>
      <c r="T124" s="123">
        <v>6.8699999999999983E-2</v>
      </c>
      <c r="U124" s="108">
        <f t="shared" si="24"/>
        <v>80763.850806062008</v>
      </c>
      <c r="V124" s="122">
        <f>IF(J124&gt;INDEX('Pace of change parameters'!$E$24:$I$24,1,$B$6),0,IF(J124&lt;INDEX('Pace of change parameters'!$E$23:$I$23,1,$B$6),1,(J124-INDEX('Pace of change parameters'!$E$24:$I$24,1,$B$6))/(INDEX('Pace of change parameters'!$E$23:$I$23,1,$B$6)-INDEX('Pace of change parameters'!$E$24:$I$24,1,$B$6))))</f>
        <v>1</v>
      </c>
      <c r="W124" s="123">
        <f>MIN(S124, S124+(INDEX('Pace of change parameters'!$E$25:$I$25,1,$B$6)-S124)*(1-V124))</f>
        <v>7.4236886423742376E-2</v>
      </c>
      <c r="X124" s="123">
        <v>6.8699999999999983E-2</v>
      </c>
      <c r="Y124" s="99">
        <f t="shared" si="25"/>
        <v>80763.850806062008</v>
      </c>
      <c r="Z124" s="88">
        <v>-8.8288702810012665E-2</v>
      </c>
      <c r="AA124" s="90">
        <f t="shared" si="26"/>
        <v>80762.681950847211</v>
      </c>
      <c r="AB124" s="90">
        <f>IF(INDEX('Pace of change parameters'!$E$27:$I$27,1,$B$6)=1,MAX(AA124,Y124),Y124)</f>
        <v>80763.850806062008</v>
      </c>
      <c r="AC124" s="88">
        <f t="shared" si="27"/>
        <v>7.4236886423742376E-2</v>
      </c>
      <c r="AD124" s="134">
        <v>6.8699999999999983E-2</v>
      </c>
      <c r="AE124" s="51">
        <f t="shared" si="28"/>
        <v>80764</v>
      </c>
      <c r="AF124" s="51">
        <v>201.07289150623541</v>
      </c>
      <c r="AG124" s="15">
        <f t="shared" si="31"/>
        <v>7.4238870846597749E-2</v>
      </c>
      <c r="AH124" s="15">
        <f t="shared" si="32"/>
        <v>6.8701974194641968E-2</v>
      </c>
      <c r="AI124" s="51"/>
      <c r="AJ124" s="51">
        <v>88583.614352227829</v>
      </c>
      <c r="AK124" s="51">
        <v>220.54087808770868</v>
      </c>
      <c r="AL124" s="15">
        <f t="shared" si="29"/>
        <v>-8.8273823656995209E-2</v>
      </c>
      <c r="AM124" s="53">
        <f t="shared" si="30"/>
        <v>-8.8273823656995209E-2</v>
      </c>
    </row>
    <row r="125" spans="1:39" x14ac:dyDescent="0.2">
      <c r="A125" s="160" t="s">
        <v>297</v>
      </c>
      <c r="B125" s="160" t="s">
        <v>298</v>
      </c>
      <c r="D125" s="62">
        <v>54316.49244812414</v>
      </c>
      <c r="E125" s="67">
        <v>239.36616948908477</v>
      </c>
      <c r="F125" s="50"/>
      <c r="G125" s="82">
        <v>55523.784631806877</v>
      </c>
      <c r="H125" s="75">
        <v>241.60766904885571</v>
      </c>
      <c r="I125" s="84"/>
      <c r="J125" s="94">
        <f t="shared" si="22"/>
        <v>-2.1743694016692405E-2</v>
      </c>
      <c r="K125" s="117">
        <f t="shared" si="23"/>
        <v>-9.2774354746069099E-3</v>
      </c>
      <c r="L125" s="94">
        <v>8.2318813824599157E-2</v>
      </c>
      <c r="M125" s="88">
        <f>INDEX('Pace of change parameters'!$E$20:$I$20,1,$B$6)</f>
        <v>6.8699999999999997E-2</v>
      </c>
      <c r="N125" s="99">
        <f>IF(INDEX('Pace of change parameters'!$E$28:$I$28,1,$B$6)=1,(1+L125)*D125,D125)</f>
        <v>58787.761677566516</v>
      </c>
      <c r="O125" s="85">
        <f>IF(K125&lt;INDEX('Pace of change parameters'!$E$16:$I$16,1,$B$6),1,IF(K125&gt;INDEX('Pace of change parameters'!$E$17:$I$17,1,$B$6),0,(K125-INDEX('Pace of change parameters'!$E$17:$I$17,1,$B$6))/(INDEX('Pace of change parameters'!$E$16:$I$16,1,$B$6)-INDEX('Pace of change parameters'!$E$17:$I$17,1,$B$6))))</f>
        <v>0</v>
      </c>
      <c r="P125" s="52">
        <v>8.2318813824599157E-2</v>
      </c>
      <c r="Q125" s="52">
        <v>6.8699999999999983E-2</v>
      </c>
      <c r="R125" s="9">
        <f>IF(INDEX('Pace of change parameters'!$E$29:$I$29,1,$B$6)=1,D125*(1+P125),D125)</f>
        <v>58787.761677566516</v>
      </c>
      <c r="S125" s="94">
        <f>IF(P125&lt;INDEX('Pace of change parameters'!$E$22:$I$22,1,$B$6),INDEX('Pace of change parameters'!$E$22:$I$22,1,$B$6),P125)</f>
        <v>8.2318813824599157E-2</v>
      </c>
      <c r="T125" s="123">
        <v>6.8699999999999983E-2</v>
      </c>
      <c r="U125" s="108">
        <f t="shared" si="24"/>
        <v>58787.761677566516</v>
      </c>
      <c r="V125" s="122">
        <f>IF(J125&gt;INDEX('Pace of change parameters'!$E$24:$I$24,1,$B$6),0,IF(J125&lt;INDEX('Pace of change parameters'!$E$23:$I$23,1,$B$6),1,(J125-INDEX('Pace of change parameters'!$E$24:$I$24,1,$B$6))/(INDEX('Pace of change parameters'!$E$23:$I$23,1,$B$6)-INDEX('Pace of change parameters'!$E$24:$I$24,1,$B$6))))</f>
        <v>1</v>
      </c>
      <c r="W125" s="123">
        <f>MIN(S125, S125+(INDEX('Pace of change parameters'!$E$25:$I$25,1,$B$6)-S125)*(1-V125))</f>
        <v>8.2318813824599157E-2</v>
      </c>
      <c r="X125" s="123">
        <v>6.8699999999999983E-2</v>
      </c>
      <c r="Y125" s="99">
        <f t="shared" si="25"/>
        <v>58787.761677566516</v>
      </c>
      <c r="Z125" s="88">
        <v>-1.6840772259038239E-2</v>
      </c>
      <c r="AA125" s="90">
        <f t="shared" si="26"/>
        <v>58786.910871406137</v>
      </c>
      <c r="AB125" s="90">
        <f>IF(INDEX('Pace of change parameters'!$E$27:$I$27,1,$B$6)=1,MAX(AA125,Y125),Y125)</f>
        <v>58787.761677566516</v>
      </c>
      <c r="AC125" s="88">
        <f t="shared" si="27"/>
        <v>8.2318813824599157E-2</v>
      </c>
      <c r="AD125" s="134">
        <v>6.8699999999999983E-2</v>
      </c>
      <c r="AE125" s="51">
        <f t="shared" si="28"/>
        <v>58788</v>
      </c>
      <c r="AF125" s="51">
        <v>255.81166237554274</v>
      </c>
      <c r="AG125" s="15">
        <f t="shared" si="31"/>
        <v>8.2323201487033648E-2</v>
      </c>
      <c r="AH125" s="15">
        <f t="shared" si="32"/>
        <v>6.8704332452493411E-2</v>
      </c>
      <c r="AI125" s="51"/>
      <c r="AJ125" s="51">
        <v>59793.886089522661</v>
      </c>
      <c r="AK125" s="51">
        <v>260.18870178360606</v>
      </c>
      <c r="AL125" s="15">
        <f t="shared" si="29"/>
        <v>-1.6822557544038164E-2</v>
      </c>
      <c r="AM125" s="53">
        <f t="shared" si="30"/>
        <v>-1.6822557544038275E-2</v>
      </c>
    </row>
    <row r="126" spans="1:39" x14ac:dyDescent="0.2">
      <c r="A126" s="160" t="s">
        <v>299</v>
      </c>
      <c r="B126" s="160" t="s">
        <v>300</v>
      </c>
      <c r="D126" s="62">
        <v>68661.491827756734</v>
      </c>
      <c r="E126" s="67">
        <v>179.27469693614745</v>
      </c>
      <c r="F126" s="50"/>
      <c r="G126" s="82">
        <v>77739.208175424239</v>
      </c>
      <c r="H126" s="75">
        <v>201.57056987422138</v>
      </c>
      <c r="I126" s="84"/>
      <c r="J126" s="94">
        <f t="shared" si="22"/>
        <v>-0.11677140223994786</v>
      </c>
      <c r="K126" s="117">
        <f t="shared" si="23"/>
        <v>-0.11061075509180929</v>
      </c>
      <c r="L126" s="94">
        <v>7.6154336990347682E-2</v>
      </c>
      <c r="M126" s="88">
        <f>INDEX('Pace of change parameters'!$E$20:$I$20,1,$B$6)</f>
        <v>6.8699999999999997E-2</v>
      </c>
      <c r="N126" s="99">
        <f>IF(INDEX('Pace of change parameters'!$E$28:$I$28,1,$B$6)=1,(1+L126)*D126,D126)</f>
        <v>73890.362214667723</v>
      </c>
      <c r="O126" s="85">
        <f>IF(K126&lt;INDEX('Pace of change parameters'!$E$16:$I$16,1,$B$6),1,IF(K126&gt;INDEX('Pace of change parameters'!$E$17:$I$17,1,$B$6),0,(K126-INDEX('Pace of change parameters'!$E$17:$I$17,1,$B$6))/(INDEX('Pace of change parameters'!$E$16:$I$16,1,$B$6)-INDEX('Pace of change parameters'!$E$17:$I$17,1,$B$6))))</f>
        <v>0</v>
      </c>
      <c r="P126" s="52">
        <v>7.6154336990347682E-2</v>
      </c>
      <c r="Q126" s="52">
        <v>6.8699999999999983E-2</v>
      </c>
      <c r="R126" s="9">
        <f>IF(INDEX('Pace of change parameters'!$E$29:$I$29,1,$B$6)=1,D126*(1+P126),D126)</f>
        <v>73890.362214667723</v>
      </c>
      <c r="S126" s="94">
        <f>IF(P126&lt;INDEX('Pace of change parameters'!$E$22:$I$22,1,$B$6),INDEX('Pace of change parameters'!$E$22:$I$22,1,$B$6),P126)</f>
        <v>7.6154336990347682E-2</v>
      </c>
      <c r="T126" s="123">
        <v>6.8699999999999983E-2</v>
      </c>
      <c r="U126" s="108">
        <f t="shared" si="24"/>
        <v>73890.362214667723</v>
      </c>
      <c r="V126" s="122">
        <f>IF(J126&gt;INDEX('Pace of change parameters'!$E$24:$I$24,1,$B$6),0,IF(J126&lt;INDEX('Pace of change parameters'!$E$23:$I$23,1,$B$6),1,(J126-INDEX('Pace of change parameters'!$E$24:$I$24,1,$B$6))/(INDEX('Pace of change parameters'!$E$23:$I$23,1,$B$6)-INDEX('Pace of change parameters'!$E$24:$I$24,1,$B$6))))</f>
        <v>1</v>
      </c>
      <c r="W126" s="123">
        <f>MIN(S126, S126+(INDEX('Pace of change parameters'!$E$25:$I$25,1,$B$6)-S126)*(1-V126))</f>
        <v>7.6154336990347682E-2</v>
      </c>
      <c r="X126" s="123">
        <v>6.8699999999999983E-2</v>
      </c>
      <c r="Y126" s="99">
        <f t="shared" si="25"/>
        <v>73890.362214667723</v>
      </c>
      <c r="Z126" s="88">
        <v>-0.11740049687478205</v>
      </c>
      <c r="AA126" s="90">
        <f t="shared" si="26"/>
        <v>73889.292836049251</v>
      </c>
      <c r="AB126" s="90">
        <f>IF(INDEX('Pace of change parameters'!$E$27:$I$27,1,$B$6)=1,MAX(AA126,Y126),Y126)</f>
        <v>73890.362214667723</v>
      </c>
      <c r="AC126" s="88">
        <f t="shared" si="27"/>
        <v>7.6154336990347682E-2</v>
      </c>
      <c r="AD126" s="134">
        <v>6.8699999999999983E-2</v>
      </c>
      <c r="AE126" s="51">
        <f t="shared" si="28"/>
        <v>73890</v>
      </c>
      <c r="AF126" s="51">
        <v>191.58992942656042</v>
      </c>
      <c r="AG126" s="15">
        <f t="shared" si="31"/>
        <v>7.6149061621897607E-2</v>
      </c>
      <c r="AH126" s="15">
        <f t="shared" si="32"/>
        <v>6.8694761173124785E-2</v>
      </c>
      <c r="AI126" s="51"/>
      <c r="AJ126" s="51">
        <v>83717.804705772956</v>
      </c>
      <c r="AK126" s="51">
        <v>217.07251719211811</v>
      </c>
      <c r="AL126" s="15">
        <f t="shared" si="29"/>
        <v>-0.11739204987891017</v>
      </c>
      <c r="AM126" s="53">
        <f t="shared" si="30"/>
        <v>-0.11739204987891005</v>
      </c>
    </row>
    <row r="127" spans="1:39" x14ac:dyDescent="0.2">
      <c r="A127" s="160" t="s">
        <v>301</v>
      </c>
      <c r="B127" s="160" t="s">
        <v>302</v>
      </c>
      <c r="D127" s="62">
        <v>66225.780617988145</v>
      </c>
      <c r="E127" s="67">
        <v>195.52701065823891</v>
      </c>
      <c r="F127" s="50"/>
      <c r="G127" s="82">
        <v>72903.779133431555</v>
      </c>
      <c r="H127" s="75">
        <v>213.36471314009654</v>
      </c>
      <c r="I127" s="84"/>
      <c r="J127" s="94">
        <f t="shared" si="22"/>
        <v>-9.1600169357764827E-2</v>
      </c>
      <c r="K127" s="117">
        <f t="shared" si="23"/>
        <v>-8.3601933137581574E-2</v>
      </c>
      <c r="L127" s="94">
        <v>7.8109639632436334E-2</v>
      </c>
      <c r="M127" s="88">
        <f>INDEX('Pace of change parameters'!$E$20:$I$20,1,$B$6)</f>
        <v>6.8699999999999997E-2</v>
      </c>
      <c r="N127" s="99">
        <f>IF(INDEX('Pace of change parameters'!$E$28:$I$28,1,$B$6)=1,(1+L127)*D127,D127)</f>
        <v>71398.652476435978</v>
      </c>
      <c r="O127" s="85">
        <f>IF(K127&lt;INDEX('Pace of change parameters'!$E$16:$I$16,1,$B$6),1,IF(K127&gt;INDEX('Pace of change parameters'!$E$17:$I$17,1,$B$6),0,(K127-INDEX('Pace of change parameters'!$E$17:$I$17,1,$B$6))/(INDEX('Pace of change parameters'!$E$16:$I$16,1,$B$6)-INDEX('Pace of change parameters'!$E$17:$I$17,1,$B$6))))</f>
        <v>0</v>
      </c>
      <c r="P127" s="52">
        <v>7.8109639632436334E-2</v>
      </c>
      <c r="Q127" s="52">
        <v>6.8699999999999983E-2</v>
      </c>
      <c r="R127" s="9">
        <f>IF(INDEX('Pace of change parameters'!$E$29:$I$29,1,$B$6)=1,D127*(1+P127),D127)</f>
        <v>71398.652476435978</v>
      </c>
      <c r="S127" s="94">
        <f>IF(P127&lt;INDEX('Pace of change parameters'!$E$22:$I$22,1,$B$6),INDEX('Pace of change parameters'!$E$22:$I$22,1,$B$6),P127)</f>
        <v>7.8109639632436334E-2</v>
      </c>
      <c r="T127" s="123">
        <v>6.8699999999999983E-2</v>
      </c>
      <c r="U127" s="108">
        <f t="shared" si="24"/>
        <v>71398.652476435978</v>
      </c>
      <c r="V127" s="122">
        <f>IF(J127&gt;INDEX('Pace of change parameters'!$E$24:$I$24,1,$B$6),0,IF(J127&lt;INDEX('Pace of change parameters'!$E$23:$I$23,1,$B$6),1,(J127-INDEX('Pace of change parameters'!$E$24:$I$24,1,$B$6))/(INDEX('Pace of change parameters'!$E$23:$I$23,1,$B$6)-INDEX('Pace of change parameters'!$E$24:$I$24,1,$B$6))))</f>
        <v>1</v>
      </c>
      <c r="W127" s="123">
        <f>MIN(S127, S127+(INDEX('Pace of change parameters'!$E$25:$I$25,1,$B$6)-S127)*(1-V127))</f>
        <v>7.8109639632436334E-2</v>
      </c>
      <c r="X127" s="123">
        <v>6.8699999999999983E-2</v>
      </c>
      <c r="Y127" s="99">
        <f t="shared" si="25"/>
        <v>71398.652476435978</v>
      </c>
      <c r="Z127" s="88">
        <v>-9.0597864649046511E-2</v>
      </c>
      <c r="AA127" s="90">
        <f t="shared" si="26"/>
        <v>71397.619159098555</v>
      </c>
      <c r="AB127" s="90">
        <f>IF(INDEX('Pace of change parameters'!$E$27:$I$27,1,$B$6)=1,MAX(AA127,Y127),Y127)</f>
        <v>71398.652476435978</v>
      </c>
      <c r="AC127" s="88">
        <f t="shared" si="27"/>
        <v>7.8109639632436334E-2</v>
      </c>
      <c r="AD127" s="134">
        <v>6.8699999999999983E-2</v>
      </c>
      <c r="AE127" s="51">
        <f t="shared" si="28"/>
        <v>71399</v>
      </c>
      <c r="AF127" s="51">
        <v>208.9607333744359</v>
      </c>
      <c r="AG127" s="15">
        <f t="shared" si="31"/>
        <v>7.8114887189517201E-2</v>
      </c>
      <c r="AH127" s="15">
        <f t="shared" si="32"/>
        <v>6.8705201756895651E-2</v>
      </c>
      <c r="AI127" s="51"/>
      <c r="AJ127" s="51">
        <v>78510.503091731822</v>
      </c>
      <c r="AK127" s="51">
        <v>229.77369856222353</v>
      </c>
      <c r="AL127" s="15">
        <f t="shared" si="29"/>
        <v>-9.0580276672316384E-2</v>
      </c>
      <c r="AM127" s="53">
        <f t="shared" si="30"/>
        <v>-9.0580276672316384E-2</v>
      </c>
    </row>
    <row r="128" spans="1:39" x14ac:dyDescent="0.2">
      <c r="A128" s="160" t="s">
        <v>303</v>
      </c>
      <c r="B128" s="160" t="s">
        <v>304</v>
      </c>
      <c r="D128" s="62">
        <v>38173.180056127072</v>
      </c>
      <c r="E128" s="67">
        <v>222.8765438979832</v>
      </c>
      <c r="F128" s="50"/>
      <c r="G128" s="82">
        <v>44137.370761935679</v>
      </c>
      <c r="H128" s="75">
        <v>256.53339645075795</v>
      </c>
      <c r="I128" s="84"/>
      <c r="J128" s="94">
        <f t="shared" si="22"/>
        <v>-0.13512791094824705</v>
      </c>
      <c r="K128" s="117">
        <f t="shared" si="23"/>
        <v>-0.13119871727592103</v>
      </c>
      <c r="L128" s="94">
        <v>7.3555202671898856E-2</v>
      </c>
      <c r="M128" s="88">
        <f>INDEX('Pace of change parameters'!$E$20:$I$20,1,$B$6)</f>
        <v>6.8699999999999997E-2</v>
      </c>
      <c r="N128" s="99">
        <f>IF(INDEX('Pace of change parameters'!$E$28:$I$28,1,$B$6)=1,(1+L128)*D128,D128)</f>
        <v>40981.016051786384</v>
      </c>
      <c r="O128" s="85">
        <f>IF(K128&lt;INDEX('Pace of change parameters'!$E$16:$I$16,1,$B$6),1,IF(K128&gt;INDEX('Pace of change parameters'!$E$17:$I$17,1,$B$6),0,(K128-INDEX('Pace of change parameters'!$E$17:$I$17,1,$B$6))/(INDEX('Pace of change parameters'!$E$16:$I$16,1,$B$6)-INDEX('Pace of change parameters'!$E$17:$I$17,1,$B$6))))</f>
        <v>0</v>
      </c>
      <c r="P128" s="52">
        <v>7.3555202671898856E-2</v>
      </c>
      <c r="Q128" s="52">
        <v>6.8699999999999983E-2</v>
      </c>
      <c r="R128" s="9">
        <f>IF(INDEX('Pace of change parameters'!$E$29:$I$29,1,$B$6)=1,D128*(1+P128),D128)</f>
        <v>40981.016051786384</v>
      </c>
      <c r="S128" s="94">
        <f>IF(P128&lt;INDEX('Pace of change parameters'!$E$22:$I$22,1,$B$6),INDEX('Pace of change parameters'!$E$22:$I$22,1,$B$6),P128)</f>
        <v>7.3555202671898856E-2</v>
      </c>
      <c r="T128" s="123">
        <v>6.8699999999999983E-2</v>
      </c>
      <c r="U128" s="108">
        <f t="shared" si="24"/>
        <v>40981.016051786384</v>
      </c>
      <c r="V128" s="122">
        <f>IF(J128&gt;INDEX('Pace of change parameters'!$E$24:$I$24,1,$B$6),0,IF(J128&lt;INDEX('Pace of change parameters'!$E$23:$I$23,1,$B$6),1,(J128-INDEX('Pace of change parameters'!$E$24:$I$24,1,$B$6))/(INDEX('Pace of change parameters'!$E$23:$I$23,1,$B$6)-INDEX('Pace of change parameters'!$E$24:$I$24,1,$B$6))))</f>
        <v>1</v>
      </c>
      <c r="W128" s="123">
        <f>MIN(S128, S128+(INDEX('Pace of change parameters'!$E$25:$I$25,1,$B$6)-S128)*(1-V128))</f>
        <v>7.3555202671898856E-2</v>
      </c>
      <c r="X128" s="123">
        <v>6.8699999999999983E-2</v>
      </c>
      <c r="Y128" s="99">
        <f t="shared" si="25"/>
        <v>40981.016051786384</v>
      </c>
      <c r="Z128" s="88">
        <v>-0.13783128721555504</v>
      </c>
      <c r="AA128" s="90">
        <f t="shared" si="26"/>
        <v>40980.422953836729</v>
      </c>
      <c r="AB128" s="90">
        <f>IF(INDEX('Pace of change parameters'!$E$27:$I$27,1,$B$6)=1,MAX(AA128,Y128),Y128)</f>
        <v>40981.016051786384</v>
      </c>
      <c r="AC128" s="88">
        <f t="shared" si="27"/>
        <v>7.3555202671898856E-2</v>
      </c>
      <c r="AD128" s="134">
        <v>6.8699999999999983E-2</v>
      </c>
      <c r="AE128" s="51">
        <f t="shared" si="28"/>
        <v>40981</v>
      </c>
      <c r="AF128" s="51">
        <v>238.1880691682473</v>
      </c>
      <c r="AG128" s="15">
        <f t="shared" si="31"/>
        <v>7.3554782172837507E-2</v>
      </c>
      <c r="AH128" s="15">
        <f t="shared" si="32"/>
        <v>6.8699581402664744E-2</v>
      </c>
      <c r="AI128" s="51"/>
      <c r="AJ128" s="51">
        <v>47531.790873606486</v>
      </c>
      <c r="AK128" s="51">
        <v>276.2623042945084</v>
      </c>
      <c r="AL128" s="15">
        <f t="shared" si="29"/>
        <v>-0.13781914700049769</v>
      </c>
      <c r="AM128" s="53">
        <f t="shared" si="30"/>
        <v>-0.1378191470004978</v>
      </c>
    </row>
    <row r="129" spans="1:39" x14ac:dyDescent="0.2">
      <c r="A129" s="160" t="s">
        <v>305</v>
      </c>
      <c r="B129" s="160" t="s">
        <v>306</v>
      </c>
      <c r="D129" s="62">
        <v>41303.759601602942</v>
      </c>
      <c r="E129" s="67">
        <v>191.40986065705044</v>
      </c>
      <c r="F129" s="50"/>
      <c r="G129" s="82">
        <v>47704.176453721215</v>
      </c>
      <c r="H129" s="75">
        <v>219.38799521499774</v>
      </c>
      <c r="I129" s="84"/>
      <c r="J129" s="94">
        <f t="shared" si="22"/>
        <v>-0.13416889941130095</v>
      </c>
      <c r="K129" s="117">
        <f t="shared" si="23"/>
        <v>-0.12752810166540351</v>
      </c>
      <c r="L129" s="94">
        <v>7.6896772495484766E-2</v>
      </c>
      <c r="M129" s="88">
        <f>INDEX('Pace of change parameters'!$E$20:$I$20,1,$B$6)</f>
        <v>6.8699999999999997E-2</v>
      </c>
      <c r="N129" s="99">
        <f>IF(INDEX('Pace of change parameters'!$E$28:$I$28,1,$B$6)=1,(1+L129)*D129,D129)</f>
        <v>44479.885406895599</v>
      </c>
      <c r="O129" s="85">
        <f>IF(K129&lt;INDEX('Pace of change parameters'!$E$16:$I$16,1,$B$6),1,IF(K129&gt;INDEX('Pace of change parameters'!$E$17:$I$17,1,$B$6),0,(K129-INDEX('Pace of change parameters'!$E$17:$I$17,1,$B$6))/(INDEX('Pace of change parameters'!$E$16:$I$16,1,$B$6)-INDEX('Pace of change parameters'!$E$17:$I$17,1,$B$6))))</f>
        <v>0</v>
      </c>
      <c r="P129" s="52">
        <v>7.6896772495484766E-2</v>
      </c>
      <c r="Q129" s="52">
        <v>6.8699999999999983E-2</v>
      </c>
      <c r="R129" s="9">
        <f>IF(INDEX('Pace of change parameters'!$E$29:$I$29,1,$B$6)=1,D129*(1+P129),D129)</f>
        <v>44479.885406895599</v>
      </c>
      <c r="S129" s="94">
        <f>IF(P129&lt;INDEX('Pace of change parameters'!$E$22:$I$22,1,$B$6),INDEX('Pace of change parameters'!$E$22:$I$22,1,$B$6),P129)</f>
        <v>7.6896772495484766E-2</v>
      </c>
      <c r="T129" s="123">
        <v>6.8699999999999983E-2</v>
      </c>
      <c r="U129" s="108">
        <f t="shared" si="24"/>
        <v>44479.885406895599</v>
      </c>
      <c r="V129" s="122">
        <f>IF(J129&gt;INDEX('Pace of change parameters'!$E$24:$I$24,1,$B$6),0,IF(J129&lt;INDEX('Pace of change parameters'!$E$23:$I$23,1,$B$6),1,(J129-INDEX('Pace of change parameters'!$E$24:$I$24,1,$B$6))/(INDEX('Pace of change parameters'!$E$23:$I$23,1,$B$6)-INDEX('Pace of change parameters'!$E$24:$I$24,1,$B$6))))</f>
        <v>1</v>
      </c>
      <c r="W129" s="123">
        <f>MIN(S129, S129+(INDEX('Pace of change parameters'!$E$25:$I$25,1,$B$6)-S129)*(1-V129))</f>
        <v>7.6896772495484766E-2</v>
      </c>
      <c r="X129" s="123">
        <v>6.8699999999999983E-2</v>
      </c>
      <c r="Y129" s="99">
        <f t="shared" si="25"/>
        <v>44479.885406895599</v>
      </c>
      <c r="Z129" s="88">
        <v>-0.13418869368009956</v>
      </c>
      <c r="AA129" s="90">
        <f t="shared" si="26"/>
        <v>44479.241671542542</v>
      </c>
      <c r="AB129" s="90">
        <f>IF(INDEX('Pace of change parameters'!$E$27:$I$27,1,$B$6)=1,MAX(AA129,Y129),Y129)</f>
        <v>44479.885406895599</v>
      </c>
      <c r="AC129" s="88">
        <f t="shared" si="27"/>
        <v>7.6896772495484766E-2</v>
      </c>
      <c r="AD129" s="134">
        <v>6.8699999999999983E-2</v>
      </c>
      <c r="AE129" s="51">
        <f t="shared" si="28"/>
        <v>44480</v>
      </c>
      <c r="AF129" s="51">
        <v>204.56024508943989</v>
      </c>
      <c r="AG129" s="15">
        <f t="shared" si="31"/>
        <v>7.68995468943654E-2</v>
      </c>
      <c r="AH129" s="15">
        <f t="shared" si="32"/>
        <v>6.8702753281614015E-2</v>
      </c>
      <c r="AI129" s="51"/>
      <c r="AJ129" s="51">
        <v>51372.904635075676</v>
      </c>
      <c r="AK129" s="51">
        <v>236.2602060051147</v>
      </c>
      <c r="AL129" s="15">
        <f t="shared" si="29"/>
        <v>-0.13417393242681153</v>
      </c>
      <c r="AM129" s="53">
        <f t="shared" si="30"/>
        <v>-0.13417393242681142</v>
      </c>
    </row>
    <row r="130" spans="1:39" x14ac:dyDescent="0.2">
      <c r="A130" s="160" t="s">
        <v>307</v>
      </c>
      <c r="B130" s="160" t="s">
        <v>308</v>
      </c>
      <c r="D130" s="62">
        <v>44603.340553125076</v>
      </c>
      <c r="E130" s="67">
        <v>190.95694180584249</v>
      </c>
      <c r="F130" s="50"/>
      <c r="G130" s="82">
        <v>53327.694875376037</v>
      </c>
      <c r="H130" s="75">
        <v>226.13037328352104</v>
      </c>
      <c r="I130" s="84"/>
      <c r="J130" s="94">
        <f t="shared" si="22"/>
        <v>-0.1635989393998617</v>
      </c>
      <c r="K130" s="117">
        <f t="shared" si="23"/>
        <v>-0.15554492289975697</v>
      </c>
      <c r="L130" s="94">
        <v>7.8990909276807741E-2</v>
      </c>
      <c r="M130" s="88">
        <f>INDEX('Pace of change parameters'!$E$20:$I$20,1,$B$6)</f>
        <v>6.8699999999999997E-2</v>
      </c>
      <c r="N130" s="99">
        <f>IF(INDEX('Pace of change parameters'!$E$28:$I$28,1,$B$6)=1,(1+L130)*D130,D130)</f>
        <v>48126.598980199538</v>
      </c>
      <c r="O130" s="85">
        <f>IF(K130&lt;INDEX('Pace of change parameters'!$E$16:$I$16,1,$B$6),1,IF(K130&gt;INDEX('Pace of change parameters'!$E$17:$I$17,1,$B$6),0,(K130-INDEX('Pace of change parameters'!$E$17:$I$17,1,$B$6))/(INDEX('Pace of change parameters'!$E$16:$I$16,1,$B$6)-INDEX('Pace of change parameters'!$E$17:$I$17,1,$B$6))))</f>
        <v>0</v>
      </c>
      <c r="P130" s="52">
        <v>7.8990909276807741E-2</v>
      </c>
      <c r="Q130" s="52">
        <v>6.8699999999999983E-2</v>
      </c>
      <c r="R130" s="9">
        <f>IF(INDEX('Pace of change parameters'!$E$29:$I$29,1,$B$6)=1,D130*(1+P130),D130)</f>
        <v>48126.598980199538</v>
      </c>
      <c r="S130" s="94">
        <f>IF(P130&lt;INDEX('Pace of change parameters'!$E$22:$I$22,1,$B$6),INDEX('Pace of change parameters'!$E$22:$I$22,1,$B$6),P130)</f>
        <v>7.8990909276807741E-2</v>
      </c>
      <c r="T130" s="123">
        <v>6.8699999999999983E-2</v>
      </c>
      <c r="U130" s="108">
        <f t="shared" si="24"/>
        <v>48126.598980199538</v>
      </c>
      <c r="V130" s="122">
        <f>IF(J130&gt;INDEX('Pace of change parameters'!$E$24:$I$24,1,$B$6),0,IF(J130&lt;INDEX('Pace of change parameters'!$E$23:$I$23,1,$B$6),1,(J130-INDEX('Pace of change parameters'!$E$24:$I$24,1,$B$6))/(INDEX('Pace of change parameters'!$E$23:$I$23,1,$B$6)-INDEX('Pace of change parameters'!$E$24:$I$24,1,$B$6))))</f>
        <v>1</v>
      </c>
      <c r="W130" s="123">
        <f>MIN(S130, S130+(INDEX('Pace of change parameters'!$E$25:$I$25,1,$B$6)-S130)*(1-V130))</f>
        <v>7.8990909276807741E-2</v>
      </c>
      <c r="X130" s="123">
        <v>6.8699999999999983E-2</v>
      </c>
      <c r="Y130" s="99">
        <f t="shared" si="25"/>
        <v>48126.598980199538</v>
      </c>
      <c r="Z130" s="88">
        <v>-0.16199162995592664</v>
      </c>
      <c r="AA130" s="90">
        <f t="shared" si="26"/>
        <v>48125.902467766973</v>
      </c>
      <c r="AB130" s="90">
        <f>IF(INDEX('Pace of change parameters'!$E$27:$I$27,1,$B$6)=1,MAX(AA130,Y130),Y130)</f>
        <v>48126.598980199538</v>
      </c>
      <c r="AC130" s="88">
        <f t="shared" si="27"/>
        <v>7.8990909276807741E-2</v>
      </c>
      <c r="AD130" s="134">
        <v>6.8699999999999983E-2</v>
      </c>
      <c r="AE130" s="51">
        <f t="shared" si="28"/>
        <v>48127</v>
      </c>
      <c r="AF130" s="51">
        <v>204.07738418937757</v>
      </c>
      <c r="AG130" s="15">
        <f t="shared" si="31"/>
        <v>7.8999900078740692E-2</v>
      </c>
      <c r="AH130" s="15">
        <f t="shared" si="32"/>
        <v>6.870890505188032E-2</v>
      </c>
      <c r="AI130" s="51"/>
      <c r="AJ130" s="51">
        <v>57428.904278409405</v>
      </c>
      <c r="AK130" s="51">
        <v>243.52111209923632</v>
      </c>
      <c r="AL130" s="15">
        <f t="shared" si="29"/>
        <v>-0.16197251880890384</v>
      </c>
      <c r="AM130" s="53">
        <f t="shared" si="30"/>
        <v>-0.16197251880890395</v>
      </c>
    </row>
    <row r="131" spans="1:39" x14ac:dyDescent="0.2">
      <c r="A131" s="160" t="s">
        <v>309</v>
      </c>
      <c r="B131" s="160" t="s">
        <v>310</v>
      </c>
      <c r="D131" s="62">
        <v>37229.560783963432</v>
      </c>
      <c r="E131" s="67">
        <v>200.91289238088868</v>
      </c>
      <c r="F131" s="50"/>
      <c r="G131" s="82">
        <v>41416.817381124871</v>
      </c>
      <c r="H131" s="75">
        <v>221.88125874112538</v>
      </c>
      <c r="I131" s="84"/>
      <c r="J131" s="94">
        <f t="shared" si="22"/>
        <v>-0.10110039500692591</v>
      </c>
      <c r="K131" s="117">
        <f t="shared" si="23"/>
        <v>-9.4502647403407081E-2</v>
      </c>
      <c r="L131" s="94">
        <v>7.6544049351801258E-2</v>
      </c>
      <c r="M131" s="88">
        <f>INDEX('Pace of change parameters'!$E$20:$I$20,1,$B$6)</f>
        <v>6.8699999999999997E-2</v>
      </c>
      <c r="N131" s="99">
        <f>IF(INDEX('Pace of change parameters'!$E$28:$I$28,1,$B$6)=1,(1+L131)*D131,D131)</f>
        <v>40079.262121957014</v>
      </c>
      <c r="O131" s="85">
        <f>IF(K131&lt;INDEX('Pace of change parameters'!$E$16:$I$16,1,$B$6),1,IF(K131&gt;INDEX('Pace of change parameters'!$E$17:$I$17,1,$B$6),0,(K131-INDEX('Pace of change parameters'!$E$17:$I$17,1,$B$6))/(INDEX('Pace of change parameters'!$E$16:$I$16,1,$B$6)-INDEX('Pace of change parameters'!$E$17:$I$17,1,$B$6))))</f>
        <v>0</v>
      </c>
      <c r="P131" s="52">
        <v>7.6544049351801258E-2</v>
      </c>
      <c r="Q131" s="52">
        <v>6.8699999999999983E-2</v>
      </c>
      <c r="R131" s="9">
        <f>IF(INDEX('Pace of change parameters'!$E$29:$I$29,1,$B$6)=1,D131*(1+P131),D131)</f>
        <v>40079.262121957014</v>
      </c>
      <c r="S131" s="94">
        <f>IF(P131&lt;INDEX('Pace of change parameters'!$E$22:$I$22,1,$B$6),INDEX('Pace of change parameters'!$E$22:$I$22,1,$B$6),P131)</f>
        <v>7.6544049351801258E-2</v>
      </c>
      <c r="T131" s="123">
        <v>6.8699999999999983E-2</v>
      </c>
      <c r="U131" s="108">
        <f t="shared" si="24"/>
        <v>40079.262121957014</v>
      </c>
      <c r="V131" s="122">
        <f>IF(J131&gt;INDEX('Pace of change parameters'!$E$24:$I$24,1,$B$6),0,IF(J131&lt;INDEX('Pace of change parameters'!$E$23:$I$23,1,$B$6),1,(J131-INDEX('Pace of change parameters'!$E$24:$I$24,1,$B$6))/(INDEX('Pace of change parameters'!$E$23:$I$23,1,$B$6)-INDEX('Pace of change parameters'!$E$24:$I$24,1,$B$6))))</f>
        <v>1</v>
      </c>
      <c r="W131" s="123">
        <f>MIN(S131, S131+(INDEX('Pace of change parameters'!$E$25:$I$25,1,$B$6)-S131)*(1-V131))</f>
        <v>7.6544049351801258E-2</v>
      </c>
      <c r="X131" s="123">
        <v>6.8699999999999983E-2</v>
      </c>
      <c r="Y131" s="99">
        <f t="shared" si="25"/>
        <v>40079.262121957014</v>
      </c>
      <c r="Z131" s="88">
        <v>-0.10141536109372284</v>
      </c>
      <c r="AA131" s="90">
        <f t="shared" si="26"/>
        <v>40078.682074645389</v>
      </c>
      <c r="AB131" s="90">
        <f>IF(INDEX('Pace of change parameters'!$E$27:$I$27,1,$B$6)=1,MAX(AA131,Y131),Y131)</f>
        <v>40079.262121957014</v>
      </c>
      <c r="AC131" s="88">
        <f t="shared" si="27"/>
        <v>7.6544049351801258E-2</v>
      </c>
      <c r="AD131" s="134">
        <v>6.8699999999999983E-2</v>
      </c>
      <c r="AE131" s="51">
        <f t="shared" si="28"/>
        <v>40079</v>
      </c>
      <c r="AF131" s="51">
        <v>214.71420382818511</v>
      </c>
      <c r="AG131" s="15">
        <f t="shared" si="31"/>
        <v>7.6537008657484806E-2</v>
      </c>
      <c r="AH131" s="15">
        <f t="shared" si="32"/>
        <v>6.8693010606467375E-2</v>
      </c>
      <c r="AI131" s="51"/>
      <c r="AJ131" s="51">
        <v>44602.011139905117</v>
      </c>
      <c r="AK131" s="51">
        <v>238.94521597446467</v>
      </c>
      <c r="AL131" s="15">
        <f t="shared" si="29"/>
        <v>-0.10140823304396718</v>
      </c>
      <c r="AM131" s="53">
        <f t="shared" si="30"/>
        <v>-0.10140823304396707</v>
      </c>
    </row>
    <row r="132" spans="1:39" x14ac:dyDescent="0.2">
      <c r="A132" s="160" t="s">
        <v>311</v>
      </c>
      <c r="B132" s="160" t="s">
        <v>312</v>
      </c>
      <c r="D132" s="62">
        <v>33500.282326929999</v>
      </c>
      <c r="E132" s="67">
        <v>196.42614337773892</v>
      </c>
      <c r="F132" s="50"/>
      <c r="G132" s="82">
        <v>37420.330596707507</v>
      </c>
      <c r="H132" s="75">
        <v>217.15095566442906</v>
      </c>
      <c r="I132" s="84"/>
      <c r="J132" s="94">
        <f t="shared" si="22"/>
        <v>-0.10475717897913017</v>
      </c>
      <c r="K132" s="117">
        <f t="shared" si="23"/>
        <v>-9.5439654977696353E-2</v>
      </c>
      <c r="L132" s="94">
        <v>7.9822834684088795E-2</v>
      </c>
      <c r="M132" s="88">
        <f>INDEX('Pace of change parameters'!$E$20:$I$20,1,$B$6)</f>
        <v>6.8699999999999997E-2</v>
      </c>
      <c r="N132" s="99">
        <f>IF(INDEX('Pace of change parameters'!$E$28:$I$28,1,$B$6)=1,(1+L132)*D132,D132)</f>
        <v>36174.36982498283</v>
      </c>
      <c r="O132" s="85">
        <f>IF(K132&lt;INDEX('Pace of change parameters'!$E$16:$I$16,1,$B$6),1,IF(K132&gt;INDEX('Pace of change parameters'!$E$17:$I$17,1,$B$6),0,(K132-INDEX('Pace of change parameters'!$E$17:$I$17,1,$B$6))/(INDEX('Pace of change parameters'!$E$16:$I$16,1,$B$6)-INDEX('Pace of change parameters'!$E$17:$I$17,1,$B$6))))</f>
        <v>0</v>
      </c>
      <c r="P132" s="52">
        <v>7.9822834684088795E-2</v>
      </c>
      <c r="Q132" s="52">
        <v>6.8699999999999983E-2</v>
      </c>
      <c r="R132" s="9">
        <f>IF(INDEX('Pace of change parameters'!$E$29:$I$29,1,$B$6)=1,D132*(1+P132),D132)</f>
        <v>36174.36982498283</v>
      </c>
      <c r="S132" s="94">
        <f>IF(P132&lt;INDEX('Pace of change parameters'!$E$22:$I$22,1,$B$6),INDEX('Pace of change parameters'!$E$22:$I$22,1,$B$6),P132)</f>
        <v>7.9822834684088795E-2</v>
      </c>
      <c r="T132" s="123">
        <v>6.8699999999999983E-2</v>
      </c>
      <c r="U132" s="108">
        <f t="shared" si="24"/>
        <v>36174.36982498283</v>
      </c>
      <c r="V132" s="122">
        <f>IF(J132&gt;INDEX('Pace of change parameters'!$E$24:$I$24,1,$B$6),0,IF(J132&lt;INDEX('Pace of change parameters'!$E$23:$I$23,1,$B$6),1,(J132-INDEX('Pace of change parameters'!$E$24:$I$24,1,$B$6))/(INDEX('Pace of change parameters'!$E$23:$I$23,1,$B$6)-INDEX('Pace of change parameters'!$E$24:$I$24,1,$B$6))))</f>
        <v>1</v>
      </c>
      <c r="W132" s="123">
        <f>MIN(S132, S132+(INDEX('Pace of change parameters'!$E$25:$I$25,1,$B$6)-S132)*(1-V132))</f>
        <v>7.9822834684088795E-2</v>
      </c>
      <c r="X132" s="123">
        <v>6.8699999999999983E-2</v>
      </c>
      <c r="Y132" s="99">
        <f t="shared" si="25"/>
        <v>36174.36982498283</v>
      </c>
      <c r="Z132" s="88">
        <v>-0.10234521540017716</v>
      </c>
      <c r="AA132" s="90">
        <f t="shared" si="26"/>
        <v>36173.846291243535</v>
      </c>
      <c r="AB132" s="90">
        <f>IF(INDEX('Pace of change parameters'!$E$27:$I$27,1,$B$6)=1,MAX(AA132,Y132),Y132)</f>
        <v>36174.36982498283</v>
      </c>
      <c r="AC132" s="88">
        <f t="shared" si="27"/>
        <v>7.9822834684088795E-2</v>
      </c>
      <c r="AD132" s="134">
        <v>6.8699999999999983E-2</v>
      </c>
      <c r="AE132" s="51">
        <f t="shared" si="28"/>
        <v>36174</v>
      </c>
      <c r="AF132" s="51">
        <v>209.91847332573303</v>
      </c>
      <c r="AG132" s="15">
        <f t="shared" si="31"/>
        <v>7.9811795225399385E-2</v>
      </c>
      <c r="AH132" s="15">
        <f t="shared" si="32"/>
        <v>6.8689074254477234E-2</v>
      </c>
      <c r="AI132" s="51"/>
      <c r="AJ132" s="51">
        <v>40298.171314677442</v>
      </c>
      <c r="AK132" s="51">
        <v>233.85112512290419</v>
      </c>
      <c r="AL132" s="15">
        <f t="shared" si="29"/>
        <v>-0.10234140111403345</v>
      </c>
      <c r="AM132" s="53">
        <f t="shared" si="30"/>
        <v>-0.10234140111403345</v>
      </c>
    </row>
    <row r="133" spans="1:39" x14ac:dyDescent="0.2">
      <c r="A133" s="160" t="s">
        <v>313</v>
      </c>
      <c r="B133" s="160" t="s">
        <v>314</v>
      </c>
      <c r="D133" s="62">
        <v>60724.292810789215</v>
      </c>
      <c r="E133" s="67">
        <v>200.36325749012349</v>
      </c>
      <c r="F133" s="50"/>
      <c r="G133" s="82">
        <v>72888.201841544898</v>
      </c>
      <c r="H133" s="75">
        <v>237.99417858019004</v>
      </c>
      <c r="I133" s="84"/>
      <c r="J133" s="94">
        <f t="shared" si="22"/>
        <v>-0.16688447133322593</v>
      </c>
      <c r="K133" s="117">
        <f t="shared" si="23"/>
        <v>-0.15811698132518459</v>
      </c>
      <c r="L133" s="94">
        <v>7.9946719391472909E-2</v>
      </c>
      <c r="M133" s="88">
        <f>INDEX('Pace of change parameters'!$E$20:$I$20,1,$B$6)</f>
        <v>6.8699999999999997E-2</v>
      </c>
      <c r="N133" s="99">
        <f>IF(INDEX('Pace of change parameters'!$E$28:$I$28,1,$B$6)=1,(1+L133)*D133,D133)</f>
        <v>65579.000808379016</v>
      </c>
      <c r="O133" s="85">
        <f>IF(K133&lt;INDEX('Pace of change parameters'!$E$16:$I$16,1,$B$6),1,IF(K133&gt;INDEX('Pace of change parameters'!$E$17:$I$17,1,$B$6),0,(K133-INDEX('Pace of change parameters'!$E$17:$I$17,1,$B$6))/(INDEX('Pace of change parameters'!$E$16:$I$16,1,$B$6)-INDEX('Pace of change parameters'!$E$17:$I$17,1,$B$6))))</f>
        <v>0</v>
      </c>
      <c r="P133" s="52">
        <v>7.9946719391472909E-2</v>
      </c>
      <c r="Q133" s="52">
        <v>6.8699999999999983E-2</v>
      </c>
      <c r="R133" s="9">
        <f>IF(INDEX('Pace of change parameters'!$E$29:$I$29,1,$B$6)=1,D133*(1+P133),D133)</f>
        <v>65579.000808379016</v>
      </c>
      <c r="S133" s="94">
        <f>IF(P133&lt;INDEX('Pace of change parameters'!$E$22:$I$22,1,$B$6),INDEX('Pace of change parameters'!$E$22:$I$22,1,$B$6),P133)</f>
        <v>7.9946719391472909E-2</v>
      </c>
      <c r="T133" s="123">
        <v>6.8699999999999983E-2</v>
      </c>
      <c r="U133" s="108">
        <f t="shared" si="24"/>
        <v>65579.000808379016</v>
      </c>
      <c r="V133" s="122">
        <f>IF(J133&gt;INDEX('Pace of change parameters'!$E$24:$I$24,1,$B$6),0,IF(J133&lt;INDEX('Pace of change parameters'!$E$23:$I$23,1,$B$6),1,(J133-INDEX('Pace of change parameters'!$E$24:$I$24,1,$B$6))/(INDEX('Pace of change parameters'!$E$23:$I$23,1,$B$6)-INDEX('Pace of change parameters'!$E$24:$I$24,1,$B$6))))</f>
        <v>1</v>
      </c>
      <c r="W133" s="123">
        <f>MIN(S133, S133+(INDEX('Pace of change parameters'!$E$25:$I$25,1,$B$6)-S133)*(1-V133))</f>
        <v>7.9946719391472909E-2</v>
      </c>
      <c r="X133" s="123">
        <v>6.8699999999999983E-2</v>
      </c>
      <c r="Y133" s="99">
        <f t="shared" si="25"/>
        <v>65579.000808379016</v>
      </c>
      <c r="Z133" s="88">
        <v>-0.16454405287006424</v>
      </c>
      <c r="AA133" s="90">
        <f t="shared" si="26"/>
        <v>65578.051715978028</v>
      </c>
      <c r="AB133" s="90">
        <f>IF(INDEX('Pace of change parameters'!$E$27:$I$27,1,$B$6)=1,MAX(AA133,Y133),Y133)</f>
        <v>65579.000808379016</v>
      </c>
      <c r="AC133" s="88">
        <f t="shared" si="27"/>
        <v>7.9946719391472909E-2</v>
      </c>
      <c r="AD133" s="134">
        <v>6.8699999999999983E-2</v>
      </c>
      <c r="AE133" s="51">
        <f t="shared" si="28"/>
        <v>65579</v>
      </c>
      <c r="AF133" s="51">
        <v>214.12821064018001</v>
      </c>
      <c r="AG133" s="15">
        <f t="shared" si="31"/>
        <v>7.9946706079189189E-2</v>
      </c>
      <c r="AH133" s="15">
        <f t="shared" si="32"/>
        <v>6.8699986826352255E-2</v>
      </c>
      <c r="AI133" s="51"/>
      <c r="AJ133" s="51">
        <v>78493.727815643739</v>
      </c>
      <c r="AK133" s="51">
        <v>256.2973129148221</v>
      </c>
      <c r="AL133" s="15">
        <f t="shared" si="29"/>
        <v>-0.1645319718535504</v>
      </c>
      <c r="AM133" s="53">
        <f t="shared" si="30"/>
        <v>-0.16453197185355029</v>
      </c>
    </row>
    <row r="134" spans="1:39" x14ac:dyDescent="0.2">
      <c r="A134" s="160" t="s">
        <v>315</v>
      </c>
      <c r="B134" s="160" t="s">
        <v>316</v>
      </c>
      <c r="D134" s="62">
        <v>31358.837264988259</v>
      </c>
      <c r="E134" s="67">
        <v>182.48220653950781</v>
      </c>
      <c r="F134" s="50"/>
      <c r="G134" s="82">
        <v>41012.083758568064</v>
      </c>
      <c r="H134" s="75">
        <v>237.15535042982768</v>
      </c>
      <c r="I134" s="84"/>
      <c r="J134" s="94">
        <f t="shared" si="22"/>
        <v>-0.23537566514315655</v>
      </c>
      <c r="K134" s="117">
        <f t="shared" si="23"/>
        <v>-0.23053725665994285</v>
      </c>
      <c r="L134" s="94">
        <v>7.5462545880754073E-2</v>
      </c>
      <c r="M134" s="88">
        <f>INDEX('Pace of change parameters'!$E$20:$I$20,1,$B$6)</f>
        <v>6.8699999999999997E-2</v>
      </c>
      <c r="N134" s="99">
        <f>IF(INDEX('Pace of change parameters'!$E$28:$I$28,1,$B$6)=1,(1+L134)*D134,D134)</f>
        <v>33725.254960864535</v>
      </c>
      <c r="O134" s="85">
        <f>IF(K134&lt;INDEX('Pace of change parameters'!$E$16:$I$16,1,$B$6),1,IF(K134&gt;INDEX('Pace of change parameters'!$E$17:$I$17,1,$B$6),0,(K134-INDEX('Pace of change parameters'!$E$17:$I$17,1,$B$6))/(INDEX('Pace of change parameters'!$E$16:$I$16,1,$B$6)-INDEX('Pace of change parameters'!$E$17:$I$17,1,$B$6))))</f>
        <v>0</v>
      </c>
      <c r="P134" s="52">
        <v>7.5462545880754073E-2</v>
      </c>
      <c r="Q134" s="52">
        <v>6.8699999999999983E-2</v>
      </c>
      <c r="R134" s="9">
        <f>IF(INDEX('Pace of change parameters'!$E$29:$I$29,1,$B$6)=1,D134*(1+P134),D134)</f>
        <v>33725.254960864535</v>
      </c>
      <c r="S134" s="94">
        <f>IF(P134&lt;INDEX('Pace of change parameters'!$E$22:$I$22,1,$B$6),INDEX('Pace of change parameters'!$E$22:$I$22,1,$B$6),P134)</f>
        <v>7.5462545880754073E-2</v>
      </c>
      <c r="T134" s="123">
        <v>6.8699999999999983E-2</v>
      </c>
      <c r="U134" s="108">
        <f t="shared" si="24"/>
        <v>33725.254960864535</v>
      </c>
      <c r="V134" s="122">
        <f>IF(J134&gt;INDEX('Pace of change parameters'!$E$24:$I$24,1,$B$6),0,IF(J134&lt;INDEX('Pace of change parameters'!$E$23:$I$23,1,$B$6),1,(J134-INDEX('Pace of change parameters'!$E$24:$I$24,1,$B$6))/(INDEX('Pace of change parameters'!$E$23:$I$23,1,$B$6)-INDEX('Pace of change parameters'!$E$24:$I$24,1,$B$6))))</f>
        <v>1</v>
      </c>
      <c r="W134" s="123">
        <f>MIN(S134, S134+(INDEX('Pace of change parameters'!$E$25:$I$25,1,$B$6)-S134)*(1-V134))</f>
        <v>7.5462545880754073E-2</v>
      </c>
      <c r="X134" s="123">
        <v>6.8699999999999983E-2</v>
      </c>
      <c r="Y134" s="99">
        <f t="shared" si="25"/>
        <v>33725.254960864535</v>
      </c>
      <c r="Z134" s="88">
        <v>-0.23641146007403535</v>
      </c>
      <c r="AA134" s="90">
        <f t="shared" si="26"/>
        <v>33724.766871951761</v>
      </c>
      <c r="AB134" s="90">
        <f>IF(INDEX('Pace of change parameters'!$E$27:$I$27,1,$B$6)=1,MAX(AA134,Y134),Y134)</f>
        <v>33725.254960864535</v>
      </c>
      <c r="AC134" s="88">
        <f t="shared" si="27"/>
        <v>7.5462545880754073E-2</v>
      </c>
      <c r="AD134" s="134">
        <v>6.8699999999999983E-2</v>
      </c>
      <c r="AE134" s="51">
        <f t="shared" si="28"/>
        <v>33725</v>
      </c>
      <c r="AF134" s="51">
        <v>195.01725979907124</v>
      </c>
      <c r="AG134" s="15">
        <f t="shared" si="31"/>
        <v>7.5454415449693002E-2</v>
      </c>
      <c r="AH134" s="15">
        <f t="shared" si="32"/>
        <v>6.8691920693372044E-2</v>
      </c>
      <c r="AI134" s="51"/>
      <c r="AJ134" s="51">
        <v>44166.151151537211</v>
      </c>
      <c r="AK134" s="51">
        <v>255.39397400872889</v>
      </c>
      <c r="AL134" s="15">
        <f t="shared" si="29"/>
        <v>-0.23640618164152172</v>
      </c>
      <c r="AM134" s="53">
        <f t="shared" si="30"/>
        <v>-0.23640618164152172</v>
      </c>
    </row>
    <row r="135" spans="1:39" x14ac:dyDescent="0.2">
      <c r="A135" s="160" t="s">
        <v>317</v>
      </c>
      <c r="B135" s="160" t="s">
        <v>318</v>
      </c>
      <c r="D135" s="62">
        <v>57716.064816687656</v>
      </c>
      <c r="E135" s="67">
        <v>235.21862648015119</v>
      </c>
      <c r="F135" s="50"/>
      <c r="G135" s="82">
        <v>65931.397190693315</v>
      </c>
      <c r="H135" s="75">
        <v>266.71239427885075</v>
      </c>
      <c r="I135" s="84"/>
      <c r="J135" s="94">
        <f t="shared" si="22"/>
        <v>-0.12460425114675577</v>
      </c>
      <c r="K135" s="117">
        <f t="shared" si="23"/>
        <v>-0.11808138082166697</v>
      </c>
      <c r="L135" s="94">
        <v>7.6663245795463686E-2</v>
      </c>
      <c r="M135" s="88">
        <f>INDEX('Pace of change parameters'!$E$20:$I$20,1,$B$6)</f>
        <v>6.8699999999999997E-2</v>
      </c>
      <c r="N135" s="99">
        <f>IF(INDEX('Pace of change parameters'!$E$28:$I$28,1,$B$6)=1,(1+L135)*D135,D135)</f>
        <v>62140.765680076292</v>
      </c>
      <c r="O135" s="85">
        <f>IF(K135&lt;INDEX('Pace of change parameters'!$E$16:$I$16,1,$B$6),1,IF(K135&gt;INDEX('Pace of change parameters'!$E$17:$I$17,1,$B$6),0,(K135-INDEX('Pace of change parameters'!$E$17:$I$17,1,$B$6))/(INDEX('Pace of change parameters'!$E$16:$I$16,1,$B$6)-INDEX('Pace of change parameters'!$E$17:$I$17,1,$B$6))))</f>
        <v>0</v>
      </c>
      <c r="P135" s="52">
        <v>7.6663245795463686E-2</v>
      </c>
      <c r="Q135" s="52">
        <v>6.8699999999999983E-2</v>
      </c>
      <c r="R135" s="9">
        <f>IF(INDEX('Pace of change parameters'!$E$29:$I$29,1,$B$6)=1,D135*(1+P135),D135)</f>
        <v>62140.765680076292</v>
      </c>
      <c r="S135" s="94">
        <f>IF(P135&lt;INDEX('Pace of change parameters'!$E$22:$I$22,1,$B$6),INDEX('Pace of change parameters'!$E$22:$I$22,1,$B$6),P135)</f>
        <v>7.6663245795463686E-2</v>
      </c>
      <c r="T135" s="123">
        <v>6.8699999999999983E-2</v>
      </c>
      <c r="U135" s="108">
        <f t="shared" si="24"/>
        <v>62140.765680076292</v>
      </c>
      <c r="V135" s="122">
        <f>IF(J135&gt;INDEX('Pace of change parameters'!$E$24:$I$24,1,$B$6),0,IF(J135&lt;INDEX('Pace of change parameters'!$E$23:$I$23,1,$B$6),1,(J135-INDEX('Pace of change parameters'!$E$24:$I$24,1,$B$6))/(INDEX('Pace of change parameters'!$E$23:$I$23,1,$B$6)-INDEX('Pace of change parameters'!$E$24:$I$24,1,$B$6))))</f>
        <v>1</v>
      </c>
      <c r="W135" s="123">
        <f>MIN(S135, S135+(INDEX('Pace of change parameters'!$E$25:$I$25,1,$B$6)-S135)*(1-V135))</f>
        <v>7.6663245795463686E-2</v>
      </c>
      <c r="X135" s="123">
        <v>6.8699999999999983E-2</v>
      </c>
      <c r="Y135" s="99">
        <f t="shared" si="25"/>
        <v>62140.765680076292</v>
      </c>
      <c r="Z135" s="88">
        <v>-0.1248140906358437</v>
      </c>
      <c r="AA135" s="90">
        <f t="shared" si="26"/>
        <v>62139.866347549541</v>
      </c>
      <c r="AB135" s="90">
        <f>IF(INDEX('Pace of change parameters'!$E$27:$I$27,1,$B$6)=1,MAX(AA135,Y135),Y135)</f>
        <v>62140.765680076292</v>
      </c>
      <c r="AC135" s="88">
        <f t="shared" si="27"/>
        <v>7.6663245795463686E-2</v>
      </c>
      <c r="AD135" s="134">
        <v>6.8699999999999983E-2</v>
      </c>
      <c r="AE135" s="51">
        <f t="shared" si="28"/>
        <v>62141</v>
      </c>
      <c r="AF135" s="51">
        <v>251.37909401412733</v>
      </c>
      <c r="AG135" s="15">
        <f t="shared" si="31"/>
        <v>7.6667305668991936E-2</v>
      </c>
      <c r="AH135" s="15">
        <f t="shared" si="32"/>
        <v>6.8704029845781944E-2</v>
      </c>
      <c r="AI135" s="51"/>
      <c r="AJ135" s="51">
        <v>71001.904489865075</v>
      </c>
      <c r="AK135" s="51">
        <v>287.22412616372259</v>
      </c>
      <c r="AL135" s="15">
        <f t="shared" si="29"/>
        <v>-0.12479812412820412</v>
      </c>
      <c r="AM135" s="53">
        <f t="shared" si="30"/>
        <v>-0.12479812412820424</v>
      </c>
    </row>
    <row r="136" spans="1:39" x14ac:dyDescent="0.2">
      <c r="A136" s="160" t="s">
        <v>319</v>
      </c>
      <c r="B136" s="160" t="s">
        <v>320</v>
      </c>
      <c r="D136" s="62">
        <v>46928.341926643188</v>
      </c>
      <c r="E136" s="67">
        <v>219.32923882467148</v>
      </c>
      <c r="F136" s="50"/>
      <c r="G136" s="82">
        <v>53772.123872876982</v>
      </c>
      <c r="H136" s="75">
        <v>246.39914361852456</v>
      </c>
      <c r="I136" s="84"/>
      <c r="J136" s="94">
        <f t="shared" si="22"/>
        <v>-0.1272737889694151</v>
      </c>
      <c r="K136" s="117">
        <f t="shared" si="23"/>
        <v>-0.10986200843198846</v>
      </c>
      <c r="L136" s="94">
        <v>9.0021658070031263E-2</v>
      </c>
      <c r="M136" s="88">
        <f>INDEX('Pace of change parameters'!$E$20:$I$20,1,$B$6)</f>
        <v>6.8699999999999997E-2</v>
      </c>
      <c r="N136" s="99">
        <f>IF(INDEX('Pace of change parameters'!$E$28:$I$28,1,$B$6)=1,(1+L136)*D136,D136)</f>
        <v>51152.909077356977</v>
      </c>
      <c r="O136" s="85">
        <f>IF(K136&lt;INDEX('Pace of change parameters'!$E$16:$I$16,1,$B$6),1,IF(K136&gt;INDEX('Pace of change parameters'!$E$17:$I$17,1,$B$6),0,(K136-INDEX('Pace of change parameters'!$E$17:$I$17,1,$B$6))/(INDEX('Pace of change parameters'!$E$16:$I$16,1,$B$6)-INDEX('Pace of change parameters'!$E$17:$I$17,1,$B$6))))</f>
        <v>0</v>
      </c>
      <c r="P136" s="52">
        <v>9.0021658070031263E-2</v>
      </c>
      <c r="Q136" s="52">
        <v>6.8699999999999983E-2</v>
      </c>
      <c r="R136" s="9">
        <f>IF(INDEX('Pace of change parameters'!$E$29:$I$29,1,$B$6)=1,D136*(1+P136),D136)</f>
        <v>51152.909077356977</v>
      </c>
      <c r="S136" s="94">
        <f>IF(P136&lt;INDEX('Pace of change parameters'!$E$22:$I$22,1,$B$6),INDEX('Pace of change parameters'!$E$22:$I$22,1,$B$6),P136)</f>
        <v>9.0021658070031263E-2</v>
      </c>
      <c r="T136" s="123">
        <v>6.8699999999999983E-2</v>
      </c>
      <c r="U136" s="108">
        <f t="shared" si="24"/>
        <v>51152.909077356977</v>
      </c>
      <c r="V136" s="122">
        <f>IF(J136&gt;INDEX('Pace of change parameters'!$E$24:$I$24,1,$B$6),0,IF(J136&lt;INDEX('Pace of change parameters'!$E$23:$I$23,1,$B$6),1,(J136-INDEX('Pace of change parameters'!$E$24:$I$24,1,$B$6))/(INDEX('Pace of change parameters'!$E$23:$I$23,1,$B$6)-INDEX('Pace of change parameters'!$E$24:$I$24,1,$B$6))))</f>
        <v>1</v>
      </c>
      <c r="W136" s="123">
        <f>MIN(S136, S136+(INDEX('Pace of change parameters'!$E$25:$I$25,1,$B$6)-S136)*(1-V136))</f>
        <v>9.0021658070031263E-2</v>
      </c>
      <c r="X136" s="123">
        <v>6.8699999999999983E-2</v>
      </c>
      <c r="Y136" s="99">
        <f t="shared" si="25"/>
        <v>51152.909077356977</v>
      </c>
      <c r="Z136" s="88">
        <v>-0.11665746626843287</v>
      </c>
      <c r="AA136" s="90">
        <f t="shared" si="26"/>
        <v>51152.168766637122</v>
      </c>
      <c r="AB136" s="90">
        <f>IF(INDEX('Pace of change parameters'!$E$27:$I$27,1,$B$6)=1,MAX(AA136,Y136),Y136)</f>
        <v>51152.909077356977</v>
      </c>
      <c r="AC136" s="88">
        <f t="shared" si="27"/>
        <v>9.0021658070031263E-2</v>
      </c>
      <c r="AD136" s="134">
        <v>6.8699999999999983E-2</v>
      </c>
      <c r="AE136" s="51">
        <f t="shared" si="28"/>
        <v>51153</v>
      </c>
      <c r="AF136" s="51">
        <v>234.39757416530011</v>
      </c>
      <c r="AG136" s="15">
        <f t="shared" si="31"/>
        <v>9.0023595548307522E-2</v>
      </c>
      <c r="AH136" s="15">
        <f t="shared" si="32"/>
        <v>6.8701899579718395E-2</v>
      </c>
      <c r="AI136" s="51"/>
      <c r="AJ136" s="51">
        <v>57907.512446560628</v>
      </c>
      <c r="AK136" s="51">
        <v>265.34866857116367</v>
      </c>
      <c r="AL136" s="15">
        <f t="shared" si="29"/>
        <v>-0.11664311176885667</v>
      </c>
      <c r="AM136" s="53">
        <f t="shared" si="30"/>
        <v>-0.11664311176885667</v>
      </c>
    </row>
    <row r="137" spans="1:39" x14ac:dyDescent="0.2">
      <c r="A137" s="160" t="s">
        <v>321</v>
      </c>
      <c r="B137" s="160" t="s">
        <v>322</v>
      </c>
      <c r="D137" s="62">
        <v>108414.89231484132</v>
      </c>
      <c r="E137" s="67">
        <v>270.35054041445056</v>
      </c>
      <c r="F137" s="50"/>
      <c r="G137" s="82">
        <v>114988.4970887634</v>
      </c>
      <c r="H137" s="75">
        <v>282.11694634251666</v>
      </c>
      <c r="I137" s="84"/>
      <c r="J137" s="94">
        <f t="shared" si="22"/>
        <v>-5.71674988398857E-2</v>
      </c>
      <c r="K137" s="117">
        <f t="shared" si="23"/>
        <v>-4.1707547457218497E-2</v>
      </c>
      <c r="L137" s="94">
        <v>8.6223844396885907E-2</v>
      </c>
      <c r="M137" s="88">
        <f>INDEX('Pace of change parameters'!$E$20:$I$20,1,$B$6)</f>
        <v>6.8699999999999997E-2</v>
      </c>
      <c r="N137" s="99">
        <f>IF(INDEX('Pace of change parameters'!$E$28:$I$28,1,$B$6)=1,(1+L137)*D137,D137)</f>
        <v>117762.84112010134</v>
      </c>
      <c r="O137" s="85">
        <f>IF(K137&lt;INDEX('Pace of change parameters'!$E$16:$I$16,1,$B$6),1,IF(K137&gt;INDEX('Pace of change parameters'!$E$17:$I$17,1,$B$6),0,(K137-INDEX('Pace of change parameters'!$E$17:$I$17,1,$B$6))/(INDEX('Pace of change parameters'!$E$16:$I$16,1,$B$6)-INDEX('Pace of change parameters'!$E$17:$I$17,1,$B$6))))</f>
        <v>0</v>
      </c>
      <c r="P137" s="52">
        <v>8.6223844396885907E-2</v>
      </c>
      <c r="Q137" s="52">
        <v>6.8699999999999983E-2</v>
      </c>
      <c r="R137" s="9">
        <f>IF(INDEX('Pace of change parameters'!$E$29:$I$29,1,$B$6)=1,D137*(1+P137),D137)</f>
        <v>117762.84112010134</v>
      </c>
      <c r="S137" s="94">
        <f>IF(P137&lt;INDEX('Pace of change parameters'!$E$22:$I$22,1,$B$6),INDEX('Pace of change parameters'!$E$22:$I$22,1,$B$6),P137)</f>
        <v>8.6223844396885907E-2</v>
      </c>
      <c r="T137" s="123">
        <v>6.8699999999999983E-2</v>
      </c>
      <c r="U137" s="108">
        <f t="shared" si="24"/>
        <v>117762.84112010134</v>
      </c>
      <c r="V137" s="122">
        <f>IF(J137&gt;INDEX('Pace of change parameters'!$E$24:$I$24,1,$B$6),0,IF(J137&lt;INDEX('Pace of change parameters'!$E$23:$I$23,1,$B$6),1,(J137-INDEX('Pace of change parameters'!$E$24:$I$24,1,$B$6))/(INDEX('Pace of change parameters'!$E$23:$I$23,1,$B$6)-INDEX('Pace of change parameters'!$E$24:$I$24,1,$B$6))))</f>
        <v>1</v>
      </c>
      <c r="W137" s="123">
        <f>MIN(S137, S137+(INDEX('Pace of change parameters'!$E$25:$I$25,1,$B$6)-S137)*(1-V137))</f>
        <v>8.6223844396885907E-2</v>
      </c>
      <c r="X137" s="123">
        <v>6.8699999999999983E-2</v>
      </c>
      <c r="Y137" s="99">
        <f t="shared" si="25"/>
        <v>117762.84112010134</v>
      </c>
      <c r="Z137" s="88">
        <v>-4.9023307505574598E-2</v>
      </c>
      <c r="AA137" s="90">
        <f t="shared" si="26"/>
        <v>117761.13679682331</v>
      </c>
      <c r="AB137" s="90">
        <f>IF(INDEX('Pace of change parameters'!$E$27:$I$27,1,$B$6)=1,MAX(AA137,Y137),Y137)</f>
        <v>117762.84112010134</v>
      </c>
      <c r="AC137" s="88">
        <f t="shared" si="27"/>
        <v>8.6223844396885907E-2</v>
      </c>
      <c r="AD137" s="134">
        <v>6.8699999999999983E-2</v>
      </c>
      <c r="AE137" s="51">
        <f t="shared" si="28"/>
        <v>117763</v>
      </c>
      <c r="AF137" s="51">
        <v>288.92401234262513</v>
      </c>
      <c r="AG137" s="15">
        <f t="shared" ref="AG137:AG160" si="33">AE137/D137 - 1</f>
        <v>8.6225309877275835E-2</v>
      </c>
      <c r="AH137" s="15">
        <f t="shared" ref="AH137:AH160" si="34">AF137/E137 - 1</f>
        <v>6.8701441838071586E-2</v>
      </c>
      <c r="AI137" s="51"/>
      <c r="AJ137" s="51">
        <v>123831.7802384138</v>
      </c>
      <c r="AK137" s="51">
        <v>303.81337773335184</v>
      </c>
      <c r="AL137" s="15">
        <f t="shared" si="29"/>
        <v>-4.9008261261604735E-2</v>
      </c>
      <c r="AM137" s="53">
        <f t="shared" si="30"/>
        <v>-4.9008261261604735E-2</v>
      </c>
    </row>
    <row r="138" spans="1:39" x14ac:dyDescent="0.2">
      <c r="A138" s="160" t="s">
        <v>323</v>
      </c>
      <c r="B138" s="160" t="s">
        <v>324</v>
      </c>
      <c r="D138" s="62">
        <v>61685.68064781501</v>
      </c>
      <c r="E138" s="67">
        <v>263.21469841827576</v>
      </c>
      <c r="F138" s="50"/>
      <c r="G138" s="82">
        <v>63165.944624083168</v>
      </c>
      <c r="H138" s="75">
        <v>266.9162213642162</v>
      </c>
      <c r="I138" s="84"/>
      <c r="J138" s="94">
        <f t="shared" ref="J138:J201" si="35">D138/G138-1</f>
        <v>-2.3434526073782158E-2</v>
      </c>
      <c r="K138" s="117">
        <f t="shared" ref="K138:K201" si="36">E138/H138-1</f>
        <v>-1.3867733204905419E-2</v>
      </c>
      <c r="L138" s="94">
        <v>7.9169376413507075E-2</v>
      </c>
      <c r="M138" s="88">
        <f>INDEX('Pace of change parameters'!$E$20:$I$20,1,$B$6)</f>
        <v>6.8699999999999997E-2</v>
      </c>
      <c r="N138" s="99">
        <f>IF(INDEX('Pace of change parameters'!$E$28:$I$28,1,$B$6)=1,(1+L138)*D138,D138)</f>
        <v>66569.297518345265</v>
      </c>
      <c r="O138" s="85">
        <f>IF(K138&lt;INDEX('Pace of change parameters'!$E$16:$I$16,1,$B$6),1,IF(K138&gt;INDEX('Pace of change parameters'!$E$17:$I$17,1,$B$6),0,(K138-INDEX('Pace of change parameters'!$E$17:$I$17,1,$B$6))/(INDEX('Pace of change parameters'!$E$16:$I$16,1,$B$6)-INDEX('Pace of change parameters'!$E$17:$I$17,1,$B$6))))</f>
        <v>0</v>
      </c>
      <c r="P138" s="52">
        <v>7.9169376413507075E-2</v>
      </c>
      <c r="Q138" s="52">
        <v>6.8699999999999983E-2</v>
      </c>
      <c r="R138" s="9">
        <f>IF(INDEX('Pace of change parameters'!$E$29:$I$29,1,$B$6)=1,D138*(1+P138),D138)</f>
        <v>66569.297518345265</v>
      </c>
      <c r="S138" s="94">
        <f>IF(P138&lt;INDEX('Pace of change parameters'!$E$22:$I$22,1,$B$6),INDEX('Pace of change parameters'!$E$22:$I$22,1,$B$6),P138)</f>
        <v>7.9169376413507075E-2</v>
      </c>
      <c r="T138" s="123">
        <v>6.8699999999999983E-2</v>
      </c>
      <c r="U138" s="108">
        <f t="shared" ref="U138:U160" si="37">D138*(1+S138)</f>
        <v>66569.297518345265</v>
      </c>
      <c r="V138" s="122">
        <f>IF(J138&gt;INDEX('Pace of change parameters'!$E$24:$I$24,1,$B$6),0,IF(J138&lt;INDEX('Pace of change parameters'!$E$23:$I$23,1,$B$6),1,(J138-INDEX('Pace of change parameters'!$E$24:$I$24,1,$B$6))/(INDEX('Pace of change parameters'!$E$23:$I$23,1,$B$6)-INDEX('Pace of change parameters'!$E$24:$I$24,1,$B$6))))</f>
        <v>1</v>
      </c>
      <c r="W138" s="123">
        <f>MIN(S138, S138+(INDEX('Pace of change parameters'!$E$25:$I$25,1,$B$6)-S138)*(1-V138))</f>
        <v>7.9169376413507075E-2</v>
      </c>
      <c r="X138" s="123">
        <v>6.8699999999999983E-2</v>
      </c>
      <c r="Y138" s="99">
        <f t="shared" ref="Y138:Y160" si="38">D138*(1+W138)</f>
        <v>66569.297518345265</v>
      </c>
      <c r="Z138" s="88">
        <v>-2.1396026911770893E-2</v>
      </c>
      <c r="AA138" s="90">
        <f t="shared" ref="AA138:AA201" si="39">(1+Z138)*AJ138</f>
        <v>66568.33409387042</v>
      </c>
      <c r="AB138" s="90">
        <f>IF(INDEX('Pace of change parameters'!$E$27:$I$27,1,$B$6)=1,MAX(AA138,Y138),Y138)</f>
        <v>66569.297518345265</v>
      </c>
      <c r="AC138" s="88">
        <f t="shared" ref="AC138:AC160" si="40">AB138/D138-1</f>
        <v>7.9169376413507075E-2</v>
      </c>
      <c r="AD138" s="134">
        <v>6.8699999999999983E-2</v>
      </c>
      <c r="AE138" s="51">
        <f t="shared" ref="AE138:AE201" si="41">ROUND(AB138,0)</f>
        <v>66569</v>
      </c>
      <c r="AF138" s="51">
        <v>281.29629099570218</v>
      </c>
      <c r="AG138" s="15">
        <f t="shared" si="33"/>
        <v>7.9164553278832317E-2</v>
      </c>
      <c r="AH138" s="15">
        <f t="shared" si="34"/>
        <v>6.8695223656138227E-2</v>
      </c>
      <c r="AI138" s="51"/>
      <c r="AJ138" s="51">
        <v>68023.772562252561</v>
      </c>
      <c r="AK138" s="51">
        <v>287.44362873555048</v>
      </c>
      <c r="AL138" s="15">
        <f t="shared" ref="AL138:AL160" si="42">AE138/AJ138-1</f>
        <v>-2.1386237596881519E-2</v>
      </c>
      <c r="AM138" s="53">
        <f t="shared" ref="AM138:AM160" si="43">AF138/AK138-1</f>
        <v>-2.1386237596881519E-2</v>
      </c>
    </row>
    <row r="139" spans="1:39" x14ac:dyDescent="0.2">
      <c r="A139" s="160" t="s">
        <v>325</v>
      </c>
      <c r="B139" s="160" t="s">
        <v>326</v>
      </c>
      <c r="D139" s="62">
        <v>93949.711505845335</v>
      </c>
      <c r="E139" s="67">
        <v>254.09394474513539</v>
      </c>
      <c r="F139" s="50"/>
      <c r="G139" s="82">
        <v>99338.449932984688</v>
      </c>
      <c r="H139" s="75">
        <v>266.17674428906298</v>
      </c>
      <c r="I139" s="84"/>
      <c r="J139" s="94">
        <f t="shared" si="35"/>
        <v>-5.4246250377116612E-2</v>
      </c>
      <c r="K139" s="117">
        <f t="shared" si="36"/>
        <v>-4.5393896360855224E-2</v>
      </c>
      <c r="L139" s="94">
        <v>7.8703143779182527E-2</v>
      </c>
      <c r="M139" s="88">
        <f>INDEX('Pace of change parameters'!$E$20:$I$20,1,$B$6)</f>
        <v>6.8699999999999997E-2</v>
      </c>
      <c r="N139" s="99">
        <f>IF(INDEX('Pace of change parameters'!$E$28:$I$28,1,$B$6)=1,(1+L139)*D139,D139)</f>
        <v>101343.84915850261</v>
      </c>
      <c r="O139" s="85">
        <f>IF(K139&lt;INDEX('Pace of change parameters'!$E$16:$I$16,1,$B$6),1,IF(K139&gt;INDEX('Pace of change parameters'!$E$17:$I$17,1,$B$6),0,(K139-INDEX('Pace of change parameters'!$E$17:$I$17,1,$B$6))/(INDEX('Pace of change parameters'!$E$16:$I$16,1,$B$6)-INDEX('Pace of change parameters'!$E$17:$I$17,1,$B$6))))</f>
        <v>0</v>
      </c>
      <c r="P139" s="52">
        <v>7.8703143779182527E-2</v>
      </c>
      <c r="Q139" s="52">
        <v>6.8699999999999983E-2</v>
      </c>
      <c r="R139" s="9">
        <f>IF(INDEX('Pace of change parameters'!$E$29:$I$29,1,$B$6)=1,D139*(1+P139),D139)</f>
        <v>101343.84915850261</v>
      </c>
      <c r="S139" s="94">
        <f>IF(P139&lt;INDEX('Pace of change parameters'!$E$22:$I$22,1,$B$6),INDEX('Pace of change parameters'!$E$22:$I$22,1,$B$6),P139)</f>
        <v>7.8703143779182527E-2</v>
      </c>
      <c r="T139" s="123">
        <v>6.8699999999999983E-2</v>
      </c>
      <c r="U139" s="108">
        <f t="shared" si="37"/>
        <v>101343.84915850261</v>
      </c>
      <c r="V139" s="122">
        <f>IF(J139&gt;INDEX('Pace of change parameters'!$E$24:$I$24,1,$B$6),0,IF(J139&lt;INDEX('Pace of change parameters'!$E$23:$I$23,1,$B$6),1,(J139-INDEX('Pace of change parameters'!$E$24:$I$24,1,$B$6))/(INDEX('Pace of change parameters'!$E$23:$I$23,1,$B$6)-INDEX('Pace of change parameters'!$E$24:$I$24,1,$B$6))))</f>
        <v>1</v>
      </c>
      <c r="W139" s="123">
        <f>MIN(S139, S139+(INDEX('Pace of change parameters'!$E$25:$I$25,1,$B$6)-S139)*(1-V139))</f>
        <v>7.8703143779182527E-2</v>
      </c>
      <c r="X139" s="123">
        <v>6.8699999999999983E-2</v>
      </c>
      <c r="Y139" s="99">
        <f t="shared" si="38"/>
        <v>101343.84915850261</v>
      </c>
      <c r="Z139" s="88">
        <v>-5.2681514223637538E-2</v>
      </c>
      <c r="AA139" s="90">
        <f t="shared" si="39"/>
        <v>101342.38245916378</v>
      </c>
      <c r="AB139" s="90">
        <f>IF(INDEX('Pace of change parameters'!$E$27:$I$27,1,$B$6)=1,MAX(AA139,Y139),Y139)</f>
        <v>101343.84915850261</v>
      </c>
      <c r="AC139" s="88">
        <f t="shared" si="40"/>
        <v>7.8703143779182527E-2</v>
      </c>
      <c r="AD139" s="134">
        <v>6.8699999999999983E-2</v>
      </c>
      <c r="AE139" s="51">
        <f t="shared" si="41"/>
        <v>101344</v>
      </c>
      <c r="AF139" s="51">
        <v>271.55060292795838</v>
      </c>
      <c r="AG139" s="15">
        <f t="shared" si="33"/>
        <v>7.8704749334910007E-2</v>
      </c>
      <c r="AH139" s="15">
        <f t="shared" si="34"/>
        <v>6.8701590666918833E-2</v>
      </c>
      <c r="AI139" s="51"/>
      <c r="AJ139" s="51">
        <v>106978.15357852957</v>
      </c>
      <c r="AK139" s="51">
        <v>286.64728157926891</v>
      </c>
      <c r="AL139" s="15">
        <f t="shared" si="42"/>
        <v>-5.2666393932418232E-2</v>
      </c>
      <c r="AM139" s="53">
        <f t="shared" si="43"/>
        <v>-5.266639393241801E-2</v>
      </c>
    </row>
    <row r="140" spans="1:39" x14ac:dyDescent="0.2">
      <c r="A140" s="160" t="s">
        <v>327</v>
      </c>
      <c r="B140" s="160" t="s">
        <v>328</v>
      </c>
      <c r="D140" s="62">
        <v>86604.884212616686</v>
      </c>
      <c r="E140" s="67">
        <v>254.65209080104054</v>
      </c>
      <c r="F140" s="50"/>
      <c r="G140" s="82">
        <v>88509.460936018819</v>
      </c>
      <c r="H140" s="75">
        <v>257.39870383970583</v>
      </c>
      <c r="I140" s="84"/>
      <c r="J140" s="94">
        <f t="shared" si="35"/>
        <v>-2.1518340562246774E-2</v>
      </c>
      <c r="K140" s="117">
        <f t="shared" si="36"/>
        <v>-1.0670656058842209E-2</v>
      </c>
      <c r="L140" s="94">
        <v>8.0547866862880291E-2</v>
      </c>
      <c r="M140" s="88">
        <f>INDEX('Pace of change parameters'!$E$20:$I$20,1,$B$6)</f>
        <v>6.8699999999999997E-2</v>
      </c>
      <c r="N140" s="99">
        <f>IF(INDEX('Pace of change parameters'!$E$28:$I$28,1,$B$6)=1,(1+L140)*D140,D140)</f>
        <v>93580.7228958497</v>
      </c>
      <c r="O140" s="85">
        <f>IF(K140&lt;INDEX('Pace of change parameters'!$E$16:$I$16,1,$B$6),1,IF(K140&gt;INDEX('Pace of change parameters'!$E$17:$I$17,1,$B$6),0,(K140-INDEX('Pace of change parameters'!$E$17:$I$17,1,$B$6))/(INDEX('Pace of change parameters'!$E$16:$I$16,1,$B$6)-INDEX('Pace of change parameters'!$E$17:$I$17,1,$B$6))))</f>
        <v>0</v>
      </c>
      <c r="P140" s="52">
        <v>8.0547866862880291E-2</v>
      </c>
      <c r="Q140" s="52">
        <v>6.8699999999999983E-2</v>
      </c>
      <c r="R140" s="9">
        <f>IF(INDEX('Pace of change parameters'!$E$29:$I$29,1,$B$6)=1,D140*(1+P140),D140)</f>
        <v>93580.7228958497</v>
      </c>
      <c r="S140" s="94">
        <f>IF(P140&lt;INDEX('Pace of change parameters'!$E$22:$I$22,1,$B$6),INDEX('Pace of change parameters'!$E$22:$I$22,1,$B$6),P140)</f>
        <v>8.0547866862880291E-2</v>
      </c>
      <c r="T140" s="123">
        <v>6.8699999999999983E-2</v>
      </c>
      <c r="U140" s="108">
        <f t="shared" si="37"/>
        <v>93580.7228958497</v>
      </c>
      <c r="V140" s="122">
        <f>IF(J140&gt;INDEX('Pace of change parameters'!$E$24:$I$24,1,$B$6),0,IF(J140&lt;INDEX('Pace of change parameters'!$E$23:$I$23,1,$B$6),1,(J140-INDEX('Pace of change parameters'!$E$24:$I$24,1,$B$6))/(INDEX('Pace of change parameters'!$E$23:$I$23,1,$B$6)-INDEX('Pace of change parameters'!$E$24:$I$24,1,$B$6))))</f>
        <v>1</v>
      </c>
      <c r="W140" s="123">
        <f>MIN(S140, S140+(INDEX('Pace of change parameters'!$E$25:$I$25,1,$B$6)-S140)*(1-V140))</f>
        <v>8.0547866862880291E-2</v>
      </c>
      <c r="X140" s="123">
        <v>6.8699999999999983E-2</v>
      </c>
      <c r="Y140" s="99">
        <f t="shared" si="38"/>
        <v>93580.7228958497</v>
      </c>
      <c r="Z140" s="88">
        <v>-1.8223356771308818E-2</v>
      </c>
      <c r="AA140" s="90">
        <f t="shared" si="39"/>
        <v>93579.368548392624</v>
      </c>
      <c r="AB140" s="90">
        <f>IF(INDEX('Pace of change parameters'!$E$27:$I$27,1,$B$6)=1,MAX(AA140,Y140),Y140)</f>
        <v>93580.7228958497</v>
      </c>
      <c r="AC140" s="88">
        <f t="shared" si="40"/>
        <v>8.0547866862880291E-2</v>
      </c>
      <c r="AD140" s="134">
        <v>6.8699999999999983E-2</v>
      </c>
      <c r="AE140" s="51">
        <f t="shared" si="41"/>
        <v>93581</v>
      </c>
      <c r="AF140" s="51">
        <v>272.14749529924069</v>
      </c>
      <c r="AG140" s="15">
        <f t="shared" si="33"/>
        <v>8.0551066499399804E-2</v>
      </c>
      <c r="AH140" s="15">
        <f t="shared" si="34"/>
        <v>6.8703164553513441E-2</v>
      </c>
      <c r="AI140" s="51"/>
      <c r="AJ140" s="51">
        <v>95316.352445140234</v>
      </c>
      <c r="AK140" s="51">
        <v>277.19415884639585</v>
      </c>
      <c r="AL140" s="15">
        <f t="shared" si="42"/>
        <v>-1.8206240593806045E-2</v>
      </c>
      <c r="AM140" s="53">
        <f t="shared" si="43"/>
        <v>-1.8206240593806045E-2</v>
      </c>
    </row>
    <row r="141" spans="1:39" x14ac:dyDescent="0.2">
      <c r="A141" s="160" t="s">
        <v>329</v>
      </c>
      <c r="B141" s="160" t="s">
        <v>330</v>
      </c>
      <c r="D141" s="62">
        <v>89028.232555156894</v>
      </c>
      <c r="E141" s="67">
        <v>342.22016058165468</v>
      </c>
      <c r="F141" s="50"/>
      <c r="G141" s="82">
        <v>91706.868283631833</v>
      </c>
      <c r="H141" s="75">
        <v>347.45188913029438</v>
      </c>
      <c r="I141" s="84"/>
      <c r="J141" s="94">
        <f t="shared" si="35"/>
        <v>-2.9208670829216743E-2</v>
      </c>
      <c r="K141" s="117">
        <f t="shared" si="36"/>
        <v>-1.5057418630634589E-2</v>
      </c>
      <c r="L141" s="94">
        <v>8.4278469615651108E-2</v>
      </c>
      <c r="M141" s="88">
        <f>INDEX('Pace of change parameters'!$E$20:$I$20,1,$B$6)</f>
        <v>6.8699999999999997E-2</v>
      </c>
      <c r="N141" s="99">
        <f>IF(INDEX('Pace of change parameters'!$E$28:$I$28,1,$B$6)=1,(1+L141)*D141,D141)</f>
        <v>96531.395747491799</v>
      </c>
      <c r="O141" s="85">
        <f>IF(K141&lt;INDEX('Pace of change parameters'!$E$16:$I$16,1,$B$6),1,IF(K141&gt;INDEX('Pace of change parameters'!$E$17:$I$17,1,$B$6),0,(K141-INDEX('Pace of change parameters'!$E$17:$I$17,1,$B$6))/(INDEX('Pace of change parameters'!$E$16:$I$16,1,$B$6)-INDEX('Pace of change parameters'!$E$17:$I$17,1,$B$6))))</f>
        <v>0</v>
      </c>
      <c r="P141" s="52">
        <v>8.4278469615651108E-2</v>
      </c>
      <c r="Q141" s="52">
        <v>6.8699999999999983E-2</v>
      </c>
      <c r="R141" s="9">
        <f>IF(INDEX('Pace of change parameters'!$E$29:$I$29,1,$B$6)=1,D141*(1+P141),D141)</f>
        <v>96531.395747491799</v>
      </c>
      <c r="S141" s="94">
        <f>IF(P141&lt;INDEX('Pace of change parameters'!$E$22:$I$22,1,$B$6),INDEX('Pace of change parameters'!$E$22:$I$22,1,$B$6),P141)</f>
        <v>8.4278469615651108E-2</v>
      </c>
      <c r="T141" s="123">
        <v>6.8699999999999983E-2</v>
      </c>
      <c r="U141" s="108">
        <f t="shared" si="37"/>
        <v>96531.395747491799</v>
      </c>
      <c r="V141" s="122">
        <f>IF(J141&gt;INDEX('Pace of change parameters'!$E$24:$I$24,1,$B$6),0,IF(J141&lt;INDEX('Pace of change parameters'!$E$23:$I$23,1,$B$6),1,(J141-INDEX('Pace of change parameters'!$E$24:$I$24,1,$B$6))/(INDEX('Pace of change parameters'!$E$23:$I$23,1,$B$6)-INDEX('Pace of change parameters'!$E$24:$I$24,1,$B$6))))</f>
        <v>1</v>
      </c>
      <c r="W141" s="123">
        <f>MIN(S141, S141+(INDEX('Pace of change parameters'!$E$25:$I$25,1,$B$6)-S141)*(1-V141))</f>
        <v>8.4278469615651108E-2</v>
      </c>
      <c r="X141" s="123">
        <v>6.8699999999999983E-2</v>
      </c>
      <c r="Y141" s="99">
        <f t="shared" si="38"/>
        <v>96531.395747491799</v>
      </c>
      <c r="Z141" s="88">
        <v>-2.2576630085955118E-2</v>
      </c>
      <c r="AA141" s="90">
        <f t="shared" si="39"/>
        <v>96529.998696407885</v>
      </c>
      <c r="AB141" s="90">
        <f>IF(INDEX('Pace of change parameters'!$E$27:$I$27,1,$B$6)=1,MAX(AA141,Y141),Y141)</f>
        <v>96531.395747491799</v>
      </c>
      <c r="AC141" s="88">
        <f t="shared" si="40"/>
        <v>8.4278469615651108E-2</v>
      </c>
      <c r="AD141" s="134">
        <v>6.8699999999999983E-2</v>
      </c>
      <c r="AE141" s="51">
        <f t="shared" si="41"/>
        <v>96531</v>
      </c>
      <c r="AF141" s="51">
        <v>365.72918623612804</v>
      </c>
      <c r="AG141" s="15">
        <f t="shared" si="33"/>
        <v>8.4274024424721761E-2</v>
      </c>
      <c r="AH141" s="15">
        <f t="shared" si="34"/>
        <v>6.8695618675756132E-2</v>
      </c>
      <c r="AI141" s="51"/>
      <c r="AJ141" s="51">
        <v>98759.658984721013</v>
      </c>
      <c r="AK141" s="51">
        <v>374.17295701318255</v>
      </c>
      <c r="AL141" s="15">
        <f t="shared" si="42"/>
        <v>-2.2566491294444435E-2</v>
      </c>
      <c r="AM141" s="53">
        <f t="shared" si="43"/>
        <v>-2.2566491294444435E-2</v>
      </c>
    </row>
    <row r="142" spans="1:39" x14ac:dyDescent="0.2">
      <c r="A142" s="160" t="s">
        <v>331</v>
      </c>
      <c r="B142" s="160" t="s">
        <v>332</v>
      </c>
      <c r="D142" s="62">
        <v>56204.55884643583</v>
      </c>
      <c r="E142" s="67">
        <v>266.91373424024005</v>
      </c>
      <c r="F142" s="50"/>
      <c r="G142" s="82">
        <v>56160.046805030433</v>
      </c>
      <c r="H142" s="75">
        <v>263.06007019843821</v>
      </c>
      <c r="I142" s="84"/>
      <c r="J142" s="94">
        <f t="shared" si="35"/>
        <v>7.9259266930331584E-4</v>
      </c>
      <c r="K142" s="117">
        <f t="shared" si="36"/>
        <v>1.4649369016342284E-2</v>
      </c>
      <c r="L142" s="94">
        <v>8.3497008881313617E-2</v>
      </c>
      <c r="M142" s="88">
        <f>INDEX('Pace of change parameters'!$E$20:$I$20,1,$B$6)</f>
        <v>6.8699999999999997E-2</v>
      </c>
      <c r="N142" s="99">
        <f>IF(INDEX('Pace of change parameters'!$E$28:$I$28,1,$B$6)=1,(1+L142)*D142,D142)</f>
        <v>60897.471395606997</v>
      </c>
      <c r="O142" s="85">
        <f>IF(K142&lt;INDEX('Pace of change parameters'!$E$16:$I$16,1,$B$6),1,IF(K142&gt;INDEX('Pace of change parameters'!$E$17:$I$17,1,$B$6),0,(K142-INDEX('Pace of change parameters'!$E$17:$I$17,1,$B$6))/(INDEX('Pace of change parameters'!$E$16:$I$16,1,$B$6)-INDEX('Pace of change parameters'!$E$17:$I$17,1,$B$6))))</f>
        <v>0</v>
      </c>
      <c r="P142" s="52">
        <v>8.3497008881313617E-2</v>
      </c>
      <c r="Q142" s="52">
        <v>6.8699999999999983E-2</v>
      </c>
      <c r="R142" s="9">
        <f>IF(INDEX('Pace of change parameters'!$E$29:$I$29,1,$B$6)=1,D142*(1+P142),D142)</f>
        <v>60897.471395606997</v>
      </c>
      <c r="S142" s="94">
        <f>IF(P142&lt;INDEX('Pace of change parameters'!$E$22:$I$22,1,$B$6),INDEX('Pace of change parameters'!$E$22:$I$22,1,$B$6),P142)</f>
        <v>8.3497008881313617E-2</v>
      </c>
      <c r="T142" s="123">
        <v>6.8699999999999983E-2</v>
      </c>
      <c r="U142" s="108">
        <f t="shared" si="37"/>
        <v>60897.471395606997</v>
      </c>
      <c r="V142" s="122">
        <f>IF(J142&gt;INDEX('Pace of change parameters'!$E$24:$I$24,1,$B$6),0,IF(J142&lt;INDEX('Pace of change parameters'!$E$23:$I$23,1,$B$6),1,(J142-INDEX('Pace of change parameters'!$E$24:$I$24,1,$B$6))/(INDEX('Pace of change parameters'!$E$23:$I$23,1,$B$6)-INDEX('Pace of change parameters'!$E$24:$I$24,1,$B$6))))</f>
        <v>1</v>
      </c>
      <c r="W142" s="123">
        <f>MIN(S142, S142+(INDEX('Pace of change parameters'!$E$25:$I$25,1,$B$6)-S142)*(1-V142))</f>
        <v>8.3497008881313617E-2</v>
      </c>
      <c r="X142" s="123">
        <v>6.8699999999999983E-2</v>
      </c>
      <c r="Y142" s="99">
        <f t="shared" si="38"/>
        <v>60897.471395606997</v>
      </c>
      <c r="Z142" s="88">
        <v>0</v>
      </c>
      <c r="AA142" s="90">
        <f t="shared" si="39"/>
        <v>60479.080518560331</v>
      </c>
      <c r="AB142" s="90">
        <f>IF(INDEX('Pace of change parameters'!$E$27:$I$27,1,$B$6)=1,MAX(AA142,Y142),Y142)</f>
        <v>60897.471395606997</v>
      </c>
      <c r="AC142" s="88">
        <f t="shared" si="40"/>
        <v>8.3497008881313617E-2</v>
      </c>
      <c r="AD142" s="134">
        <v>6.8699999999999983E-2</v>
      </c>
      <c r="AE142" s="51">
        <f t="shared" si="41"/>
        <v>60897</v>
      </c>
      <c r="AF142" s="51">
        <v>285.24849971170909</v>
      </c>
      <c r="AG142" s="15">
        <f t="shared" si="33"/>
        <v>8.3488621739475466E-2</v>
      </c>
      <c r="AH142" s="15">
        <f t="shared" si="34"/>
        <v>6.8691727398960012E-2</v>
      </c>
      <c r="AI142" s="51"/>
      <c r="AJ142" s="51">
        <v>60479.080518560331</v>
      </c>
      <c r="AK142" s="51">
        <v>283.29091715294652</v>
      </c>
      <c r="AL142" s="15">
        <f t="shared" si="42"/>
        <v>6.9101493914316414E-3</v>
      </c>
      <c r="AM142" s="53">
        <f t="shared" si="43"/>
        <v>6.9101493914316414E-3</v>
      </c>
    </row>
    <row r="143" spans="1:39" x14ac:dyDescent="0.2">
      <c r="A143" s="160" t="s">
        <v>333</v>
      </c>
      <c r="B143" s="160" t="s">
        <v>334</v>
      </c>
      <c r="D143" s="62">
        <v>89637.74533381396</v>
      </c>
      <c r="E143" s="67">
        <v>300.95231892150656</v>
      </c>
      <c r="F143" s="50"/>
      <c r="G143" s="82">
        <v>92410.846310547757</v>
      </c>
      <c r="H143" s="75">
        <v>305.92714324020932</v>
      </c>
      <c r="I143" s="84"/>
      <c r="J143" s="94">
        <f t="shared" si="35"/>
        <v>-3.0008392818033025E-2</v>
      </c>
      <c r="K143" s="117">
        <f t="shared" si="36"/>
        <v>-1.6261467570390153E-2</v>
      </c>
      <c r="L143" s="94">
        <v>8.3845841369532437E-2</v>
      </c>
      <c r="M143" s="88">
        <f>INDEX('Pace of change parameters'!$E$20:$I$20,1,$B$6)</f>
        <v>6.8699999999999997E-2</v>
      </c>
      <c r="N143" s="99">
        <f>IF(INDEX('Pace of change parameters'!$E$28:$I$28,1,$B$6)=1,(1+L143)*D143,D143)</f>
        <v>97153.497509795474</v>
      </c>
      <c r="O143" s="85">
        <f>IF(K143&lt;INDEX('Pace of change parameters'!$E$16:$I$16,1,$B$6),1,IF(K143&gt;INDEX('Pace of change parameters'!$E$17:$I$17,1,$B$6),0,(K143-INDEX('Pace of change parameters'!$E$17:$I$17,1,$B$6))/(INDEX('Pace of change parameters'!$E$16:$I$16,1,$B$6)-INDEX('Pace of change parameters'!$E$17:$I$17,1,$B$6))))</f>
        <v>0</v>
      </c>
      <c r="P143" s="52">
        <v>8.3845841369532437E-2</v>
      </c>
      <c r="Q143" s="52">
        <v>6.8699999999999983E-2</v>
      </c>
      <c r="R143" s="9">
        <f>IF(INDEX('Pace of change parameters'!$E$29:$I$29,1,$B$6)=1,D143*(1+P143),D143)</f>
        <v>97153.497509795474</v>
      </c>
      <c r="S143" s="94">
        <f>IF(P143&lt;INDEX('Pace of change parameters'!$E$22:$I$22,1,$B$6),INDEX('Pace of change parameters'!$E$22:$I$22,1,$B$6),P143)</f>
        <v>8.3845841369532437E-2</v>
      </c>
      <c r="T143" s="123">
        <v>6.8699999999999983E-2</v>
      </c>
      <c r="U143" s="108">
        <f t="shared" si="37"/>
        <v>97153.497509795474</v>
      </c>
      <c r="V143" s="122">
        <f>IF(J143&gt;INDEX('Pace of change parameters'!$E$24:$I$24,1,$B$6),0,IF(J143&lt;INDEX('Pace of change parameters'!$E$23:$I$23,1,$B$6),1,(J143-INDEX('Pace of change parameters'!$E$24:$I$24,1,$B$6))/(INDEX('Pace of change parameters'!$E$23:$I$23,1,$B$6)-INDEX('Pace of change parameters'!$E$24:$I$24,1,$B$6))))</f>
        <v>1</v>
      </c>
      <c r="W143" s="123">
        <f>MIN(S143, S143+(INDEX('Pace of change parameters'!$E$25:$I$25,1,$B$6)-S143)*(1-V143))</f>
        <v>8.3845841369532437E-2</v>
      </c>
      <c r="X143" s="123">
        <v>6.8699999999999983E-2</v>
      </c>
      <c r="Y143" s="99">
        <f t="shared" si="38"/>
        <v>97153.497509795474</v>
      </c>
      <c r="Z143" s="88">
        <v>-2.3771487120769597E-2</v>
      </c>
      <c r="AA143" s="90">
        <f t="shared" si="39"/>
        <v>97152.091455340807</v>
      </c>
      <c r="AB143" s="90">
        <f>IF(INDEX('Pace of change parameters'!$E$27:$I$27,1,$B$6)=1,MAX(AA143,Y143),Y143)</f>
        <v>97153.497509795474</v>
      </c>
      <c r="AC143" s="88">
        <f t="shared" si="40"/>
        <v>8.3845841369532437E-2</v>
      </c>
      <c r="AD143" s="134">
        <v>6.8699999999999983E-2</v>
      </c>
      <c r="AE143" s="51">
        <f t="shared" si="41"/>
        <v>97153</v>
      </c>
      <c r="AF143" s="51">
        <v>321.62609621965578</v>
      </c>
      <c r="AG143" s="15">
        <f t="shared" si="33"/>
        <v>8.3840291142966317E-2</v>
      </c>
      <c r="AH143" s="15">
        <f t="shared" si="34"/>
        <v>6.8694527333219568E-2</v>
      </c>
      <c r="AI143" s="51"/>
      <c r="AJ143" s="51">
        <v>99517.777009817306</v>
      </c>
      <c r="AK143" s="51">
        <v>329.45471703525106</v>
      </c>
      <c r="AL143" s="15">
        <f t="shared" si="42"/>
        <v>-2.3762357649769639E-2</v>
      </c>
      <c r="AM143" s="53">
        <f t="shared" si="43"/>
        <v>-2.3762357649769639E-2</v>
      </c>
    </row>
    <row r="144" spans="1:39" x14ac:dyDescent="0.2">
      <c r="A144" s="160" t="s">
        <v>335</v>
      </c>
      <c r="B144" s="160" t="s">
        <v>336</v>
      </c>
      <c r="D144" s="62">
        <v>109628.07642087835</v>
      </c>
      <c r="E144" s="67">
        <v>274.09348899876079</v>
      </c>
      <c r="F144" s="50"/>
      <c r="G144" s="82">
        <v>108965.95695562124</v>
      </c>
      <c r="H144" s="75">
        <v>269.35178523188148</v>
      </c>
      <c r="I144" s="84"/>
      <c r="J144" s="94">
        <f t="shared" si="35"/>
        <v>6.0763882937013847E-3</v>
      </c>
      <c r="K144" s="117">
        <f t="shared" si="36"/>
        <v>1.760412971756331E-2</v>
      </c>
      <c r="L144" s="94">
        <v>8.0945290122130142E-2</v>
      </c>
      <c r="M144" s="88">
        <f>INDEX('Pace of change parameters'!$E$20:$I$20,1,$B$6)</f>
        <v>6.8699999999999997E-2</v>
      </c>
      <c r="N144" s="99">
        <f>IF(INDEX('Pace of change parameters'!$E$28:$I$28,1,$B$6)=1,(1+L144)*D144,D144)</f>
        <v>118501.95287229741</v>
      </c>
      <c r="O144" s="85">
        <f>IF(K144&lt;INDEX('Pace of change parameters'!$E$16:$I$16,1,$B$6),1,IF(K144&gt;INDEX('Pace of change parameters'!$E$17:$I$17,1,$B$6),0,(K144-INDEX('Pace of change parameters'!$E$17:$I$17,1,$B$6))/(INDEX('Pace of change parameters'!$E$16:$I$16,1,$B$6)-INDEX('Pace of change parameters'!$E$17:$I$17,1,$B$6))))</f>
        <v>0</v>
      </c>
      <c r="P144" s="52">
        <v>8.0945290122130142E-2</v>
      </c>
      <c r="Q144" s="52">
        <v>6.8699999999999983E-2</v>
      </c>
      <c r="R144" s="9">
        <f>IF(INDEX('Pace of change parameters'!$E$29:$I$29,1,$B$6)=1,D144*(1+P144),D144)</f>
        <v>118501.95287229741</v>
      </c>
      <c r="S144" s="94">
        <f>IF(P144&lt;INDEX('Pace of change parameters'!$E$22:$I$22,1,$B$6),INDEX('Pace of change parameters'!$E$22:$I$22,1,$B$6),P144)</f>
        <v>8.0945290122130142E-2</v>
      </c>
      <c r="T144" s="123">
        <v>6.8699999999999983E-2</v>
      </c>
      <c r="U144" s="108">
        <f t="shared" si="37"/>
        <v>118501.95287229741</v>
      </c>
      <c r="V144" s="122">
        <f>IF(J144&gt;INDEX('Pace of change parameters'!$E$24:$I$24,1,$B$6),0,IF(J144&lt;INDEX('Pace of change parameters'!$E$23:$I$23,1,$B$6),1,(J144-INDEX('Pace of change parameters'!$E$24:$I$24,1,$B$6))/(INDEX('Pace of change parameters'!$E$23:$I$23,1,$B$6)-INDEX('Pace of change parameters'!$E$24:$I$24,1,$B$6))))</f>
        <v>1</v>
      </c>
      <c r="W144" s="123">
        <f>MIN(S144, S144+(INDEX('Pace of change parameters'!$E$25:$I$25,1,$B$6)-S144)*(1-V144))</f>
        <v>8.0945290122130142E-2</v>
      </c>
      <c r="X144" s="123">
        <v>6.8699999999999983E-2</v>
      </c>
      <c r="Y144" s="99">
        <f t="shared" si="38"/>
        <v>118501.95287229741</v>
      </c>
      <c r="Z144" s="88">
        <v>0</v>
      </c>
      <c r="AA144" s="90">
        <f t="shared" si="39"/>
        <v>117346.07179691122</v>
      </c>
      <c r="AB144" s="90">
        <f>IF(INDEX('Pace of change parameters'!$E$27:$I$27,1,$B$6)=1,MAX(AA144,Y144),Y144)</f>
        <v>118501.95287229741</v>
      </c>
      <c r="AC144" s="88">
        <f t="shared" si="40"/>
        <v>8.0945290122130142E-2</v>
      </c>
      <c r="AD144" s="134">
        <v>6.8699999999999983E-2</v>
      </c>
      <c r="AE144" s="51">
        <f t="shared" si="41"/>
        <v>118502</v>
      </c>
      <c r="AF144" s="51">
        <v>292.92382818744034</v>
      </c>
      <c r="AG144" s="15">
        <f t="shared" si="33"/>
        <v>8.0945720009291566E-2</v>
      </c>
      <c r="AH144" s="15">
        <f t="shared" si="34"/>
        <v>6.8700425017263589E-2</v>
      </c>
      <c r="AI144" s="51"/>
      <c r="AJ144" s="51">
        <v>117346.07179691122</v>
      </c>
      <c r="AK144" s="51">
        <v>290.06650160764764</v>
      </c>
      <c r="AL144" s="15">
        <f t="shared" si="42"/>
        <v>9.8505913780337906E-3</v>
      </c>
      <c r="AM144" s="53">
        <f t="shared" si="43"/>
        <v>9.8505913780337906E-3</v>
      </c>
    </row>
    <row r="145" spans="1:39" x14ac:dyDescent="0.2">
      <c r="A145" s="160" t="s">
        <v>337</v>
      </c>
      <c r="B145" s="160" t="s">
        <v>338</v>
      </c>
      <c r="D145" s="62">
        <v>110027.99157432142</v>
      </c>
      <c r="E145" s="67">
        <v>258.19439338421148</v>
      </c>
      <c r="F145" s="50"/>
      <c r="G145" s="82">
        <v>106825.35639778855</v>
      </c>
      <c r="H145" s="75">
        <v>247.96012234137319</v>
      </c>
      <c r="I145" s="84"/>
      <c r="J145" s="94">
        <f t="shared" si="35"/>
        <v>2.9980102894364702E-2</v>
      </c>
      <c r="K145" s="117">
        <f t="shared" si="36"/>
        <v>4.127385866001676E-2</v>
      </c>
      <c r="L145" s="94">
        <v>8.041832033729146E-2</v>
      </c>
      <c r="M145" s="88">
        <f>INDEX('Pace of change parameters'!$E$20:$I$20,1,$B$6)</f>
        <v>6.8699999999999997E-2</v>
      </c>
      <c r="N145" s="99">
        <f>IF(INDEX('Pace of change parameters'!$E$28:$I$28,1,$B$6)=1,(1+L145)*D145,D145)</f>
        <v>118876.25784681401</v>
      </c>
      <c r="O145" s="85">
        <f>IF(K145&lt;INDEX('Pace of change parameters'!$E$16:$I$16,1,$B$6),1,IF(K145&gt;INDEX('Pace of change parameters'!$E$17:$I$17,1,$B$6),0,(K145-INDEX('Pace of change parameters'!$E$17:$I$17,1,$B$6))/(INDEX('Pace of change parameters'!$E$16:$I$16,1,$B$6)-INDEX('Pace of change parameters'!$E$17:$I$17,1,$B$6))))</f>
        <v>0</v>
      </c>
      <c r="P145" s="52">
        <v>8.041832033729146E-2</v>
      </c>
      <c r="Q145" s="52">
        <v>6.8699999999999983E-2</v>
      </c>
      <c r="R145" s="9">
        <f>IF(INDEX('Pace of change parameters'!$E$29:$I$29,1,$B$6)=1,D145*(1+P145),D145)</f>
        <v>118876.25784681401</v>
      </c>
      <c r="S145" s="94">
        <f>IF(P145&lt;INDEX('Pace of change parameters'!$E$22:$I$22,1,$B$6),INDEX('Pace of change parameters'!$E$22:$I$22,1,$B$6),P145)</f>
        <v>8.041832033729146E-2</v>
      </c>
      <c r="T145" s="123">
        <v>6.8699999999999983E-2</v>
      </c>
      <c r="U145" s="108">
        <f t="shared" si="37"/>
        <v>118876.25784681401</v>
      </c>
      <c r="V145" s="122">
        <f>IF(J145&gt;INDEX('Pace of change parameters'!$E$24:$I$24,1,$B$6),0,IF(J145&lt;INDEX('Pace of change parameters'!$E$23:$I$23,1,$B$6),1,(J145-INDEX('Pace of change parameters'!$E$24:$I$24,1,$B$6))/(INDEX('Pace of change parameters'!$E$23:$I$23,1,$B$6)-INDEX('Pace of change parameters'!$E$24:$I$24,1,$B$6))))</f>
        <v>1</v>
      </c>
      <c r="W145" s="123">
        <f>MIN(S145, S145+(INDEX('Pace of change parameters'!$E$25:$I$25,1,$B$6)-S145)*(1-V145))</f>
        <v>8.041832033729146E-2</v>
      </c>
      <c r="X145" s="123">
        <v>6.8699999999999983E-2</v>
      </c>
      <c r="Y145" s="99">
        <f t="shared" si="38"/>
        <v>118876.25784681401</v>
      </c>
      <c r="Z145" s="88">
        <v>0</v>
      </c>
      <c r="AA145" s="90">
        <f t="shared" si="39"/>
        <v>115040.846625987</v>
      </c>
      <c r="AB145" s="90">
        <f>IF(INDEX('Pace of change parameters'!$E$27:$I$27,1,$B$6)=1,MAX(AA145,Y145),Y145)</f>
        <v>118876.25784681401</v>
      </c>
      <c r="AC145" s="88">
        <f t="shared" si="40"/>
        <v>8.041832033729146E-2</v>
      </c>
      <c r="AD145" s="134">
        <v>6.8699999999999983E-2</v>
      </c>
      <c r="AE145" s="51">
        <f t="shared" si="41"/>
        <v>118876</v>
      </c>
      <c r="AF145" s="51">
        <v>275.93174970266972</v>
      </c>
      <c r="AG145" s="15">
        <f t="shared" si="33"/>
        <v>8.0415976871685002E-2</v>
      </c>
      <c r="AH145" s="15">
        <f t="shared" si="34"/>
        <v>6.8697681951845446E-2</v>
      </c>
      <c r="AI145" s="51"/>
      <c r="AJ145" s="51">
        <v>115040.846625987</v>
      </c>
      <c r="AK145" s="51">
        <v>267.02969562220352</v>
      </c>
      <c r="AL145" s="15">
        <f t="shared" si="42"/>
        <v>3.3337318756715861E-2</v>
      </c>
      <c r="AM145" s="53">
        <f t="shared" si="43"/>
        <v>3.3337318756715861E-2</v>
      </c>
    </row>
    <row r="146" spans="1:39" x14ac:dyDescent="0.2">
      <c r="A146" s="160" t="s">
        <v>339</v>
      </c>
      <c r="B146" s="160" t="s">
        <v>340</v>
      </c>
      <c r="D146" s="62">
        <v>96015.772524432687</v>
      </c>
      <c r="E146" s="67">
        <v>296.11740521769593</v>
      </c>
      <c r="F146" s="50"/>
      <c r="G146" s="82">
        <v>99952.396379993705</v>
      </c>
      <c r="H146" s="75">
        <v>303.77649294750654</v>
      </c>
      <c r="I146" s="84"/>
      <c r="J146" s="94">
        <f t="shared" si="35"/>
        <v>-3.9384987235273172E-2</v>
      </c>
      <c r="K146" s="117">
        <f t="shared" si="36"/>
        <v>-2.5212904578281958E-2</v>
      </c>
      <c r="L146" s="94">
        <v>8.4466675030339333E-2</v>
      </c>
      <c r="M146" s="88">
        <f>INDEX('Pace of change parameters'!$E$20:$I$20,1,$B$6)</f>
        <v>6.8699999999999997E-2</v>
      </c>
      <c r="N146" s="99">
        <f>IF(INDEX('Pace of change parameters'!$E$28:$I$28,1,$B$6)=1,(1+L146)*D146,D146)</f>
        <v>104125.90558004093</v>
      </c>
      <c r="O146" s="85">
        <f>IF(K146&lt;INDEX('Pace of change parameters'!$E$16:$I$16,1,$B$6),1,IF(K146&gt;INDEX('Pace of change parameters'!$E$17:$I$17,1,$B$6),0,(K146-INDEX('Pace of change parameters'!$E$17:$I$17,1,$B$6))/(INDEX('Pace of change parameters'!$E$16:$I$16,1,$B$6)-INDEX('Pace of change parameters'!$E$17:$I$17,1,$B$6))))</f>
        <v>0</v>
      </c>
      <c r="P146" s="52">
        <v>8.4466675030339333E-2</v>
      </c>
      <c r="Q146" s="52">
        <v>6.8699999999999983E-2</v>
      </c>
      <c r="R146" s="9">
        <f>IF(INDEX('Pace of change parameters'!$E$29:$I$29,1,$B$6)=1,D146*(1+P146),D146)</f>
        <v>104125.90558004093</v>
      </c>
      <c r="S146" s="94">
        <f>IF(P146&lt;INDEX('Pace of change parameters'!$E$22:$I$22,1,$B$6),INDEX('Pace of change parameters'!$E$22:$I$22,1,$B$6),P146)</f>
        <v>8.4466675030339333E-2</v>
      </c>
      <c r="T146" s="123">
        <v>6.8699999999999983E-2</v>
      </c>
      <c r="U146" s="108">
        <f t="shared" si="37"/>
        <v>104125.90558004093</v>
      </c>
      <c r="V146" s="122">
        <f>IF(J146&gt;INDEX('Pace of change parameters'!$E$24:$I$24,1,$B$6),0,IF(J146&lt;INDEX('Pace of change parameters'!$E$23:$I$23,1,$B$6),1,(J146-INDEX('Pace of change parameters'!$E$24:$I$24,1,$B$6))/(INDEX('Pace of change parameters'!$E$23:$I$23,1,$B$6)-INDEX('Pace of change parameters'!$E$24:$I$24,1,$B$6))))</f>
        <v>1</v>
      </c>
      <c r="W146" s="123">
        <f>MIN(S146, S146+(INDEX('Pace of change parameters'!$E$25:$I$25,1,$B$6)-S146)*(1-V146))</f>
        <v>8.4466675030339333E-2</v>
      </c>
      <c r="X146" s="123">
        <v>6.8699999999999983E-2</v>
      </c>
      <c r="Y146" s="99">
        <f t="shared" si="38"/>
        <v>104125.90558004093</v>
      </c>
      <c r="Z146" s="88">
        <v>-3.2654587406333868E-2</v>
      </c>
      <c r="AA146" s="90">
        <f t="shared" si="39"/>
        <v>104124.39861737733</v>
      </c>
      <c r="AB146" s="90">
        <f>IF(INDEX('Pace of change parameters'!$E$27:$I$27,1,$B$6)=1,MAX(AA146,Y146),Y146)</f>
        <v>104125.90558004093</v>
      </c>
      <c r="AC146" s="88">
        <f t="shared" si="40"/>
        <v>8.4466675030339333E-2</v>
      </c>
      <c r="AD146" s="134">
        <v>6.8699999999999983E-2</v>
      </c>
      <c r="AE146" s="51">
        <f t="shared" si="41"/>
        <v>104126</v>
      </c>
      <c r="AF146" s="51">
        <v>316.46095791839639</v>
      </c>
      <c r="AG146" s="15">
        <f t="shared" si="33"/>
        <v>8.4467658410013247E-2</v>
      </c>
      <c r="AH146" s="15">
        <f t="shared" si="34"/>
        <v>6.8700969082666763E-2</v>
      </c>
      <c r="AI146" s="51"/>
      <c r="AJ146" s="51">
        <v>107639.31607242224</v>
      </c>
      <c r="AK146" s="51">
        <v>327.13866924648772</v>
      </c>
      <c r="AL146" s="15">
        <f t="shared" si="42"/>
        <v>-3.2639710104237385E-2</v>
      </c>
      <c r="AM146" s="53">
        <f t="shared" si="43"/>
        <v>-3.2639710104237274E-2</v>
      </c>
    </row>
    <row r="147" spans="1:39" x14ac:dyDescent="0.2">
      <c r="A147" s="160" t="s">
        <v>341</v>
      </c>
      <c r="B147" s="160" t="s">
        <v>342</v>
      </c>
      <c r="D147" s="62">
        <v>87522.524377948008</v>
      </c>
      <c r="E147" s="67">
        <v>306.24767968770078</v>
      </c>
      <c r="F147" s="50"/>
      <c r="G147" s="82">
        <v>89279.035372850398</v>
      </c>
      <c r="H147" s="75">
        <v>308.69122118077689</v>
      </c>
      <c r="I147" s="84"/>
      <c r="J147" s="94">
        <f t="shared" si="35"/>
        <v>-1.9674394862878919E-2</v>
      </c>
      <c r="K147" s="117">
        <f t="shared" si="36"/>
        <v>-7.9158114174070482E-3</v>
      </c>
      <c r="L147" s="94">
        <v>8.1518596252434072E-2</v>
      </c>
      <c r="M147" s="88">
        <f>INDEX('Pace of change parameters'!$E$20:$I$20,1,$B$6)</f>
        <v>6.8699999999999997E-2</v>
      </c>
      <c r="N147" s="99">
        <f>IF(INDEX('Pace of change parameters'!$E$28:$I$28,1,$B$6)=1,(1+L147)*D147,D147)</f>
        <v>94657.237705707768</v>
      </c>
      <c r="O147" s="85">
        <f>IF(K147&lt;INDEX('Pace of change parameters'!$E$16:$I$16,1,$B$6),1,IF(K147&gt;INDEX('Pace of change parameters'!$E$17:$I$17,1,$B$6),0,(K147-INDEX('Pace of change parameters'!$E$17:$I$17,1,$B$6))/(INDEX('Pace of change parameters'!$E$16:$I$16,1,$B$6)-INDEX('Pace of change parameters'!$E$17:$I$17,1,$B$6))))</f>
        <v>0</v>
      </c>
      <c r="P147" s="52">
        <v>8.1518596252434072E-2</v>
      </c>
      <c r="Q147" s="52">
        <v>6.8699999999999983E-2</v>
      </c>
      <c r="R147" s="9">
        <f>IF(INDEX('Pace of change parameters'!$E$29:$I$29,1,$B$6)=1,D147*(1+P147),D147)</f>
        <v>94657.237705707768</v>
      </c>
      <c r="S147" s="94">
        <f>IF(P147&lt;INDEX('Pace of change parameters'!$E$22:$I$22,1,$B$6),INDEX('Pace of change parameters'!$E$22:$I$22,1,$B$6),P147)</f>
        <v>8.1518596252434072E-2</v>
      </c>
      <c r="T147" s="123">
        <v>6.8699999999999983E-2</v>
      </c>
      <c r="U147" s="108">
        <f t="shared" si="37"/>
        <v>94657.237705707768</v>
      </c>
      <c r="V147" s="122">
        <f>IF(J147&gt;INDEX('Pace of change parameters'!$E$24:$I$24,1,$B$6),0,IF(J147&lt;INDEX('Pace of change parameters'!$E$23:$I$23,1,$B$6),1,(J147-INDEX('Pace of change parameters'!$E$24:$I$24,1,$B$6))/(INDEX('Pace of change parameters'!$E$23:$I$23,1,$B$6)-INDEX('Pace of change parameters'!$E$24:$I$24,1,$B$6))))</f>
        <v>1</v>
      </c>
      <c r="W147" s="123">
        <f>MIN(S147, S147+(INDEX('Pace of change parameters'!$E$25:$I$25,1,$B$6)-S147)*(1-V147))</f>
        <v>8.1518596252434072E-2</v>
      </c>
      <c r="X147" s="123">
        <v>6.8699999999999983E-2</v>
      </c>
      <c r="Y147" s="99">
        <f t="shared" si="38"/>
        <v>94657.237705707768</v>
      </c>
      <c r="Z147" s="88">
        <v>-1.5489543060790201E-2</v>
      </c>
      <c r="AA147" s="90">
        <f t="shared" si="39"/>
        <v>94655.867778385</v>
      </c>
      <c r="AB147" s="90">
        <f>IF(INDEX('Pace of change parameters'!$E$27:$I$27,1,$B$6)=1,MAX(AA147,Y147),Y147)</f>
        <v>94657.237705707768</v>
      </c>
      <c r="AC147" s="88">
        <f t="shared" si="40"/>
        <v>8.1518596252434072E-2</v>
      </c>
      <c r="AD147" s="134">
        <v>6.8699999999999983E-2</v>
      </c>
      <c r="AE147" s="51">
        <f t="shared" si="41"/>
        <v>94657</v>
      </c>
      <c r="AF147" s="51">
        <v>327.28607339091479</v>
      </c>
      <c r="AG147" s="15">
        <f t="shared" si="33"/>
        <v>8.1515880314914524E-2</v>
      </c>
      <c r="AH147" s="15">
        <f t="shared" si="34"/>
        <v>6.8697316252871232E-2</v>
      </c>
      <c r="AI147" s="51"/>
      <c r="AJ147" s="51">
        <v>96145.111624984682</v>
      </c>
      <c r="AK147" s="51">
        <v>332.43136862009607</v>
      </c>
      <c r="AL147" s="15">
        <f t="shared" si="42"/>
        <v>-1.5477766886257127E-2</v>
      </c>
      <c r="AM147" s="53">
        <f t="shared" si="43"/>
        <v>-1.5477766886257127E-2</v>
      </c>
    </row>
    <row r="148" spans="1:39" x14ac:dyDescent="0.2">
      <c r="A148" s="160" t="s">
        <v>343</v>
      </c>
      <c r="B148" s="160" t="s">
        <v>344</v>
      </c>
      <c r="D148" s="62">
        <v>55963.227527677613</v>
      </c>
      <c r="E148" s="67">
        <v>266.68331766021095</v>
      </c>
      <c r="F148" s="50"/>
      <c r="G148" s="82">
        <v>55672.344498757455</v>
      </c>
      <c r="H148" s="75">
        <v>264.41905350768627</v>
      </c>
      <c r="I148" s="84"/>
      <c r="J148" s="94">
        <f t="shared" si="35"/>
        <v>5.22491070816411E-3</v>
      </c>
      <c r="K148" s="117">
        <f t="shared" si="36"/>
        <v>8.5631656360907193E-3</v>
      </c>
      <c r="L148" s="94">
        <v>7.224904957435041E-2</v>
      </c>
      <c r="M148" s="88">
        <f>INDEX('Pace of change parameters'!$E$20:$I$20,1,$B$6)</f>
        <v>6.8699999999999997E-2</v>
      </c>
      <c r="N148" s="99">
        <f>IF(INDEX('Pace of change parameters'!$E$28:$I$28,1,$B$6)=1,(1+L148)*D148,D148)</f>
        <v>60006.517527665441</v>
      </c>
      <c r="O148" s="85">
        <f>IF(K148&lt;INDEX('Pace of change parameters'!$E$16:$I$16,1,$B$6),1,IF(K148&gt;INDEX('Pace of change parameters'!$E$17:$I$17,1,$B$6),0,(K148-INDEX('Pace of change parameters'!$E$17:$I$17,1,$B$6))/(INDEX('Pace of change parameters'!$E$16:$I$16,1,$B$6)-INDEX('Pace of change parameters'!$E$17:$I$17,1,$B$6))))</f>
        <v>0</v>
      </c>
      <c r="P148" s="52">
        <v>7.224904957435041E-2</v>
      </c>
      <c r="Q148" s="52">
        <v>6.8699999999999983E-2</v>
      </c>
      <c r="R148" s="9">
        <f>IF(INDEX('Pace of change parameters'!$E$29:$I$29,1,$B$6)=1,D148*(1+P148),D148)</f>
        <v>60006.517527665441</v>
      </c>
      <c r="S148" s="94">
        <f>IF(P148&lt;INDEX('Pace of change parameters'!$E$22:$I$22,1,$B$6),INDEX('Pace of change parameters'!$E$22:$I$22,1,$B$6),P148)</f>
        <v>7.224904957435041E-2</v>
      </c>
      <c r="T148" s="123">
        <v>6.8699999999999983E-2</v>
      </c>
      <c r="U148" s="108">
        <f t="shared" si="37"/>
        <v>60006.517527665441</v>
      </c>
      <c r="V148" s="122">
        <f>IF(J148&gt;INDEX('Pace of change parameters'!$E$24:$I$24,1,$B$6),0,IF(J148&lt;INDEX('Pace of change parameters'!$E$23:$I$23,1,$B$6),1,(J148-INDEX('Pace of change parameters'!$E$24:$I$24,1,$B$6))/(INDEX('Pace of change parameters'!$E$23:$I$23,1,$B$6)-INDEX('Pace of change parameters'!$E$24:$I$24,1,$B$6))))</f>
        <v>1</v>
      </c>
      <c r="W148" s="123">
        <f>MIN(S148, S148+(INDEX('Pace of change parameters'!$E$25:$I$25,1,$B$6)-S148)*(1-V148))</f>
        <v>7.224904957435041E-2</v>
      </c>
      <c r="X148" s="123">
        <v>6.8699999999999983E-2</v>
      </c>
      <c r="Y148" s="99">
        <f t="shared" si="38"/>
        <v>60006.517527665441</v>
      </c>
      <c r="Z148" s="88">
        <v>0</v>
      </c>
      <c r="AA148" s="90">
        <f t="shared" si="39"/>
        <v>59953.871072909926</v>
      </c>
      <c r="AB148" s="90">
        <f>IF(INDEX('Pace of change parameters'!$E$27:$I$27,1,$B$6)=1,MAX(AA148,Y148),Y148)</f>
        <v>60006.517527665441</v>
      </c>
      <c r="AC148" s="88">
        <f t="shared" si="40"/>
        <v>7.224904957435041E-2</v>
      </c>
      <c r="AD148" s="134">
        <v>6.8699999999999983E-2</v>
      </c>
      <c r="AE148" s="51">
        <f t="shared" si="41"/>
        <v>60007</v>
      </c>
      <c r="AF148" s="51">
        <v>285.00675311401454</v>
      </c>
      <c r="AG148" s="15">
        <f t="shared" si="33"/>
        <v>7.2257670812900576E-2</v>
      </c>
      <c r="AH148" s="15">
        <f t="shared" si="34"/>
        <v>6.8708592703012661E-2</v>
      </c>
      <c r="AI148" s="51"/>
      <c r="AJ148" s="51">
        <v>59953.871072909926</v>
      </c>
      <c r="AK148" s="51">
        <v>284.75441417011848</v>
      </c>
      <c r="AL148" s="15">
        <f t="shared" si="42"/>
        <v>8.8616341429337275E-4</v>
      </c>
      <c r="AM148" s="53">
        <f t="shared" si="43"/>
        <v>8.8616341429315071E-4</v>
      </c>
    </row>
    <row r="149" spans="1:39" x14ac:dyDescent="0.2">
      <c r="A149" s="160" t="s">
        <v>345</v>
      </c>
      <c r="B149" s="160" t="s">
        <v>346</v>
      </c>
      <c r="D149" s="62">
        <v>92993.011914092203</v>
      </c>
      <c r="E149" s="67">
        <v>308.18920896829121</v>
      </c>
      <c r="F149" s="50"/>
      <c r="G149" s="82">
        <v>95396.181618140414</v>
      </c>
      <c r="H149" s="75">
        <v>311.84323726925976</v>
      </c>
      <c r="I149" s="84"/>
      <c r="J149" s="94">
        <f t="shared" si="35"/>
        <v>-2.5191466401326301E-2</v>
      </c>
      <c r="K149" s="117">
        <f t="shared" si="36"/>
        <v>-1.1717516573282238E-2</v>
      </c>
      <c r="L149" s="94">
        <v>8.3471731765695889E-2</v>
      </c>
      <c r="M149" s="88">
        <f>INDEX('Pace of change parameters'!$E$20:$I$20,1,$B$6)</f>
        <v>6.8699999999999997E-2</v>
      </c>
      <c r="N149" s="99">
        <f>IF(INDEX('Pace of change parameters'!$E$28:$I$28,1,$B$6)=1,(1+L149)*D149,D149)</f>
        <v>100755.29966066947</v>
      </c>
      <c r="O149" s="85">
        <f>IF(K149&lt;INDEX('Pace of change parameters'!$E$16:$I$16,1,$B$6),1,IF(K149&gt;INDEX('Pace of change parameters'!$E$17:$I$17,1,$B$6),0,(K149-INDEX('Pace of change parameters'!$E$17:$I$17,1,$B$6))/(INDEX('Pace of change parameters'!$E$16:$I$16,1,$B$6)-INDEX('Pace of change parameters'!$E$17:$I$17,1,$B$6))))</f>
        <v>0</v>
      </c>
      <c r="P149" s="52">
        <v>8.3471731765695889E-2</v>
      </c>
      <c r="Q149" s="52">
        <v>6.8699999999999983E-2</v>
      </c>
      <c r="R149" s="9">
        <f>IF(INDEX('Pace of change parameters'!$E$29:$I$29,1,$B$6)=1,D149*(1+P149),D149)</f>
        <v>100755.29966066947</v>
      </c>
      <c r="S149" s="94">
        <f>IF(P149&lt;INDEX('Pace of change parameters'!$E$22:$I$22,1,$B$6),INDEX('Pace of change parameters'!$E$22:$I$22,1,$B$6),P149)</f>
        <v>8.3471731765695889E-2</v>
      </c>
      <c r="T149" s="123">
        <v>6.8699999999999983E-2</v>
      </c>
      <c r="U149" s="108">
        <f t="shared" si="37"/>
        <v>100755.29966066947</v>
      </c>
      <c r="V149" s="122">
        <f>IF(J149&gt;INDEX('Pace of change parameters'!$E$24:$I$24,1,$B$6),0,IF(J149&lt;INDEX('Pace of change parameters'!$E$23:$I$23,1,$B$6),1,(J149-INDEX('Pace of change parameters'!$E$24:$I$24,1,$B$6))/(INDEX('Pace of change parameters'!$E$23:$I$23,1,$B$6)-INDEX('Pace of change parameters'!$E$24:$I$24,1,$B$6))))</f>
        <v>1</v>
      </c>
      <c r="W149" s="123">
        <f>MIN(S149, S149+(INDEX('Pace of change parameters'!$E$25:$I$25,1,$B$6)-S149)*(1-V149))</f>
        <v>8.3471731765695889E-2</v>
      </c>
      <c r="X149" s="123">
        <v>6.8699999999999983E-2</v>
      </c>
      <c r="Y149" s="99">
        <f t="shared" si="38"/>
        <v>100755.29966066947</v>
      </c>
      <c r="Z149" s="88">
        <v>-1.9262225382747578E-2</v>
      </c>
      <c r="AA149" s="90">
        <f t="shared" si="39"/>
        <v>100753.84147911603</v>
      </c>
      <c r="AB149" s="90">
        <f>IF(INDEX('Pace of change parameters'!$E$27:$I$27,1,$B$6)=1,MAX(AA149,Y149),Y149)</f>
        <v>100755.29966066947</v>
      </c>
      <c r="AC149" s="88">
        <f t="shared" si="40"/>
        <v>8.3471731765695889E-2</v>
      </c>
      <c r="AD149" s="134">
        <v>6.8699999999999983E-2</v>
      </c>
      <c r="AE149" s="51">
        <f t="shared" si="41"/>
        <v>100755</v>
      </c>
      <c r="AF149" s="51">
        <v>329.36082805529742</v>
      </c>
      <c r="AG149" s="15">
        <f t="shared" si="33"/>
        <v>8.3468509365826282E-2</v>
      </c>
      <c r="AH149" s="15">
        <f t="shared" si="34"/>
        <v>6.869682153337342E-2</v>
      </c>
      <c r="AI149" s="51"/>
      <c r="AJ149" s="51">
        <v>102732.7019380249</v>
      </c>
      <c r="AK149" s="51">
        <v>335.82579304913838</v>
      </c>
      <c r="AL149" s="15">
        <f t="shared" si="42"/>
        <v>-1.9250948341823726E-2</v>
      </c>
      <c r="AM149" s="53">
        <f t="shared" si="43"/>
        <v>-1.9250948341823726E-2</v>
      </c>
    </row>
    <row r="150" spans="1:39" x14ac:dyDescent="0.2">
      <c r="A150" s="160" t="s">
        <v>347</v>
      </c>
      <c r="B150" s="160" t="s">
        <v>348</v>
      </c>
      <c r="D150" s="62">
        <v>66112.37581379521</v>
      </c>
      <c r="E150" s="67">
        <v>254.93630027415063</v>
      </c>
      <c r="F150" s="50"/>
      <c r="G150" s="82">
        <v>69632.733216056629</v>
      </c>
      <c r="H150" s="75">
        <v>265.30616047140745</v>
      </c>
      <c r="I150" s="84"/>
      <c r="J150" s="94">
        <f t="shared" si="35"/>
        <v>-5.0556070969359213E-2</v>
      </c>
      <c r="K150" s="117">
        <f t="shared" si="36"/>
        <v>-3.9086390526443915E-2</v>
      </c>
      <c r="L150" s="94">
        <v>8.1610343743899083E-2</v>
      </c>
      <c r="M150" s="88">
        <f>INDEX('Pace of change parameters'!$E$20:$I$20,1,$B$6)</f>
        <v>6.8699999999999997E-2</v>
      </c>
      <c r="N150" s="99">
        <f>IF(INDEX('Pace of change parameters'!$E$28:$I$28,1,$B$6)=1,(1+L150)*D150,D150)</f>
        <v>71507.829529684881</v>
      </c>
      <c r="O150" s="85">
        <f>IF(K150&lt;INDEX('Pace of change parameters'!$E$16:$I$16,1,$B$6),1,IF(K150&gt;INDEX('Pace of change parameters'!$E$17:$I$17,1,$B$6),0,(K150-INDEX('Pace of change parameters'!$E$17:$I$17,1,$B$6))/(INDEX('Pace of change parameters'!$E$16:$I$16,1,$B$6)-INDEX('Pace of change parameters'!$E$17:$I$17,1,$B$6))))</f>
        <v>0</v>
      </c>
      <c r="P150" s="52">
        <v>8.1610343743899083E-2</v>
      </c>
      <c r="Q150" s="52">
        <v>6.8699999999999983E-2</v>
      </c>
      <c r="R150" s="9">
        <f>IF(INDEX('Pace of change parameters'!$E$29:$I$29,1,$B$6)=1,D150*(1+P150),D150)</f>
        <v>71507.829529684881</v>
      </c>
      <c r="S150" s="94">
        <f>IF(P150&lt;INDEX('Pace of change parameters'!$E$22:$I$22,1,$B$6),INDEX('Pace of change parameters'!$E$22:$I$22,1,$B$6),P150)</f>
        <v>8.1610343743899083E-2</v>
      </c>
      <c r="T150" s="123">
        <v>6.8699999999999983E-2</v>
      </c>
      <c r="U150" s="108">
        <f t="shared" si="37"/>
        <v>71507.829529684881</v>
      </c>
      <c r="V150" s="122">
        <f>IF(J150&gt;INDEX('Pace of change parameters'!$E$24:$I$24,1,$B$6),0,IF(J150&lt;INDEX('Pace of change parameters'!$E$23:$I$23,1,$B$6),1,(J150-INDEX('Pace of change parameters'!$E$24:$I$24,1,$B$6))/(INDEX('Pace of change parameters'!$E$23:$I$23,1,$B$6)-INDEX('Pace of change parameters'!$E$24:$I$24,1,$B$6))))</f>
        <v>1</v>
      </c>
      <c r="W150" s="123">
        <f>MIN(S150, S150+(INDEX('Pace of change parameters'!$E$25:$I$25,1,$B$6)-S150)*(1-V150))</f>
        <v>8.1610343743899083E-2</v>
      </c>
      <c r="X150" s="123">
        <v>6.8699999999999983E-2</v>
      </c>
      <c r="Y150" s="99">
        <f t="shared" si="38"/>
        <v>71507.829529684881</v>
      </c>
      <c r="Z150" s="88">
        <v>-4.6422160912044985E-2</v>
      </c>
      <c r="AA150" s="90">
        <f t="shared" si="39"/>
        <v>71506.794632282021</v>
      </c>
      <c r="AB150" s="90">
        <f>IF(INDEX('Pace of change parameters'!$E$27:$I$27,1,$B$6)=1,MAX(AA150,Y150),Y150)</f>
        <v>71507.829529684881</v>
      </c>
      <c r="AC150" s="88">
        <f t="shared" si="40"/>
        <v>8.1610343743899083E-2</v>
      </c>
      <c r="AD150" s="134">
        <v>6.8699999999999983E-2</v>
      </c>
      <c r="AE150" s="51">
        <f t="shared" si="41"/>
        <v>71508</v>
      </c>
      <c r="AF150" s="51">
        <v>272.45107360822021</v>
      </c>
      <c r="AG150" s="15">
        <f t="shared" si="33"/>
        <v>8.1612922237154217E-2</v>
      </c>
      <c r="AH150" s="15">
        <f t="shared" si="34"/>
        <v>6.8702547715781215E-2</v>
      </c>
      <c r="AI150" s="51"/>
      <c r="AJ150" s="51">
        <v>74987.894748764666</v>
      </c>
      <c r="AK150" s="51">
        <v>285.70974481066662</v>
      </c>
      <c r="AL150" s="15">
        <f t="shared" si="42"/>
        <v>-4.6406086748048025E-2</v>
      </c>
      <c r="AM150" s="53">
        <f t="shared" si="43"/>
        <v>-4.6406086748047803E-2</v>
      </c>
    </row>
    <row r="151" spans="1:39" x14ac:dyDescent="0.2">
      <c r="A151" s="160" t="s">
        <v>349</v>
      </c>
      <c r="B151" s="160" t="s">
        <v>350</v>
      </c>
      <c r="D151" s="62">
        <v>63073.155175566899</v>
      </c>
      <c r="E151" s="67">
        <v>236.59590216878192</v>
      </c>
      <c r="F151" s="50"/>
      <c r="G151" s="82">
        <v>70889.823284383267</v>
      </c>
      <c r="H151" s="75">
        <v>263.0310601876057</v>
      </c>
      <c r="I151" s="84"/>
      <c r="J151" s="94">
        <f t="shared" si="35"/>
        <v>-0.11026502460668919</v>
      </c>
      <c r="K151" s="117">
        <f t="shared" si="36"/>
        <v>-0.10050203956889736</v>
      </c>
      <c r="L151" s="94">
        <v>8.0426752795432987E-2</v>
      </c>
      <c r="M151" s="88">
        <f>INDEX('Pace of change parameters'!$E$20:$I$20,1,$B$6)</f>
        <v>6.8699999999999997E-2</v>
      </c>
      <c r="N151" s="99">
        <f>IF(INDEX('Pace of change parameters'!$E$28:$I$28,1,$B$6)=1,(1+L151)*D151,D151)</f>
        <v>68145.924234900202</v>
      </c>
      <c r="O151" s="85">
        <f>IF(K151&lt;INDEX('Pace of change parameters'!$E$16:$I$16,1,$B$6),1,IF(K151&gt;INDEX('Pace of change parameters'!$E$17:$I$17,1,$B$6),0,(K151-INDEX('Pace of change parameters'!$E$17:$I$17,1,$B$6))/(INDEX('Pace of change parameters'!$E$16:$I$16,1,$B$6)-INDEX('Pace of change parameters'!$E$17:$I$17,1,$B$6))))</f>
        <v>0</v>
      </c>
      <c r="P151" s="52">
        <v>8.0426752795432987E-2</v>
      </c>
      <c r="Q151" s="52">
        <v>6.8699999999999983E-2</v>
      </c>
      <c r="R151" s="9">
        <f>IF(INDEX('Pace of change parameters'!$E$29:$I$29,1,$B$6)=1,D151*(1+P151),D151)</f>
        <v>68145.924234900202</v>
      </c>
      <c r="S151" s="94">
        <f>IF(P151&lt;INDEX('Pace of change parameters'!$E$22:$I$22,1,$B$6),INDEX('Pace of change parameters'!$E$22:$I$22,1,$B$6),P151)</f>
        <v>8.0426752795432987E-2</v>
      </c>
      <c r="T151" s="123">
        <v>6.8699999999999983E-2</v>
      </c>
      <c r="U151" s="108">
        <f t="shared" si="37"/>
        <v>68145.924234900202</v>
      </c>
      <c r="V151" s="122">
        <f>IF(J151&gt;INDEX('Pace of change parameters'!$E$24:$I$24,1,$B$6),0,IF(J151&lt;INDEX('Pace of change parameters'!$E$23:$I$23,1,$B$6),1,(J151-INDEX('Pace of change parameters'!$E$24:$I$24,1,$B$6))/(INDEX('Pace of change parameters'!$E$23:$I$23,1,$B$6)-INDEX('Pace of change parameters'!$E$24:$I$24,1,$B$6))))</f>
        <v>1</v>
      </c>
      <c r="W151" s="123">
        <f>MIN(S151, S151+(INDEX('Pace of change parameters'!$E$25:$I$25,1,$B$6)-S151)*(1-V151))</f>
        <v>8.0426752795432987E-2</v>
      </c>
      <c r="X151" s="123">
        <v>6.8699999999999983E-2</v>
      </c>
      <c r="Y151" s="99">
        <f t="shared" si="38"/>
        <v>68145.924234900202</v>
      </c>
      <c r="Z151" s="88">
        <v>-0.10736895292612891</v>
      </c>
      <c r="AA151" s="90">
        <f t="shared" si="39"/>
        <v>68144.937992687672</v>
      </c>
      <c r="AB151" s="90">
        <f>IF(INDEX('Pace of change parameters'!$E$27:$I$27,1,$B$6)=1,MAX(AA151,Y151),Y151)</f>
        <v>68145.924234900202</v>
      </c>
      <c r="AC151" s="88">
        <f t="shared" si="40"/>
        <v>8.0426752795432987E-2</v>
      </c>
      <c r="AD151" s="134">
        <v>6.8699999999999983E-2</v>
      </c>
      <c r="AE151" s="51">
        <f t="shared" si="41"/>
        <v>68146</v>
      </c>
      <c r="AF151" s="51">
        <v>252.85032176816381</v>
      </c>
      <c r="AG151" s="15">
        <f t="shared" si="33"/>
        <v>8.0427954021209391E-2</v>
      </c>
      <c r="AH151" s="15">
        <f t="shared" si="34"/>
        <v>6.8701188187893392E-2</v>
      </c>
      <c r="AI151" s="51"/>
      <c r="AJ151" s="51">
        <v>76341.662343107178</v>
      </c>
      <c r="AK151" s="51">
        <v>283.25967610382361</v>
      </c>
      <c r="AL151" s="15">
        <f t="shared" si="42"/>
        <v>-0.1073550416844854</v>
      </c>
      <c r="AM151" s="53">
        <f t="shared" si="43"/>
        <v>-0.10735504168448529</v>
      </c>
    </row>
    <row r="152" spans="1:39" x14ac:dyDescent="0.2">
      <c r="A152" s="160" t="s">
        <v>351</v>
      </c>
      <c r="B152" s="160" t="s">
        <v>352</v>
      </c>
      <c r="D152" s="62">
        <v>75977.668494363039</v>
      </c>
      <c r="E152" s="67">
        <v>249.48911446169393</v>
      </c>
      <c r="F152" s="50"/>
      <c r="G152" s="82">
        <v>75189.856777068067</v>
      </c>
      <c r="H152" s="75">
        <v>243.04653791228432</v>
      </c>
      <c r="I152" s="84"/>
      <c r="J152" s="94">
        <f t="shared" si="35"/>
        <v>1.0477632902410994E-2</v>
      </c>
      <c r="K152" s="117">
        <f t="shared" si="36"/>
        <v>2.6507584122571259E-2</v>
      </c>
      <c r="L152" s="94">
        <v>8.5653575528217507E-2</v>
      </c>
      <c r="M152" s="88">
        <f>INDEX('Pace of change parameters'!$E$20:$I$20,1,$B$6)</f>
        <v>6.8699999999999997E-2</v>
      </c>
      <c r="N152" s="99">
        <f>IF(INDEX('Pace of change parameters'!$E$28:$I$28,1,$B$6)=1,(1+L152)*D152,D152)</f>
        <v>82485.427461202838</v>
      </c>
      <c r="O152" s="85">
        <f>IF(K152&lt;INDEX('Pace of change parameters'!$E$16:$I$16,1,$B$6),1,IF(K152&gt;INDEX('Pace of change parameters'!$E$17:$I$17,1,$B$6),0,(K152-INDEX('Pace of change parameters'!$E$17:$I$17,1,$B$6))/(INDEX('Pace of change parameters'!$E$16:$I$16,1,$B$6)-INDEX('Pace of change parameters'!$E$17:$I$17,1,$B$6))))</f>
        <v>0</v>
      </c>
      <c r="P152" s="52">
        <v>8.5653575528217507E-2</v>
      </c>
      <c r="Q152" s="52">
        <v>6.8699999999999983E-2</v>
      </c>
      <c r="R152" s="9">
        <f>IF(INDEX('Pace of change parameters'!$E$29:$I$29,1,$B$6)=1,D152*(1+P152),D152)</f>
        <v>82485.427461202838</v>
      </c>
      <c r="S152" s="94">
        <f>IF(P152&lt;INDEX('Pace of change parameters'!$E$22:$I$22,1,$B$6),INDEX('Pace of change parameters'!$E$22:$I$22,1,$B$6),P152)</f>
        <v>8.5653575528217507E-2</v>
      </c>
      <c r="T152" s="123">
        <v>6.8699999999999983E-2</v>
      </c>
      <c r="U152" s="108">
        <f t="shared" si="37"/>
        <v>82485.427461202838</v>
      </c>
      <c r="V152" s="122">
        <f>IF(J152&gt;INDEX('Pace of change parameters'!$E$24:$I$24,1,$B$6),0,IF(J152&lt;INDEX('Pace of change parameters'!$E$23:$I$23,1,$B$6),1,(J152-INDEX('Pace of change parameters'!$E$24:$I$24,1,$B$6))/(INDEX('Pace of change parameters'!$E$23:$I$23,1,$B$6)-INDEX('Pace of change parameters'!$E$24:$I$24,1,$B$6))))</f>
        <v>1</v>
      </c>
      <c r="W152" s="123">
        <f>MIN(S152, S152+(INDEX('Pace of change parameters'!$E$25:$I$25,1,$B$6)-S152)*(1-V152))</f>
        <v>8.5653575528217507E-2</v>
      </c>
      <c r="X152" s="123">
        <v>6.8699999999999983E-2</v>
      </c>
      <c r="Y152" s="99">
        <f t="shared" si="38"/>
        <v>82485.427461202838</v>
      </c>
      <c r="Z152" s="88">
        <v>0</v>
      </c>
      <c r="AA152" s="90">
        <f t="shared" si="39"/>
        <v>80972.393381125032</v>
      </c>
      <c r="AB152" s="90">
        <f>IF(INDEX('Pace of change parameters'!$E$27:$I$27,1,$B$6)=1,MAX(AA152,Y152),Y152)</f>
        <v>82485.427461202838</v>
      </c>
      <c r="AC152" s="88">
        <f t="shared" si="40"/>
        <v>8.5653575528217507E-2</v>
      </c>
      <c r="AD152" s="134">
        <v>6.8699999999999983E-2</v>
      </c>
      <c r="AE152" s="51">
        <f t="shared" si="41"/>
        <v>82485</v>
      </c>
      <c r="AF152" s="51">
        <v>266.62763488344694</v>
      </c>
      <c r="AG152" s="15">
        <f t="shared" si="33"/>
        <v>8.5647949385545541E-2</v>
      </c>
      <c r="AH152" s="15">
        <f t="shared" si="34"/>
        <v>6.869446171522009E-2</v>
      </c>
      <c r="AI152" s="51"/>
      <c r="AJ152" s="51">
        <v>80972.393381125032</v>
      </c>
      <c r="AK152" s="51">
        <v>261.73822801796013</v>
      </c>
      <c r="AL152" s="15">
        <f t="shared" si="42"/>
        <v>1.8680522530133858E-2</v>
      </c>
      <c r="AM152" s="53">
        <f t="shared" si="43"/>
        <v>1.8680522530133858E-2</v>
      </c>
    </row>
    <row r="153" spans="1:39" x14ac:dyDescent="0.2">
      <c r="A153" s="160" t="s">
        <v>353</v>
      </c>
      <c r="B153" s="160" t="s">
        <v>354</v>
      </c>
      <c r="D153" s="62">
        <v>70053.135972875243</v>
      </c>
      <c r="E153" s="67">
        <v>229.16997393655902</v>
      </c>
      <c r="F153" s="50"/>
      <c r="G153" s="82">
        <v>69051.973531918236</v>
      </c>
      <c r="H153" s="75">
        <v>222.29537922371804</v>
      </c>
      <c r="I153" s="84"/>
      <c r="J153" s="94">
        <f t="shared" si="35"/>
        <v>1.4498679614048049E-2</v>
      </c>
      <c r="K153" s="117">
        <f t="shared" si="36"/>
        <v>3.0925495333496755E-2</v>
      </c>
      <c r="L153" s="94">
        <v>8.6004446336050311E-2</v>
      </c>
      <c r="M153" s="88">
        <f>INDEX('Pace of change parameters'!$E$20:$I$20,1,$B$6)</f>
        <v>6.8699999999999997E-2</v>
      </c>
      <c r="N153" s="99">
        <f>IF(INDEX('Pace of change parameters'!$E$28:$I$28,1,$B$6)=1,(1+L153)*D153,D153)</f>
        <v>76078.017146326427</v>
      </c>
      <c r="O153" s="85">
        <f>IF(K153&lt;INDEX('Pace of change parameters'!$E$16:$I$16,1,$B$6),1,IF(K153&gt;INDEX('Pace of change parameters'!$E$17:$I$17,1,$B$6),0,(K153-INDEX('Pace of change parameters'!$E$17:$I$17,1,$B$6))/(INDEX('Pace of change parameters'!$E$16:$I$16,1,$B$6)-INDEX('Pace of change parameters'!$E$17:$I$17,1,$B$6))))</f>
        <v>0</v>
      </c>
      <c r="P153" s="52">
        <v>8.6004446336050311E-2</v>
      </c>
      <c r="Q153" s="52">
        <v>6.8699999999999983E-2</v>
      </c>
      <c r="R153" s="9">
        <f>IF(INDEX('Pace of change parameters'!$E$29:$I$29,1,$B$6)=1,D153*(1+P153),D153)</f>
        <v>76078.017146326427</v>
      </c>
      <c r="S153" s="94">
        <f>IF(P153&lt;INDEX('Pace of change parameters'!$E$22:$I$22,1,$B$6),INDEX('Pace of change parameters'!$E$22:$I$22,1,$B$6),P153)</f>
        <v>8.6004446336050311E-2</v>
      </c>
      <c r="T153" s="123">
        <v>6.8699999999999983E-2</v>
      </c>
      <c r="U153" s="108">
        <f t="shared" si="37"/>
        <v>76078.017146326427</v>
      </c>
      <c r="V153" s="122">
        <f>IF(J153&gt;INDEX('Pace of change parameters'!$E$24:$I$24,1,$B$6),0,IF(J153&lt;INDEX('Pace of change parameters'!$E$23:$I$23,1,$B$6),1,(J153-INDEX('Pace of change parameters'!$E$24:$I$24,1,$B$6))/(INDEX('Pace of change parameters'!$E$23:$I$23,1,$B$6)-INDEX('Pace of change parameters'!$E$24:$I$24,1,$B$6))))</f>
        <v>1</v>
      </c>
      <c r="W153" s="123">
        <f>MIN(S153, S153+(INDEX('Pace of change parameters'!$E$25:$I$25,1,$B$6)-S153)*(1-V153))</f>
        <v>8.6004446336050311E-2</v>
      </c>
      <c r="X153" s="123">
        <v>6.8699999999999983E-2</v>
      </c>
      <c r="Y153" s="99">
        <f t="shared" si="38"/>
        <v>76078.017146326427</v>
      </c>
      <c r="Z153" s="88">
        <v>0</v>
      </c>
      <c r="AA153" s="90">
        <f t="shared" si="39"/>
        <v>74362.471272518669</v>
      </c>
      <c r="AB153" s="90">
        <f>IF(INDEX('Pace of change parameters'!$E$27:$I$27,1,$B$6)=1,MAX(AA153,Y153),Y153)</f>
        <v>76078.017146326427</v>
      </c>
      <c r="AC153" s="88">
        <f t="shared" si="40"/>
        <v>8.6004446336050311E-2</v>
      </c>
      <c r="AD153" s="134">
        <v>6.8699999999999983E-2</v>
      </c>
      <c r="AE153" s="51">
        <f t="shared" si="41"/>
        <v>76078</v>
      </c>
      <c r="AF153" s="51">
        <v>244.91389594773568</v>
      </c>
      <c r="AG153" s="15">
        <f t="shared" si="33"/>
        <v>8.6004201574324979E-2</v>
      </c>
      <c r="AH153" s="15">
        <f t="shared" si="34"/>
        <v>6.8699759138320049E-2</v>
      </c>
      <c r="AI153" s="51"/>
      <c r="AJ153" s="51">
        <v>74362.471272518669</v>
      </c>
      <c r="AK153" s="51">
        <v>239.39118472691342</v>
      </c>
      <c r="AL153" s="15">
        <f t="shared" si="42"/>
        <v>2.3069818661544783E-2</v>
      </c>
      <c r="AM153" s="53">
        <f t="shared" si="43"/>
        <v>2.3069818661544783E-2</v>
      </c>
    </row>
    <row r="154" spans="1:39" x14ac:dyDescent="0.2">
      <c r="A154" s="160" t="s">
        <v>355</v>
      </c>
      <c r="B154" s="160" t="s">
        <v>356</v>
      </c>
      <c r="D154" s="62">
        <v>81354.124770027673</v>
      </c>
      <c r="E154" s="67">
        <v>347.19981550488728</v>
      </c>
      <c r="F154" s="50"/>
      <c r="G154" s="82">
        <v>81871.017661948892</v>
      </c>
      <c r="H154" s="75">
        <v>343.19107806844767</v>
      </c>
      <c r="I154" s="84"/>
      <c r="J154" s="94">
        <f t="shared" si="35"/>
        <v>-6.3135027105135633E-3</v>
      </c>
      <c r="K154" s="117">
        <f t="shared" si="36"/>
        <v>1.1680774042849951E-2</v>
      </c>
      <c r="L154" s="94">
        <v>8.8052666679858671E-2</v>
      </c>
      <c r="M154" s="88">
        <f>INDEX('Pace of change parameters'!$E$20:$I$20,1,$B$6)</f>
        <v>6.8699999999999997E-2</v>
      </c>
      <c r="N154" s="99">
        <f>IF(INDEX('Pace of change parameters'!$E$28:$I$28,1,$B$6)=1,(1+L154)*D154,D154)</f>
        <v>88517.572401434547</v>
      </c>
      <c r="O154" s="85">
        <f>IF(K154&lt;INDEX('Pace of change parameters'!$E$16:$I$16,1,$B$6),1,IF(K154&gt;INDEX('Pace of change parameters'!$E$17:$I$17,1,$B$6),0,(K154-INDEX('Pace of change parameters'!$E$17:$I$17,1,$B$6))/(INDEX('Pace of change parameters'!$E$16:$I$16,1,$B$6)-INDEX('Pace of change parameters'!$E$17:$I$17,1,$B$6))))</f>
        <v>0</v>
      </c>
      <c r="P154" s="52">
        <v>8.8052666679858671E-2</v>
      </c>
      <c r="Q154" s="52">
        <v>6.8699999999999983E-2</v>
      </c>
      <c r="R154" s="9">
        <f>IF(INDEX('Pace of change parameters'!$E$29:$I$29,1,$B$6)=1,D154*(1+P154),D154)</f>
        <v>88517.572401434547</v>
      </c>
      <c r="S154" s="94">
        <f>IF(P154&lt;INDEX('Pace of change parameters'!$E$22:$I$22,1,$B$6),INDEX('Pace of change parameters'!$E$22:$I$22,1,$B$6),P154)</f>
        <v>8.8052666679858671E-2</v>
      </c>
      <c r="T154" s="123">
        <v>6.8699999999999983E-2</v>
      </c>
      <c r="U154" s="108">
        <f t="shared" si="37"/>
        <v>88517.572401434547</v>
      </c>
      <c r="V154" s="122">
        <f>IF(J154&gt;INDEX('Pace of change parameters'!$E$24:$I$24,1,$B$6),0,IF(J154&lt;INDEX('Pace of change parameters'!$E$23:$I$23,1,$B$6),1,(J154-INDEX('Pace of change parameters'!$E$24:$I$24,1,$B$6))/(INDEX('Pace of change parameters'!$E$23:$I$23,1,$B$6)-INDEX('Pace of change parameters'!$E$24:$I$24,1,$B$6))))</f>
        <v>1</v>
      </c>
      <c r="W154" s="123">
        <f>MIN(S154, S154+(INDEX('Pace of change parameters'!$E$25:$I$25,1,$B$6)-S154)*(1-V154))</f>
        <v>8.8052666679858671E-2</v>
      </c>
      <c r="X154" s="123">
        <v>6.8699999999999983E-2</v>
      </c>
      <c r="Y154" s="99">
        <f t="shared" si="38"/>
        <v>88517.572401434547</v>
      </c>
      <c r="Z154" s="88">
        <v>0</v>
      </c>
      <c r="AA154" s="90">
        <f t="shared" si="39"/>
        <v>88167.374334701628</v>
      </c>
      <c r="AB154" s="90">
        <f>IF(INDEX('Pace of change parameters'!$E$27:$I$27,1,$B$6)=1,MAX(AA154,Y154),Y154)</f>
        <v>88517.572401434547</v>
      </c>
      <c r="AC154" s="88">
        <f t="shared" si="40"/>
        <v>8.8052666679858671E-2</v>
      </c>
      <c r="AD154" s="134">
        <v>6.8699999999999983E-2</v>
      </c>
      <c r="AE154" s="51">
        <f t="shared" si="41"/>
        <v>88518</v>
      </c>
      <c r="AF154" s="51">
        <v>371.05423525939477</v>
      </c>
      <c r="AG154" s="15">
        <f t="shared" si="33"/>
        <v>8.8057922695661928E-2</v>
      </c>
      <c r="AH154" s="15">
        <f t="shared" si="34"/>
        <v>6.8705162529591579E-2</v>
      </c>
      <c r="AI154" s="51"/>
      <c r="AJ154" s="51">
        <v>88167.374334701628</v>
      </c>
      <c r="AK154" s="51">
        <v>369.58446483869386</v>
      </c>
      <c r="AL154" s="15">
        <f t="shared" si="42"/>
        <v>3.9768187262481103E-3</v>
      </c>
      <c r="AM154" s="53">
        <f t="shared" si="43"/>
        <v>3.9768187262481103E-3</v>
      </c>
    </row>
    <row r="155" spans="1:39" x14ac:dyDescent="0.2">
      <c r="A155" s="160" t="s">
        <v>357</v>
      </c>
      <c r="B155" s="160" t="s">
        <v>358</v>
      </c>
      <c r="D155" s="62">
        <v>45337.97062587952</v>
      </c>
      <c r="E155" s="67">
        <v>223.81163549690737</v>
      </c>
      <c r="F155" s="50"/>
      <c r="G155" s="82">
        <v>46507.403613234012</v>
      </c>
      <c r="H155" s="75">
        <v>225.78791016941864</v>
      </c>
      <c r="I155" s="84"/>
      <c r="J155" s="94">
        <f t="shared" si="35"/>
        <v>-2.5145092963687166E-2</v>
      </c>
      <c r="K155" s="117">
        <f t="shared" si="36"/>
        <v>-8.7527922599061059E-3</v>
      </c>
      <c r="L155" s="94">
        <v>8.6670317055067558E-2</v>
      </c>
      <c r="M155" s="88">
        <f>INDEX('Pace of change parameters'!$E$20:$I$20,1,$B$6)</f>
        <v>6.8699999999999997E-2</v>
      </c>
      <c r="N155" s="99">
        <f>IF(INDEX('Pace of change parameters'!$E$28:$I$28,1,$B$6)=1,(1+L155)*D155,D155)</f>
        <v>49267.426914657837</v>
      </c>
      <c r="O155" s="85">
        <f>IF(K155&lt;INDEX('Pace of change parameters'!$E$16:$I$16,1,$B$6),1,IF(K155&gt;INDEX('Pace of change parameters'!$E$17:$I$17,1,$B$6),0,(K155-INDEX('Pace of change parameters'!$E$17:$I$17,1,$B$6))/(INDEX('Pace of change parameters'!$E$16:$I$16,1,$B$6)-INDEX('Pace of change parameters'!$E$17:$I$17,1,$B$6))))</f>
        <v>0</v>
      </c>
      <c r="P155" s="52">
        <v>8.6670317055067558E-2</v>
      </c>
      <c r="Q155" s="52">
        <v>6.8699999999999983E-2</v>
      </c>
      <c r="R155" s="9">
        <f>IF(INDEX('Pace of change parameters'!$E$29:$I$29,1,$B$6)=1,D155*(1+P155),D155)</f>
        <v>49267.426914657837</v>
      </c>
      <c r="S155" s="94">
        <f>IF(P155&lt;INDEX('Pace of change parameters'!$E$22:$I$22,1,$B$6),INDEX('Pace of change parameters'!$E$22:$I$22,1,$B$6),P155)</f>
        <v>8.6670317055067558E-2</v>
      </c>
      <c r="T155" s="123">
        <v>6.8699999999999983E-2</v>
      </c>
      <c r="U155" s="108">
        <f t="shared" si="37"/>
        <v>49267.426914657837</v>
      </c>
      <c r="V155" s="122">
        <f>IF(J155&gt;INDEX('Pace of change parameters'!$E$24:$I$24,1,$B$6),0,IF(J155&lt;INDEX('Pace of change parameters'!$E$23:$I$23,1,$B$6),1,(J155-INDEX('Pace of change parameters'!$E$24:$I$24,1,$B$6))/(INDEX('Pace of change parameters'!$E$23:$I$23,1,$B$6)-INDEX('Pace of change parameters'!$E$24:$I$24,1,$B$6))))</f>
        <v>1</v>
      </c>
      <c r="W155" s="123">
        <f>MIN(S155, S155+(INDEX('Pace of change parameters'!$E$25:$I$25,1,$B$6)-S155)*(1-V155))</f>
        <v>8.6670317055067558E-2</v>
      </c>
      <c r="X155" s="123">
        <v>6.8699999999999983E-2</v>
      </c>
      <c r="Y155" s="99">
        <f t="shared" si="38"/>
        <v>49267.426914657837</v>
      </c>
      <c r="Z155" s="88">
        <v>-1.6320134255752738E-2</v>
      </c>
      <c r="AA155" s="90">
        <f t="shared" si="39"/>
        <v>49266.713891587555</v>
      </c>
      <c r="AB155" s="90">
        <f>IF(INDEX('Pace of change parameters'!$E$27:$I$27,1,$B$6)=1,MAX(AA155,Y155),Y155)</f>
        <v>49267.426914657837</v>
      </c>
      <c r="AC155" s="88">
        <f t="shared" si="40"/>
        <v>8.6670317055067558E-2</v>
      </c>
      <c r="AD155" s="134">
        <v>6.8699999999999983E-2</v>
      </c>
      <c r="AE155" s="51">
        <f t="shared" si="41"/>
        <v>49267</v>
      </c>
      <c r="AF155" s="51">
        <v>239.18542223568389</v>
      </c>
      <c r="AG155" s="15">
        <f t="shared" si="33"/>
        <v>8.6660900783188888E-2</v>
      </c>
      <c r="AH155" s="15">
        <f t="shared" si="34"/>
        <v>6.8690739445443016E-2</v>
      </c>
      <c r="AI155" s="51"/>
      <c r="AJ155" s="51">
        <v>50084.093013647893</v>
      </c>
      <c r="AK155" s="51">
        <v>243.15231158301981</v>
      </c>
      <c r="AL155" s="15">
        <f t="shared" si="42"/>
        <v>-1.631442169523234E-2</v>
      </c>
      <c r="AM155" s="53">
        <f t="shared" si="43"/>
        <v>-1.631442169523234E-2</v>
      </c>
    </row>
    <row r="156" spans="1:39" x14ac:dyDescent="0.2">
      <c r="A156" s="160" t="s">
        <v>359</v>
      </c>
      <c r="B156" s="160" t="s">
        <v>360</v>
      </c>
      <c r="D156" s="62">
        <v>143741.66612654045</v>
      </c>
      <c r="E156" s="67">
        <v>374.38672842962148</v>
      </c>
      <c r="F156" s="50"/>
      <c r="G156" s="82">
        <v>140439.22678490789</v>
      </c>
      <c r="H156" s="75">
        <v>361.53459837359861</v>
      </c>
      <c r="I156" s="84"/>
      <c r="J156" s="94">
        <f t="shared" si="35"/>
        <v>2.3515077783007765E-2</v>
      </c>
      <c r="K156" s="117">
        <f t="shared" si="36"/>
        <v>3.554882468742826E-2</v>
      </c>
      <c r="L156" s="94">
        <v>8.126499840198842E-2</v>
      </c>
      <c r="M156" s="88">
        <f>INDEX('Pace of change parameters'!$E$20:$I$20,1,$B$6)</f>
        <v>6.8699999999999997E-2</v>
      </c>
      <c r="N156" s="99">
        <f>IF(INDEX('Pace of change parameters'!$E$28:$I$28,1,$B$6)=1,(1+L156)*D156,D156)</f>
        <v>155422.83239461292</v>
      </c>
      <c r="O156" s="85">
        <f>IF(K156&lt;INDEX('Pace of change parameters'!$E$16:$I$16,1,$B$6),1,IF(K156&gt;INDEX('Pace of change parameters'!$E$17:$I$17,1,$B$6),0,(K156-INDEX('Pace of change parameters'!$E$17:$I$17,1,$B$6))/(INDEX('Pace of change parameters'!$E$16:$I$16,1,$B$6)-INDEX('Pace of change parameters'!$E$17:$I$17,1,$B$6))))</f>
        <v>0</v>
      </c>
      <c r="P156" s="52">
        <v>8.126499840198842E-2</v>
      </c>
      <c r="Q156" s="52">
        <v>6.8699999999999983E-2</v>
      </c>
      <c r="R156" s="9">
        <f>IF(INDEX('Pace of change parameters'!$E$29:$I$29,1,$B$6)=1,D156*(1+P156),D156)</f>
        <v>155422.83239461292</v>
      </c>
      <c r="S156" s="94">
        <f>IF(P156&lt;INDEX('Pace of change parameters'!$E$22:$I$22,1,$B$6),INDEX('Pace of change parameters'!$E$22:$I$22,1,$B$6),P156)</f>
        <v>8.126499840198842E-2</v>
      </c>
      <c r="T156" s="123">
        <v>6.8699999999999983E-2</v>
      </c>
      <c r="U156" s="108">
        <f t="shared" si="37"/>
        <v>155422.83239461292</v>
      </c>
      <c r="V156" s="122">
        <f>IF(J156&gt;INDEX('Pace of change parameters'!$E$24:$I$24,1,$B$6),0,IF(J156&lt;INDEX('Pace of change parameters'!$E$23:$I$23,1,$B$6),1,(J156-INDEX('Pace of change parameters'!$E$24:$I$24,1,$B$6))/(INDEX('Pace of change parameters'!$E$23:$I$23,1,$B$6)-INDEX('Pace of change parameters'!$E$24:$I$24,1,$B$6))))</f>
        <v>1</v>
      </c>
      <c r="W156" s="123">
        <f>MIN(S156, S156+(INDEX('Pace of change parameters'!$E$25:$I$25,1,$B$6)-S156)*(1-V156))</f>
        <v>8.126499840198842E-2</v>
      </c>
      <c r="X156" s="123">
        <v>6.8699999999999983E-2</v>
      </c>
      <c r="Y156" s="99">
        <f t="shared" si="38"/>
        <v>155422.83239461292</v>
      </c>
      <c r="Z156" s="88">
        <v>0</v>
      </c>
      <c r="AA156" s="90">
        <f t="shared" si="39"/>
        <v>151239.81883733041</v>
      </c>
      <c r="AB156" s="90">
        <f>IF(INDEX('Pace of change parameters'!$E$27:$I$27,1,$B$6)=1,MAX(AA156,Y156),Y156)</f>
        <v>155422.83239461292</v>
      </c>
      <c r="AC156" s="88">
        <f t="shared" si="40"/>
        <v>8.126499840198842E-2</v>
      </c>
      <c r="AD156" s="134">
        <v>6.8699999999999983E-2</v>
      </c>
      <c r="AE156" s="51">
        <f t="shared" si="41"/>
        <v>155423</v>
      </c>
      <c r="AF156" s="51">
        <v>400.10752814154824</v>
      </c>
      <c r="AG156" s="15">
        <f t="shared" si="33"/>
        <v>8.1266164420106923E-2</v>
      </c>
      <c r="AH156" s="15">
        <f t="shared" si="34"/>
        <v>6.8701152468233939E-2</v>
      </c>
      <c r="AI156" s="51"/>
      <c r="AJ156" s="51">
        <v>151239.81883733041</v>
      </c>
      <c r="AK156" s="51">
        <v>389.33870837379175</v>
      </c>
      <c r="AL156" s="15">
        <f t="shared" si="42"/>
        <v>2.7659257957515226E-2</v>
      </c>
      <c r="AM156" s="53">
        <f t="shared" si="43"/>
        <v>2.7659257957515226E-2</v>
      </c>
    </row>
    <row r="157" spans="1:39" x14ac:dyDescent="0.2">
      <c r="A157" s="160" t="s">
        <v>361</v>
      </c>
      <c r="B157" s="160" t="s">
        <v>362</v>
      </c>
      <c r="D157" s="62">
        <v>100651.61839297536</v>
      </c>
      <c r="E157" s="67">
        <v>321.77524494159343</v>
      </c>
      <c r="F157" s="50"/>
      <c r="G157" s="82">
        <v>101587.13518325941</v>
      </c>
      <c r="H157" s="75">
        <v>320.08528534478796</v>
      </c>
      <c r="I157" s="84"/>
      <c r="J157" s="94">
        <f t="shared" si="35"/>
        <v>-9.2090084890809054E-3</v>
      </c>
      <c r="K157" s="117">
        <f t="shared" si="36"/>
        <v>5.2797166073570434E-3</v>
      </c>
      <c r="L157" s="94">
        <v>8.4328019070854188E-2</v>
      </c>
      <c r="M157" s="88">
        <f>INDEX('Pace of change parameters'!$E$20:$I$20,1,$B$6)</f>
        <v>6.8699999999999997E-2</v>
      </c>
      <c r="N157" s="99">
        <f>IF(INDEX('Pace of change parameters'!$E$28:$I$28,1,$B$6)=1,(1+L157)*D157,D157)</f>
        <v>109139.36998833052</v>
      </c>
      <c r="O157" s="85">
        <f>IF(K157&lt;INDEX('Pace of change parameters'!$E$16:$I$16,1,$B$6),1,IF(K157&gt;INDEX('Pace of change parameters'!$E$17:$I$17,1,$B$6),0,(K157-INDEX('Pace of change parameters'!$E$17:$I$17,1,$B$6))/(INDEX('Pace of change parameters'!$E$16:$I$16,1,$B$6)-INDEX('Pace of change parameters'!$E$17:$I$17,1,$B$6))))</f>
        <v>0</v>
      </c>
      <c r="P157" s="52">
        <v>8.4328019070854188E-2</v>
      </c>
      <c r="Q157" s="52">
        <v>6.8699999999999983E-2</v>
      </c>
      <c r="R157" s="9">
        <f>IF(INDEX('Pace of change parameters'!$E$29:$I$29,1,$B$6)=1,D157*(1+P157),D157)</f>
        <v>109139.36998833052</v>
      </c>
      <c r="S157" s="94">
        <f>IF(P157&lt;INDEX('Pace of change parameters'!$E$22:$I$22,1,$B$6),INDEX('Pace of change parameters'!$E$22:$I$22,1,$B$6),P157)</f>
        <v>8.4328019070854188E-2</v>
      </c>
      <c r="T157" s="123">
        <v>6.8699999999999983E-2</v>
      </c>
      <c r="U157" s="108">
        <f t="shared" si="37"/>
        <v>109139.36998833052</v>
      </c>
      <c r="V157" s="122">
        <f>IF(J157&gt;INDEX('Pace of change parameters'!$E$24:$I$24,1,$B$6),0,IF(J157&lt;INDEX('Pace of change parameters'!$E$23:$I$23,1,$B$6),1,(J157-INDEX('Pace of change parameters'!$E$24:$I$24,1,$B$6))/(INDEX('Pace of change parameters'!$E$23:$I$23,1,$B$6)-INDEX('Pace of change parameters'!$E$24:$I$24,1,$B$6))))</f>
        <v>1</v>
      </c>
      <c r="W157" s="123">
        <f>MIN(S157, S157+(INDEX('Pace of change parameters'!$E$25:$I$25,1,$B$6)-S157)*(1-V157))</f>
        <v>8.4328019070854188E-2</v>
      </c>
      <c r="X157" s="123">
        <v>6.8699999999999983E-2</v>
      </c>
      <c r="Y157" s="99">
        <f t="shared" si="38"/>
        <v>109139.36998833052</v>
      </c>
      <c r="Z157" s="88">
        <v>-2.3947518377033239E-3</v>
      </c>
      <c r="AA157" s="90">
        <f t="shared" si="39"/>
        <v>109137.79046827945</v>
      </c>
      <c r="AB157" s="90">
        <f>IF(INDEX('Pace of change parameters'!$E$27:$I$27,1,$B$6)=1,MAX(AA157,Y157),Y157)</f>
        <v>109139.36998833052</v>
      </c>
      <c r="AC157" s="88">
        <f t="shared" si="40"/>
        <v>8.4328019070854188E-2</v>
      </c>
      <c r="AD157" s="134">
        <v>6.8699999999999983E-2</v>
      </c>
      <c r="AE157" s="51">
        <f t="shared" si="41"/>
        <v>109139</v>
      </c>
      <c r="AF157" s="51">
        <v>343.88003849331477</v>
      </c>
      <c r="AG157" s="15">
        <f t="shared" si="33"/>
        <v>8.4324343140586677E-2</v>
      </c>
      <c r="AH157" s="15">
        <f t="shared" si="34"/>
        <v>6.8696377049557222E-2</v>
      </c>
      <c r="AI157" s="51"/>
      <c r="AJ157" s="51">
        <v>109399.77578237862</v>
      </c>
      <c r="AK157" s="51">
        <v>344.7017024821958</v>
      </c>
      <c r="AL157" s="15">
        <f t="shared" si="42"/>
        <v>-2.3836957664096214E-3</v>
      </c>
      <c r="AM157" s="53">
        <f t="shared" si="43"/>
        <v>-2.3836957664097325E-3</v>
      </c>
    </row>
    <row r="158" spans="1:39" x14ac:dyDescent="0.2">
      <c r="A158" s="160" t="s">
        <v>363</v>
      </c>
      <c r="B158" s="160" t="s">
        <v>364</v>
      </c>
      <c r="D158" s="62">
        <v>51915.687935804825</v>
      </c>
      <c r="E158" s="67">
        <v>235.27137733015874</v>
      </c>
      <c r="F158" s="50"/>
      <c r="G158" s="82">
        <v>53333.939495996958</v>
      </c>
      <c r="H158" s="75">
        <v>238.45079023701277</v>
      </c>
      <c r="I158" s="84"/>
      <c r="J158" s="94">
        <f t="shared" si="35"/>
        <v>-2.659191452186993E-2</v>
      </c>
      <c r="K158" s="117">
        <f t="shared" si="36"/>
        <v>-1.3333622856497085E-2</v>
      </c>
      <c r="L158" s="94">
        <v>8.3256213898535991E-2</v>
      </c>
      <c r="M158" s="88">
        <f>INDEX('Pace of change parameters'!$E$20:$I$20,1,$B$6)</f>
        <v>6.8699999999999997E-2</v>
      </c>
      <c r="N158" s="99">
        <f>IF(INDEX('Pace of change parameters'!$E$28:$I$28,1,$B$6)=1,(1+L158)*D158,D158)</f>
        <v>56237.991555277833</v>
      </c>
      <c r="O158" s="85">
        <f>IF(K158&lt;INDEX('Pace of change parameters'!$E$16:$I$16,1,$B$6),1,IF(K158&gt;INDEX('Pace of change parameters'!$E$17:$I$17,1,$B$6),0,(K158-INDEX('Pace of change parameters'!$E$17:$I$17,1,$B$6))/(INDEX('Pace of change parameters'!$E$16:$I$16,1,$B$6)-INDEX('Pace of change parameters'!$E$17:$I$17,1,$B$6))))</f>
        <v>0</v>
      </c>
      <c r="P158" s="52">
        <v>8.3256213898535991E-2</v>
      </c>
      <c r="Q158" s="52">
        <v>6.8699999999999983E-2</v>
      </c>
      <c r="R158" s="9">
        <f>IF(INDEX('Pace of change parameters'!$E$29:$I$29,1,$B$6)=1,D158*(1+P158),D158)</f>
        <v>56237.991555277833</v>
      </c>
      <c r="S158" s="94">
        <f>IF(P158&lt;INDEX('Pace of change parameters'!$E$22:$I$22,1,$B$6),INDEX('Pace of change parameters'!$E$22:$I$22,1,$B$6),P158)</f>
        <v>8.3256213898535991E-2</v>
      </c>
      <c r="T158" s="123">
        <v>6.8699999999999983E-2</v>
      </c>
      <c r="U158" s="108">
        <f t="shared" si="37"/>
        <v>56237.991555277833</v>
      </c>
      <c r="V158" s="122">
        <f>IF(J158&gt;INDEX('Pace of change parameters'!$E$24:$I$24,1,$B$6),0,IF(J158&lt;INDEX('Pace of change parameters'!$E$23:$I$23,1,$B$6),1,(J158-INDEX('Pace of change parameters'!$E$24:$I$24,1,$B$6))/(INDEX('Pace of change parameters'!$E$23:$I$23,1,$B$6)-INDEX('Pace of change parameters'!$E$24:$I$24,1,$B$6))))</f>
        <v>1</v>
      </c>
      <c r="W158" s="123">
        <f>MIN(S158, S158+(INDEX('Pace of change parameters'!$E$25:$I$25,1,$B$6)-S158)*(1-V158))</f>
        <v>8.3256213898535991E-2</v>
      </c>
      <c r="X158" s="123">
        <v>6.8699999999999983E-2</v>
      </c>
      <c r="Y158" s="99">
        <f t="shared" si="38"/>
        <v>56237.991555277833</v>
      </c>
      <c r="Z158" s="88">
        <v>-2.086599404841194E-2</v>
      </c>
      <c r="AA158" s="90">
        <f t="shared" si="39"/>
        <v>56237.177650677659</v>
      </c>
      <c r="AB158" s="90">
        <f>IF(INDEX('Pace of change parameters'!$E$27:$I$27,1,$B$6)=1,MAX(AA158,Y158),Y158)</f>
        <v>56237.991555277833</v>
      </c>
      <c r="AC158" s="88">
        <f t="shared" si="40"/>
        <v>8.3256213898535991E-2</v>
      </c>
      <c r="AD158" s="134">
        <v>6.8699999999999983E-2</v>
      </c>
      <c r="AE158" s="51">
        <f t="shared" si="41"/>
        <v>56238</v>
      </c>
      <c r="AF158" s="51">
        <v>251.43455870826168</v>
      </c>
      <c r="AG158" s="15">
        <f t="shared" si="33"/>
        <v>8.3256376560777445E-2</v>
      </c>
      <c r="AH158" s="15">
        <f t="shared" si="34"/>
        <v>6.870016047647387E-2</v>
      </c>
      <c r="AI158" s="51"/>
      <c r="AJ158" s="51">
        <v>57435.629146617779</v>
      </c>
      <c r="AK158" s="51">
        <v>256.78904065954003</v>
      </c>
      <c r="AL158" s="15">
        <f t="shared" si="42"/>
        <v>-2.0851676292437782E-2</v>
      </c>
      <c r="AM158" s="53">
        <f t="shared" si="43"/>
        <v>-2.0851676292437782E-2</v>
      </c>
    </row>
    <row r="159" spans="1:39" x14ac:dyDescent="0.2">
      <c r="A159" s="160" t="s">
        <v>365</v>
      </c>
      <c r="B159" s="160" t="s">
        <v>366</v>
      </c>
      <c r="D159" s="62">
        <v>86337.18047861816</v>
      </c>
      <c r="E159" s="67">
        <v>232.47915987736999</v>
      </c>
      <c r="F159" s="50"/>
      <c r="G159" s="82">
        <v>88423.288534537496</v>
      </c>
      <c r="H159" s="75">
        <v>234.10868534192156</v>
      </c>
      <c r="I159" s="84"/>
      <c r="J159" s="94">
        <f t="shared" si="35"/>
        <v>-2.3592292149420713E-2</v>
      </c>
      <c r="K159" s="117">
        <f t="shared" si="36"/>
        <v>-6.9605510883613553E-3</v>
      </c>
      <c r="L159" s="94">
        <v>8.6903811306530798E-2</v>
      </c>
      <c r="M159" s="88">
        <f>INDEX('Pace of change parameters'!$E$20:$I$20,1,$B$6)</f>
        <v>6.8699999999999997E-2</v>
      </c>
      <c r="N159" s="99">
        <f>IF(INDEX('Pace of change parameters'!$E$28:$I$28,1,$B$6)=1,(1+L159)*D159,D159)</f>
        <v>93840.210519669883</v>
      </c>
      <c r="O159" s="85">
        <f>IF(K159&lt;INDEX('Pace of change parameters'!$E$16:$I$16,1,$B$6),1,IF(K159&gt;INDEX('Pace of change parameters'!$E$17:$I$17,1,$B$6),0,(K159-INDEX('Pace of change parameters'!$E$17:$I$17,1,$B$6))/(INDEX('Pace of change parameters'!$E$16:$I$16,1,$B$6)-INDEX('Pace of change parameters'!$E$17:$I$17,1,$B$6))))</f>
        <v>0</v>
      </c>
      <c r="P159" s="52">
        <v>8.6903811306530798E-2</v>
      </c>
      <c r="Q159" s="52">
        <v>6.8699999999999983E-2</v>
      </c>
      <c r="R159" s="9">
        <f>IF(INDEX('Pace of change parameters'!$E$29:$I$29,1,$B$6)=1,D159*(1+P159),D159)</f>
        <v>93840.210519669883</v>
      </c>
      <c r="S159" s="94">
        <f>IF(P159&lt;INDEX('Pace of change parameters'!$E$22:$I$22,1,$B$6),INDEX('Pace of change parameters'!$E$22:$I$22,1,$B$6),P159)</f>
        <v>8.6903811306530798E-2</v>
      </c>
      <c r="T159" s="123">
        <v>6.8699999999999983E-2</v>
      </c>
      <c r="U159" s="108">
        <f t="shared" si="37"/>
        <v>93840.210519669883</v>
      </c>
      <c r="V159" s="122">
        <f>IF(J159&gt;INDEX('Pace of change parameters'!$E$24:$I$24,1,$B$6),0,IF(J159&lt;INDEX('Pace of change parameters'!$E$23:$I$23,1,$B$6),1,(J159-INDEX('Pace of change parameters'!$E$24:$I$24,1,$B$6))/(INDEX('Pace of change parameters'!$E$23:$I$23,1,$B$6)-INDEX('Pace of change parameters'!$E$24:$I$24,1,$B$6))))</f>
        <v>1</v>
      </c>
      <c r="W159" s="123">
        <f>MIN(S159, S159+(INDEX('Pace of change parameters'!$E$25:$I$25,1,$B$6)-S159)*(1-V159))</f>
        <v>8.6903811306530798E-2</v>
      </c>
      <c r="X159" s="123">
        <v>6.8699999999999983E-2</v>
      </c>
      <c r="Y159" s="99">
        <f t="shared" si="38"/>
        <v>93840.210519669883</v>
      </c>
      <c r="Z159" s="88">
        <v>-1.4541575344070079E-2</v>
      </c>
      <c r="AA159" s="90">
        <f t="shared" si="39"/>
        <v>93838.852416776965</v>
      </c>
      <c r="AB159" s="90">
        <f>IF(INDEX('Pace of change parameters'!$E$27:$I$27,1,$B$6)=1,MAX(AA159,Y159),Y159)</f>
        <v>93840.210519669883</v>
      </c>
      <c r="AC159" s="88">
        <f t="shared" si="40"/>
        <v>8.6903811306530798E-2</v>
      </c>
      <c r="AD159" s="134">
        <v>6.8699999999999983E-2</v>
      </c>
      <c r="AE159" s="51">
        <f t="shared" si="41"/>
        <v>93840</v>
      </c>
      <c r="AF159" s="51">
        <v>248.44992079100385</v>
      </c>
      <c r="AG159" s="15">
        <f t="shared" si="33"/>
        <v>8.6901372963412271E-2</v>
      </c>
      <c r="AH159" s="15">
        <f t="shared" si="34"/>
        <v>6.8697602495028987E-2</v>
      </c>
      <c r="AI159" s="51"/>
      <c r="AJ159" s="51">
        <v>95223.552885592857</v>
      </c>
      <c r="AK159" s="51">
        <v>252.11300268396752</v>
      </c>
      <c r="AL159" s="15">
        <f t="shared" si="42"/>
        <v>-1.4529523880033479E-2</v>
      </c>
      <c r="AM159" s="53">
        <f t="shared" si="43"/>
        <v>-1.452952388003359E-2</v>
      </c>
    </row>
    <row r="160" spans="1:39" x14ac:dyDescent="0.2">
      <c r="A160" s="160" t="s">
        <v>367</v>
      </c>
      <c r="B160" s="160" t="s">
        <v>368</v>
      </c>
      <c r="D160" s="62">
        <v>66998.453241468116</v>
      </c>
      <c r="E160" s="67">
        <v>222.68239851586438</v>
      </c>
      <c r="F160" s="50"/>
      <c r="G160" s="82">
        <v>71134.24077103936</v>
      </c>
      <c r="H160" s="75">
        <v>232.17367738043322</v>
      </c>
      <c r="I160" s="84"/>
      <c r="J160" s="94">
        <f t="shared" si="35"/>
        <v>-5.8140601273627857E-2</v>
      </c>
      <c r="K160" s="117">
        <f t="shared" si="36"/>
        <v>-4.0880081547817748E-2</v>
      </c>
      <c r="L160" s="94">
        <v>8.8285001175246958E-2</v>
      </c>
      <c r="M160" s="88">
        <f>INDEX('Pace of change parameters'!$E$20:$I$20,1,$B$6)</f>
        <v>6.8699999999999997E-2</v>
      </c>
      <c r="N160" s="99">
        <f>IF(INDEX('Pace of change parameters'!$E$28:$I$28,1,$B$6)=1,(1+L160)*D160,D160)</f>
        <v>72913.411764630859</v>
      </c>
      <c r="O160" s="85">
        <f>IF(K160&lt;INDEX('Pace of change parameters'!$E$16:$I$16,1,$B$6),1,IF(K160&gt;INDEX('Pace of change parameters'!$E$17:$I$17,1,$B$6),0,(K160-INDEX('Pace of change parameters'!$E$17:$I$17,1,$B$6))/(INDEX('Pace of change parameters'!$E$16:$I$16,1,$B$6)-INDEX('Pace of change parameters'!$E$17:$I$17,1,$B$6))))</f>
        <v>0</v>
      </c>
      <c r="P160" s="52">
        <v>8.8285001175246958E-2</v>
      </c>
      <c r="Q160" s="52">
        <v>6.8699999999999983E-2</v>
      </c>
      <c r="R160" s="9">
        <f>IF(INDEX('Pace of change parameters'!$E$29:$I$29,1,$B$6)=1,D160*(1+P160),D160)</f>
        <v>72913.411764630859</v>
      </c>
      <c r="S160" s="94">
        <f>IF(P160&lt;INDEX('Pace of change parameters'!$E$22:$I$22,1,$B$6),INDEX('Pace of change parameters'!$E$22:$I$22,1,$B$6),P160)</f>
        <v>8.8285001175246958E-2</v>
      </c>
      <c r="T160" s="123">
        <v>6.8699999999999983E-2</v>
      </c>
      <c r="U160" s="108">
        <f t="shared" si="37"/>
        <v>72913.411764630859</v>
      </c>
      <c r="V160" s="122">
        <f>IF(J160&gt;INDEX('Pace of change parameters'!$E$24:$I$24,1,$B$6),0,IF(J160&lt;INDEX('Pace of change parameters'!$E$23:$I$23,1,$B$6),1,(J160-INDEX('Pace of change parameters'!$E$24:$I$24,1,$B$6))/(INDEX('Pace of change parameters'!$E$23:$I$23,1,$B$6)-INDEX('Pace of change parameters'!$E$24:$I$24,1,$B$6))))</f>
        <v>1</v>
      </c>
      <c r="W160" s="123">
        <f>MIN(S160, S160+(INDEX('Pace of change parameters'!$E$25:$I$25,1,$B$6)-S160)*(1-V160))</f>
        <v>8.8285001175246958E-2</v>
      </c>
      <c r="X160" s="123">
        <v>6.8699999999999983E-2</v>
      </c>
      <c r="Y160" s="99">
        <f t="shared" si="38"/>
        <v>72913.411764630859</v>
      </c>
      <c r="Z160" s="88">
        <v>-4.8202158605167855E-2</v>
      </c>
      <c r="AA160" s="90">
        <f t="shared" si="39"/>
        <v>72912.356524932402</v>
      </c>
      <c r="AB160" s="90">
        <f>IF(INDEX('Pace of change parameters'!$E$27:$I$27,1,$B$6)=1,MAX(AA160,Y160),Y160)</f>
        <v>72913.411764630859</v>
      </c>
      <c r="AC160" s="88">
        <f t="shared" si="40"/>
        <v>8.8285001175246958E-2</v>
      </c>
      <c r="AD160" s="134">
        <v>6.8699999999999983E-2</v>
      </c>
      <c r="AE160" s="51">
        <f t="shared" si="41"/>
        <v>72913</v>
      </c>
      <c r="AF160" s="51">
        <v>237.97933534326214</v>
      </c>
      <c r="AG160" s="15">
        <f t="shared" si="33"/>
        <v>8.8278855292604375E-2</v>
      </c>
      <c r="AH160" s="15">
        <f t="shared" si="34"/>
        <v>6.8693964719928058E-2</v>
      </c>
      <c r="AI160" s="51"/>
      <c r="AJ160" s="51">
        <v>76604.876953788276</v>
      </c>
      <c r="AK160" s="51">
        <v>250.02918137389648</v>
      </c>
      <c r="AL160" s="15">
        <f t="shared" si="42"/>
        <v>-4.8193758682171017E-2</v>
      </c>
      <c r="AM160" s="53">
        <f t="shared" si="43"/>
        <v>-4.8193758682171017E-2</v>
      </c>
    </row>
    <row r="161" spans="1:39" x14ac:dyDescent="0.2">
      <c r="A161" s="160" t="s">
        <v>369</v>
      </c>
      <c r="B161" s="160" t="s">
        <v>370</v>
      </c>
      <c r="D161" s="62">
        <v>45575.772116821099</v>
      </c>
      <c r="E161" s="67">
        <v>217.24887321756981</v>
      </c>
      <c r="F161" s="50"/>
      <c r="G161" s="82">
        <v>45039.577226861838</v>
      </c>
      <c r="H161" s="75">
        <v>211.87151948476907</v>
      </c>
      <c r="I161" s="84"/>
      <c r="J161" s="94">
        <f t="shared" si="35"/>
        <v>1.1904971648789564E-2</v>
      </c>
      <c r="K161" s="117">
        <f t="shared" si="36"/>
        <v>2.5380257553622387E-2</v>
      </c>
      <c r="L161" s="94">
        <v>8.2931611119599458E-2</v>
      </c>
      <c r="M161" s="88">
        <f>INDEX('Pace of change parameters'!$E$20:$I$20,1,$B$6)</f>
        <v>6.8699999999999997E-2</v>
      </c>
      <c r="N161" s="99">
        <f>IF(INDEX('Pace of change parameters'!$E$28:$I$28,1,$B$6)=1,(1+L161)*D161,D161)</f>
        <v>49355.444326488789</v>
      </c>
      <c r="O161" s="85">
        <f>IF(K161&lt;INDEX('Pace of change parameters'!$E$16:$I$16,1,$B$6),1,IF(K161&gt;INDEX('Pace of change parameters'!$E$17:$I$17,1,$B$6),0,(K161-INDEX('Pace of change parameters'!$E$17:$I$17,1,$B$6))/(INDEX('Pace of change parameters'!$E$16:$I$16,1,$B$6)-INDEX('Pace of change parameters'!$E$17:$I$17,1,$B$6))))</f>
        <v>0</v>
      </c>
      <c r="P161" s="52">
        <v>8.2931611119599458E-2</v>
      </c>
      <c r="Q161" s="52">
        <v>6.8699999999999983E-2</v>
      </c>
      <c r="R161" s="9">
        <f>IF(INDEX('Pace of change parameters'!$E$29:$I$29,1,$B$6)=1,D161*(1+P161),D161)</f>
        <v>49355.444326488789</v>
      </c>
      <c r="S161" s="94">
        <f>IF(P161&lt;INDEX('Pace of change parameters'!$E$22:$I$22,1,$B$6),INDEX('Pace of change parameters'!$E$22:$I$22,1,$B$6),P161)</f>
        <v>8.2931611119599458E-2</v>
      </c>
      <c r="T161" s="123">
        <v>6.8699999999999983E-2</v>
      </c>
      <c r="U161" s="108">
        <f t="shared" ref="U161:U217" si="44">D161*(1+S161)</f>
        <v>49355.444326488789</v>
      </c>
      <c r="V161" s="122">
        <f>IF(J161&gt;INDEX('Pace of change parameters'!$E$24:$I$24,1,$B$6),0,IF(J161&lt;INDEX('Pace of change parameters'!$E$23:$I$23,1,$B$6),1,(J161-INDEX('Pace of change parameters'!$E$24:$I$24,1,$B$6))/(INDEX('Pace of change parameters'!$E$23:$I$23,1,$B$6)-INDEX('Pace of change parameters'!$E$24:$I$24,1,$B$6))))</f>
        <v>1</v>
      </c>
      <c r="W161" s="123">
        <f>MIN(S161, S161+(INDEX('Pace of change parameters'!$E$25:$I$25,1,$B$6)-S161)*(1-V161))</f>
        <v>8.2931611119599458E-2</v>
      </c>
      <c r="X161" s="123">
        <v>6.8699999999999983E-2</v>
      </c>
      <c r="Y161" s="99">
        <f t="shared" ref="Y161:Y217" si="45">D161*(1+W161)</f>
        <v>49355.444326488789</v>
      </c>
      <c r="Z161" s="88">
        <v>0</v>
      </c>
      <c r="AA161" s="90">
        <f t="shared" si="39"/>
        <v>48503.382254683238</v>
      </c>
      <c r="AB161" s="90">
        <f>IF(INDEX('Pace of change parameters'!$E$27:$I$27,1,$B$6)=1,MAX(AA161,Y161),Y161)</f>
        <v>49355.444326488789</v>
      </c>
      <c r="AC161" s="88">
        <f t="shared" ref="AC161:AC217" si="46">AB161/D161-1</f>
        <v>8.2931611119599458E-2</v>
      </c>
      <c r="AD161" s="134">
        <v>6.8699999999999983E-2</v>
      </c>
      <c r="AE161" s="51">
        <f t="shared" si="41"/>
        <v>49355</v>
      </c>
      <c r="AF161" s="51">
        <v>232.17178064305219</v>
      </c>
      <c r="AG161" s="15">
        <f t="shared" ref="AG161:AG217" si="47">AE161/D161 - 1</f>
        <v>8.2921861937782948E-2</v>
      </c>
      <c r="AH161" s="15">
        <f t="shared" ref="AH161:AH217" si="48">AF161/E161 - 1</f>
        <v>6.8690378939445296E-2</v>
      </c>
      <c r="AI161" s="51"/>
      <c r="AJ161" s="51">
        <v>48503.382254683238</v>
      </c>
      <c r="AK161" s="51">
        <v>228.16566964401636</v>
      </c>
      <c r="AL161" s="15">
        <f t="shared" ref="AL161:AL217" si="49">AE161/AJ161-1</f>
        <v>1.7557904330157026E-2</v>
      </c>
      <c r="AM161" s="53">
        <f t="shared" ref="AM161:AM217" si="50">AF161/AK161-1</f>
        <v>1.7557904330156804E-2</v>
      </c>
    </row>
    <row r="162" spans="1:39" x14ac:dyDescent="0.2">
      <c r="A162" s="160" t="s">
        <v>371</v>
      </c>
      <c r="B162" s="160" t="s">
        <v>372</v>
      </c>
      <c r="D162" s="62">
        <v>105772.5714746538</v>
      </c>
      <c r="E162" s="67">
        <v>338.75190228942228</v>
      </c>
      <c r="F162" s="50"/>
      <c r="G162" s="82">
        <v>105450.60485314214</v>
      </c>
      <c r="H162" s="75">
        <v>332.89004985565055</v>
      </c>
      <c r="I162" s="84"/>
      <c r="J162" s="94">
        <f t="shared" si="35"/>
        <v>3.0532458487084746E-3</v>
      </c>
      <c r="K162" s="117">
        <f t="shared" si="36"/>
        <v>1.7608974603817718E-2</v>
      </c>
      <c r="L162" s="94">
        <v>8.4208356495495185E-2</v>
      </c>
      <c r="M162" s="88">
        <f>INDEX('Pace of change parameters'!$E$20:$I$20,1,$B$6)</f>
        <v>6.8699999999999997E-2</v>
      </c>
      <c r="N162" s="99">
        <f>IF(INDEX('Pace of change parameters'!$E$28:$I$28,1,$B$6)=1,(1+L162)*D162,D162)</f>
        <v>114679.50588083669</v>
      </c>
      <c r="O162" s="85">
        <f>IF(K162&lt;INDEX('Pace of change parameters'!$E$16:$I$16,1,$B$6),1,IF(K162&gt;INDEX('Pace of change parameters'!$E$17:$I$17,1,$B$6),0,(K162-INDEX('Pace of change parameters'!$E$17:$I$17,1,$B$6))/(INDEX('Pace of change parameters'!$E$16:$I$16,1,$B$6)-INDEX('Pace of change parameters'!$E$17:$I$17,1,$B$6))))</f>
        <v>0</v>
      </c>
      <c r="P162" s="52">
        <v>8.4208356495495185E-2</v>
      </c>
      <c r="Q162" s="52">
        <v>6.8699999999999983E-2</v>
      </c>
      <c r="R162" s="9">
        <f>IF(INDEX('Pace of change parameters'!$E$29:$I$29,1,$B$6)=1,D162*(1+P162),D162)</f>
        <v>114679.50588083669</v>
      </c>
      <c r="S162" s="94">
        <f>IF(P162&lt;INDEX('Pace of change parameters'!$E$22:$I$22,1,$B$6),INDEX('Pace of change parameters'!$E$22:$I$22,1,$B$6),P162)</f>
        <v>8.4208356495495185E-2</v>
      </c>
      <c r="T162" s="123">
        <v>6.8699999999999983E-2</v>
      </c>
      <c r="U162" s="108">
        <f t="shared" si="44"/>
        <v>114679.50588083669</v>
      </c>
      <c r="V162" s="122">
        <f>IF(J162&gt;INDEX('Pace of change parameters'!$E$24:$I$24,1,$B$6),0,IF(J162&lt;INDEX('Pace of change parameters'!$E$23:$I$23,1,$B$6),1,(J162-INDEX('Pace of change parameters'!$E$24:$I$24,1,$B$6))/(INDEX('Pace of change parameters'!$E$23:$I$23,1,$B$6)-INDEX('Pace of change parameters'!$E$24:$I$24,1,$B$6))))</f>
        <v>1</v>
      </c>
      <c r="W162" s="123">
        <f>MIN(S162, S162+(INDEX('Pace of change parameters'!$E$25:$I$25,1,$B$6)-S162)*(1-V162))</f>
        <v>8.4208356495495185E-2</v>
      </c>
      <c r="X162" s="123">
        <v>6.8699999999999983E-2</v>
      </c>
      <c r="Y162" s="99">
        <f t="shared" si="45"/>
        <v>114679.50588083669</v>
      </c>
      <c r="Z162" s="88">
        <v>0</v>
      </c>
      <c r="AA162" s="90">
        <f t="shared" si="39"/>
        <v>113560.36870455055</v>
      </c>
      <c r="AB162" s="90">
        <f>IF(INDEX('Pace of change parameters'!$E$27:$I$27,1,$B$6)=1,MAX(AA162,Y162),Y162)</f>
        <v>114679.50588083669</v>
      </c>
      <c r="AC162" s="88">
        <f t="shared" si="46"/>
        <v>8.4208356495495185E-2</v>
      </c>
      <c r="AD162" s="134">
        <v>6.8699999999999983E-2</v>
      </c>
      <c r="AE162" s="51">
        <f t="shared" si="41"/>
        <v>114680</v>
      </c>
      <c r="AF162" s="51">
        <v>362.02571782885764</v>
      </c>
      <c r="AG162" s="15">
        <f t="shared" si="47"/>
        <v>8.4213028020035274E-2</v>
      </c>
      <c r="AH162" s="15">
        <f t="shared" si="48"/>
        <v>6.8704604703741845E-2</v>
      </c>
      <c r="AI162" s="51"/>
      <c r="AJ162" s="51">
        <v>113560.36870455055</v>
      </c>
      <c r="AK162" s="51">
        <v>358.49122773957669</v>
      </c>
      <c r="AL162" s="15">
        <f t="shared" si="49"/>
        <v>9.8593488927671835E-3</v>
      </c>
      <c r="AM162" s="53">
        <f t="shared" si="50"/>
        <v>9.8593488927671835E-3</v>
      </c>
    </row>
    <row r="163" spans="1:39" x14ac:dyDescent="0.2">
      <c r="A163" s="160" t="s">
        <v>373</v>
      </c>
      <c r="B163" s="160" t="s">
        <v>374</v>
      </c>
      <c r="D163" s="62">
        <v>48784.436162585436</v>
      </c>
      <c r="E163" s="67">
        <v>256.16830671545972</v>
      </c>
      <c r="F163" s="50"/>
      <c r="G163" s="82">
        <v>47925.069413681849</v>
      </c>
      <c r="H163" s="75">
        <v>248.21219200283687</v>
      </c>
      <c r="I163" s="84"/>
      <c r="J163" s="94">
        <f t="shared" si="35"/>
        <v>1.793146591996897E-2</v>
      </c>
      <c r="K163" s="117">
        <f t="shared" si="36"/>
        <v>3.2053682167763498E-2</v>
      </c>
      <c r="L163" s="94">
        <v>8.3526550715158576E-2</v>
      </c>
      <c r="M163" s="88">
        <f>INDEX('Pace of change parameters'!$E$20:$I$20,1,$B$6)</f>
        <v>6.8699999999999997E-2</v>
      </c>
      <c r="N163" s="99">
        <f>IF(INDEX('Pace of change parameters'!$E$28:$I$28,1,$B$6)=1,(1+L163)*D163,D163)</f>
        <v>52859.231843830043</v>
      </c>
      <c r="O163" s="85">
        <f>IF(K163&lt;INDEX('Pace of change parameters'!$E$16:$I$16,1,$B$6),1,IF(K163&gt;INDEX('Pace of change parameters'!$E$17:$I$17,1,$B$6),0,(K163-INDEX('Pace of change parameters'!$E$17:$I$17,1,$B$6))/(INDEX('Pace of change parameters'!$E$16:$I$16,1,$B$6)-INDEX('Pace of change parameters'!$E$17:$I$17,1,$B$6))))</f>
        <v>0</v>
      </c>
      <c r="P163" s="52">
        <v>8.3526550715158576E-2</v>
      </c>
      <c r="Q163" s="52">
        <v>6.8699999999999983E-2</v>
      </c>
      <c r="R163" s="9">
        <f>IF(INDEX('Pace of change parameters'!$E$29:$I$29,1,$B$6)=1,D163*(1+P163),D163)</f>
        <v>52859.231843830043</v>
      </c>
      <c r="S163" s="94">
        <f>IF(P163&lt;INDEX('Pace of change parameters'!$E$22:$I$22,1,$B$6),INDEX('Pace of change parameters'!$E$22:$I$22,1,$B$6),P163)</f>
        <v>8.3526550715158576E-2</v>
      </c>
      <c r="T163" s="123">
        <v>6.8699999999999983E-2</v>
      </c>
      <c r="U163" s="108">
        <f t="shared" si="44"/>
        <v>52859.231843830043</v>
      </c>
      <c r="V163" s="122">
        <f>IF(J163&gt;INDEX('Pace of change parameters'!$E$24:$I$24,1,$B$6),0,IF(J163&lt;INDEX('Pace of change parameters'!$E$23:$I$23,1,$B$6),1,(J163-INDEX('Pace of change parameters'!$E$24:$I$24,1,$B$6))/(INDEX('Pace of change parameters'!$E$23:$I$23,1,$B$6)-INDEX('Pace of change parameters'!$E$24:$I$24,1,$B$6))))</f>
        <v>1</v>
      </c>
      <c r="W163" s="123">
        <f>MIN(S163, S163+(INDEX('Pace of change parameters'!$E$25:$I$25,1,$B$6)-S163)*(1-V163))</f>
        <v>8.3526550715158576E-2</v>
      </c>
      <c r="X163" s="123">
        <v>6.8699999999999983E-2</v>
      </c>
      <c r="Y163" s="99">
        <f t="shared" si="45"/>
        <v>52859.231843830043</v>
      </c>
      <c r="Z163" s="88">
        <v>0</v>
      </c>
      <c r="AA163" s="90">
        <f t="shared" si="39"/>
        <v>51610.785546354513</v>
      </c>
      <c r="AB163" s="90">
        <f>IF(INDEX('Pace of change parameters'!$E$27:$I$27,1,$B$6)=1,MAX(AA163,Y163),Y163)</f>
        <v>52859.231843830043</v>
      </c>
      <c r="AC163" s="88">
        <f t="shared" si="46"/>
        <v>8.3526550715158576E-2</v>
      </c>
      <c r="AD163" s="134">
        <v>6.8699999999999983E-2</v>
      </c>
      <c r="AE163" s="51">
        <f t="shared" si="41"/>
        <v>52859</v>
      </c>
      <c r="AF163" s="51">
        <v>273.76586862766925</v>
      </c>
      <c r="AG163" s="15">
        <f t="shared" si="47"/>
        <v>8.3521798301309458E-2</v>
      </c>
      <c r="AH163" s="15">
        <f t="shared" si="48"/>
        <v>6.8695312616311011E-2</v>
      </c>
      <c r="AI163" s="51"/>
      <c r="AJ163" s="51">
        <v>51610.785546354513</v>
      </c>
      <c r="AK163" s="51">
        <v>267.3011509043701</v>
      </c>
      <c r="AL163" s="15">
        <f t="shared" si="49"/>
        <v>2.4185147356929892E-2</v>
      </c>
      <c r="AM163" s="53">
        <f t="shared" si="50"/>
        <v>2.4185147356929892E-2</v>
      </c>
    </row>
    <row r="164" spans="1:39" x14ac:dyDescent="0.2">
      <c r="A164" s="160" t="s">
        <v>375</v>
      </c>
      <c r="B164" s="160" t="s">
        <v>376</v>
      </c>
      <c r="D164" s="62">
        <v>112169.30925754442</v>
      </c>
      <c r="E164" s="67">
        <v>380.54841533040576</v>
      </c>
      <c r="F164" s="50"/>
      <c r="G164" s="82">
        <v>92506.946432659854</v>
      </c>
      <c r="H164" s="75">
        <v>306.8275281680115</v>
      </c>
      <c r="I164" s="84"/>
      <c r="J164" s="94">
        <f t="shared" si="35"/>
        <v>0.21255012280832042</v>
      </c>
      <c r="K164" s="117">
        <f t="shared" si="36"/>
        <v>0.24026816499341752</v>
      </c>
      <c r="L164" s="94">
        <v>9.3129729646644899E-2</v>
      </c>
      <c r="M164" s="88">
        <f>INDEX('Pace of change parameters'!$E$20:$I$20,1,$B$6)</f>
        <v>6.8699999999999997E-2</v>
      </c>
      <c r="N164" s="99">
        <f>IF(INDEX('Pace of change parameters'!$E$28:$I$28,1,$B$6)=1,(1+L164)*D164,D164)</f>
        <v>122615.60670335044</v>
      </c>
      <c r="O164" s="85">
        <f>IF(K164&lt;INDEX('Pace of change parameters'!$E$16:$I$16,1,$B$6),1,IF(K164&gt;INDEX('Pace of change parameters'!$E$17:$I$17,1,$B$6),0,(K164-INDEX('Pace of change parameters'!$E$17:$I$17,1,$B$6))/(INDEX('Pace of change parameters'!$E$16:$I$16,1,$B$6)-INDEX('Pace of change parameters'!$E$17:$I$17,1,$B$6))))</f>
        <v>0</v>
      </c>
      <c r="P164" s="52">
        <v>9.3129729646644899E-2</v>
      </c>
      <c r="Q164" s="52">
        <v>6.8699999999999983E-2</v>
      </c>
      <c r="R164" s="9">
        <f>IF(INDEX('Pace of change parameters'!$E$29:$I$29,1,$B$6)=1,D164*(1+P164),D164)</f>
        <v>122615.60670335044</v>
      </c>
      <c r="S164" s="94">
        <f>IF(P164&lt;INDEX('Pace of change parameters'!$E$22:$I$22,1,$B$6),INDEX('Pace of change parameters'!$E$22:$I$22,1,$B$6),P164)</f>
        <v>9.3129729646644899E-2</v>
      </c>
      <c r="T164" s="123">
        <v>6.8699999999999983E-2</v>
      </c>
      <c r="U164" s="108">
        <f t="shared" si="44"/>
        <v>122615.60670335044</v>
      </c>
      <c r="V164" s="122">
        <f>IF(J164&gt;INDEX('Pace of change parameters'!$E$24:$I$24,1,$B$6),0,IF(J164&lt;INDEX('Pace of change parameters'!$E$23:$I$23,1,$B$6),1,(J164-INDEX('Pace of change parameters'!$E$24:$I$24,1,$B$6))/(INDEX('Pace of change parameters'!$E$23:$I$23,1,$B$6)-INDEX('Pace of change parameters'!$E$24:$I$24,1,$B$6))))</f>
        <v>1</v>
      </c>
      <c r="W164" s="123">
        <f>MIN(S164, S164+(INDEX('Pace of change parameters'!$E$25:$I$25,1,$B$6)-S164)*(1-V164))</f>
        <v>9.3129729646644899E-2</v>
      </c>
      <c r="X164" s="123">
        <v>6.8699999999999983E-2</v>
      </c>
      <c r="Y164" s="99">
        <f t="shared" si="45"/>
        <v>122615.60670335044</v>
      </c>
      <c r="Z164" s="88">
        <v>0</v>
      </c>
      <c r="AA164" s="90">
        <f t="shared" si="39"/>
        <v>99621.267789360965</v>
      </c>
      <c r="AB164" s="90">
        <f>IF(INDEX('Pace of change parameters'!$E$27:$I$27,1,$B$6)=1,MAX(AA164,Y164),Y164)</f>
        <v>122615.60670335044</v>
      </c>
      <c r="AC164" s="88">
        <f t="shared" si="46"/>
        <v>9.3129729646644899E-2</v>
      </c>
      <c r="AD164" s="134">
        <v>6.8699999999999983E-2</v>
      </c>
      <c r="AE164" s="51">
        <f t="shared" si="41"/>
        <v>122616</v>
      </c>
      <c r="AF164" s="51">
        <v>406.69339595200768</v>
      </c>
      <c r="AG164" s="15">
        <f t="shared" si="47"/>
        <v>9.3133235923470226E-2</v>
      </c>
      <c r="AH164" s="15">
        <f t="shared" si="48"/>
        <v>6.8703427917054638E-2</v>
      </c>
      <c r="AI164" s="51"/>
      <c r="AJ164" s="51">
        <v>99621.267789360965</v>
      </c>
      <c r="AK164" s="51">
        <v>330.4243467924216</v>
      </c>
      <c r="AL164" s="15">
        <f t="shared" si="49"/>
        <v>0.23082151754240932</v>
      </c>
      <c r="AM164" s="53">
        <f t="shared" si="50"/>
        <v>0.23082151754240932</v>
      </c>
    </row>
    <row r="165" spans="1:39" x14ac:dyDescent="0.2">
      <c r="A165" s="160" t="s">
        <v>377</v>
      </c>
      <c r="B165" s="160" t="s">
        <v>378</v>
      </c>
      <c r="D165" s="62">
        <v>83380.457955992824</v>
      </c>
      <c r="E165" s="67">
        <v>280.05111276208152</v>
      </c>
      <c r="F165" s="50"/>
      <c r="G165" s="82">
        <v>83682.01594113301</v>
      </c>
      <c r="H165" s="75">
        <v>277.4837214500343</v>
      </c>
      <c r="I165" s="84"/>
      <c r="J165" s="94">
        <f t="shared" si="35"/>
        <v>-3.6036175963103378E-3</v>
      </c>
      <c r="K165" s="117">
        <f t="shared" si="36"/>
        <v>9.2524033432697106E-3</v>
      </c>
      <c r="L165" s="94">
        <v>8.2488919571330532E-2</v>
      </c>
      <c r="M165" s="88">
        <f>INDEX('Pace of change parameters'!$E$20:$I$20,1,$B$6)</f>
        <v>6.8699999999999997E-2</v>
      </c>
      <c r="N165" s="99">
        <f>IF(INDEX('Pace of change parameters'!$E$28:$I$28,1,$B$6)=1,(1+L165)*D165,D165)</f>
        <v>90258.421846145429</v>
      </c>
      <c r="O165" s="85">
        <f>IF(K165&lt;INDEX('Pace of change parameters'!$E$16:$I$16,1,$B$6),1,IF(K165&gt;INDEX('Pace of change parameters'!$E$17:$I$17,1,$B$6),0,(K165-INDEX('Pace of change parameters'!$E$17:$I$17,1,$B$6))/(INDEX('Pace of change parameters'!$E$16:$I$16,1,$B$6)-INDEX('Pace of change parameters'!$E$17:$I$17,1,$B$6))))</f>
        <v>0</v>
      </c>
      <c r="P165" s="52">
        <v>8.2488919571330532E-2</v>
      </c>
      <c r="Q165" s="52">
        <v>6.8699999999999983E-2</v>
      </c>
      <c r="R165" s="9">
        <f>IF(INDEX('Pace of change parameters'!$E$29:$I$29,1,$B$6)=1,D165*(1+P165),D165)</f>
        <v>90258.421846145429</v>
      </c>
      <c r="S165" s="94">
        <f>IF(P165&lt;INDEX('Pace of change parameters'!$E$22:$I$22,1,$B$6),INDEX('Pace of change parameters'!$E$22:$I$22,1,$B$6),P165)</f>
        <v>8.2488919571330532E-2</v>
      </c>
      <c r="T165" s="123">
        <v>6.8699999999999983E-2</v>
      </c>
      <c r="U165" s="108">
        <f t="shared" si="44"/>
        <v>90258.421846145429</v>
      </c>
      <c r="V165" s="122">
        <f>IF(J165&gt;INDEX('Pace of change parameters'!$E$24:$I$24,1,$B$6),0,IF(J165&lt;INDEX('Pace of change parameters'!$E$23:$I$23,1,$B$6),1,(J165-INDEX('Pace of change parameters'!$E$24:$I$24,1,$B$6))/(INDEX('Pace of change parameters'!$E$23:$I$23,1,$B$6)-INDEX('Pace of change parameters'!$E$24:$I$24,1,$B$6))))</f>
        <v>1</v>
      </c>
      <c r="W165" s="123">
        <f>MIN(S165, S165+(INDEX('Pace of change parameters'!$E$25:$I$25,1,$B$6)-S165)*(1-V165))</f>
        <v>8.2488919571330532E-2</v>
      </c>
      <c r="X165" s="123">
        <v>6.8699999999999983E-2</v>
      </c>
      <c r="Y165" s="99">
        <f t="shared" si="45"/>
        <v>90258.421846145429</v>
      </c>
      <c r="Z165" s="88">
        <v>0</v>
      </c>
      <c r="AA165" s="90">
        <f t="shared" si="39"/>
        <v>90117.64889779083</v>
      </c>
      <c r="AB165" s="90">
        <f>IF(INDEX('Pace of change parameters'!$E$27:$I$27,1,$B$6)=1,MAX(AA165,Y165),Y165)</f>
        <v>90258.421846145429</v>
      </c>
      <c r="AC165" s="88">
        <f t="shared" si="46"/>
        <v>8.2488919571330532E-2</v>
      </c>
      <c r="AD165" s="134">
        <v>6.8699999999999983E-2</v>
      </c>
      <c r="AE165" s="51">
        <f t="shared" si="41"/>
        <v>90258</v>
      </c>
      <c r="AF165" s="51">
        <v>299.28922539647533</v>
      </c>
      <c r="AG165" s="15">
        <f t="shared" si="47"/>
        <v>8.2483860278592669E-2</v>
      </c>
      <c r="AH165" s="15">
        <f t="shared" si="48"/>
        <v>6.869500515335436E-2</v>
      </c>
      <c r="AI165" s="51"/>
      <c r="AJ165" s="51">
        <v>90117.64889779083</v>
      </c>
      <c r="AK165" s="51">
        <v>298.82383094209206</v>
      </c>
      <c r="AL165" s="15">
        <f t="shared" si="49"/>
        <v>1.5574208151873936E-3</v>
      </c>
      <c r="AM165" s="53">
        <f t="shared" si="50"/>
        <v>1.5574208151873936E-3</v>
      </c>
    </row>
    <row r="166" spans="1:39" x14ac:dyDescent="0.2">
      <c r="A166" s="160" t="s">
        <v>379</v>
      </c>
      <c r="B166" s="160" t="s">
        <v>380</v>
      </c>
      <c r="D166" s="62">
        <v>97372.122340943781</v>
      </c>
      <c r="E166" s="67">
        <v>254.19150313769373</v>
      </c>
      <c r="F166" s="50"/>
      <c r="G166" s="82">
        <v>97570.844840329926</v>
      </c>
      <c r="H166" s="75">
        <v>252.08998983584203</v>
      </c>
      <c r="I166" s="84"/>
      <c r="J166" s="94">
        <f t="shared" si="35"/>
        <v>-2.0366995869651738E-3</v>
      </c>
      <c r="K166" s="117">
        <f t="shared" si="36"/>
        <v>8.3363615636629085E-3</v>
      </c>
      <c r="L166" s="94">
        <v>7.9808314751742992E-2</v>
      </c>
      <c r="M166" s="88">
        <f>INDEX('Pace of change parameters'!$E$20:$I$20,1,$B$6)</f>
        <v>6.8699999999999997E-2</v>
      </c>
      <c r="N166" s="99">
        <f>IF(INDEX('Pace of change parameters'!$E$28:$I$28,1,$B$6)=1,(1+L166)*D166,D166)</f>
        <v>105143.22732877504</v>
      </c>
      <c r="O166" s="85">
        <f>IF(K166&lt;INDEX('Pace of change parameters'!$E$16:$I$16,1,$B$6),1,IF(K166&gt;INDEX('Pace of change parameters'!$E$17:$I$17,1,$B$6),0,(K166-INDEX('Pace of change parameters'!$E$17:$I$17,1,$B$6))/(INDEX('Pace of change parameters'!$E$16:$I$16,1,$B$6)-INDEX('Pace of change parameters'!$E$17:$I$17,1,$B$6))))</f>
        <v>0</v>
      </c>
      <c r="P166" s="52">
        <v>7.9808314751742992E-2</v>
      </c>
      <c r="Q166" s="52">
        <v>6.8699999999999983E-2</v>
      </c>
      <c r="R166" s="9">
        <f>IF(INDEX('Pace of change parameters'!$E$29:$I$29,1,$B$6)=1,D166*(1+P166),D166)</f>
        <v>105143.22732877504</v>
      </c>
      <c r="S166" s="94">
        <f>IF(P166&lt;INDEX('Pace of change parameters'!$E$22:$I$22,1,$B$6),INDEX('Pace of change parameters'!$E$22:$I$22,1,$B$6),P166)</f>
        <v>7.9808314751742992E-2</v>
      </c>
      <c r="T166" s="123">
        <v>6.8699999999999983E-2</v>
      </c>
      <c r="U166" s="108">
        <f t="shared" si="44"/>
        <v>105143.22732877504</v>
      </c>
      <c r="V166" s="122">
        <f>IF(J166&gt;INDEX('Pace of change parameters'!$E$24:$I$24,1,$B$6),0,IF(J166&lt;INDEX('Pace of change parameters'!$E$23:$I$23,1,$B$6),1,(J166-INDEX('Pace of change parameters'!$E$24:$I$24,1,$B$6))/(INDEX('Pace of change parameters'!$E$23:$I$23,1,$B$6)-INDEX('Pace of change parameters'!$E$24:$I$24,1,$B$6))))</f>
        <v>1</v>
      </c>
      <c r="W166" s="123">
        <f>MIN(S166, S166+(INDEX('Pace of change parameters'!$E$25:$I$25,1,$B$6)-S166)*(1-V166))</f>
        <v>7.9808314751742992E-2</v>
      </c>
      <c r="X166" s="123">
        <v>6.8699999999999983E-2</v>
      </c>
      <c r="Y166" s="99">
        <f t="shared" si="45"/>
        <v>105143.22732877504</v>
      </c>
      <c r="Z166" s="88">
        <v>0</v>
      </c>
      <c r="AA166" s="90">
        <f t="shared" si="39"/>
        <v>105074.60938999252</v>
      </c>
      <c r="AB166" s="90">
        <f>IF(INDEX('Pace of change parameters'!$E$27:$I$27,1,$B$6)=1,MAX(AA166,Y166),Y166)</f>
        <v>105143.22732877504</v>
      </c>
      <c r="AC166" s="88">
        <f t="shared" si="46"/>
        <v>7.9808314751742992E-2</v>
      </c>
      <c r="AD166" s="134">
        <v>6.8699999999999983E-2</v>
      </c>
      <c r="AE166" s="51">
        <f t="shared" si="41"/>
        <v>105143</v>
      </c>
      <c r="AF166" s="51">
        <v>271.65387206275534</v>
      </c>
      <c r="AG166" s="15">
        <f t="shared" si="47"/>
        <v>7.980598011253015E-2</v>
      </c>
      <c r="AH166" s="15">
        <f t="shared" si="48"/>
        <v>6.8697689377926974E-2</v>
      </c>
      <c r="AI166" s="51"/>
      <c r="AJ166" s="51">
        <v>105074.60938999252</v>
      </c>
      <c r="AK166" s="51">
        <v>271.47717390861038</v>
      </c>
      <c r="AL166" s="15">
        <f t="shared" si="49"/>
        <v>6.5087665235696868E-4</v>
      </c>
      <c r="AM166" s="53">
        <f t="shared" si="50"/>
        <v>6.5087665235696868E-4</v>
      </c>
    </row>
    <row r="167" spans="1:39" x14ac:dyDescent="0.2">
      <c r="A167" s="160" t="s">
        <v>381</v>
      </c>
      <c r="B167" s="160" t="s">
        <v>382</v>
      </c>
      <c r="D167" s="62">
        <v>70089.073816353528</v>
      </c>
      <c r="E167" s="67">
        <v>286.98683919825049</v>
      </c>
      <c r="F167" s="50"/>
      <c r="G167" s="82">
        <v>68502.591584272232</v>
      </c>
      <c r="H167" s="75">
        <v>279.08141832960627</v>
      </c>
      <c r="I167" s="84"/>
      <c r="J167" s="94">
        <f t="shared" si="35"/>
        <v>2.3159448356484313E-2</v>
      </c>
      <c r="K167" s="117">
        <f t="shared" si="36"/>
        <v>2.8326575506032459E-2</v>
      </c>
      <c r="L167" s="94">
        <v>7.4097114588143942E-2</v>
      </c>
      <c r="M167" s="88">
        <f>INDEX('Pace of change parameters'!$E$20:$I$20,1,$B$6)</f>
        <v>6.8699999999999997E-2</v>
      </c>
      <c r="N167" s="99">
        <f>IF(INDEX('Pace of change parameters'!$E$28:$I$28,1,$B$6)=1,(1+L167)*D167,D167)</f>
        <v>75282.471950300751</v>
      </c>
      <c r="O167" s="85">
        <f>IF(K167&lt;INDEX('Pace of change parameters'!$E$16:$I$16,1,$B$6),1,IF(K167&gt;INDEX('Pace of change parameters'!$E$17:$I$17,1,$B$6),0,(K167-INDEX('Pace of change parameters'!$E$17:$I$17,1,$B$6))/(INDEX('Pace of change parameters'!$E$16:$I$16,1,$B$6)-INDEX('Pace of change parameters'!$E$17:$I$17,1,$B$6))))</f>
        <v>0</v>
      </c>
      <c r="P167" s="52">
        <v>7.4097114588143942E-2</v>
      </c>
      <c r="Q167" s="52">
        <v>6.8699999999999983E-2</v>
      </c>
      <c r="R167" s="9">
        <f>IF(INDEX('Pace of change parameters'!$E$29:$I$29,1,$B$6)=1,D167*(1+P167),D167)</f>
        <v>75282.471950300751</v>
      </c>
      <c r="S167" s="94">
        <f>IF(P167&lt;INDEX('Pace of change parameters'!$E$22:$I$22,1,$B$6),INDEX('Pace of change parameters'!$E$22:$I$22,1,$B$6),P167)</f>
        <v>7.4097114588143942E-2</v>
      </c>
      <c r="T167" s="123">
        <v>6.8699999999999983E-2</v>
      </c>
      <c r="U167" s="108">
        <f t="shared" si="44"/>
        <v>75282.471950300751</v>
      </c>
      <c r="V167" s="122">
        <f>IF(J167&gt;INDEX('Pace of change parameters'!$E$24:$I$24,1,$B$6),0,IF(J167&lt;INDEX('Pace of change parameters'!$E$23:$I$23,1,$B$6),1,(J167-INDEX('Pace of change parameters'!$E$24:$I$24,1,$B$6))/(INDEX('Pace of change parameters'!$E$23:$I$23,1,$B$6)-INDEX('Pace of change parameters'!$E$24:$I$24,1,$B$6))))</f>
        <v>1</v>
      </c>
      <c r="W167" s="123">
        <f>MIN(S167, S167+(INDEX('Pace of change parameters'!$E$25:$I$25,1,$B$6)-S167)*(1-V167))</f>
        <v>7.4097114588143942E-2</v>
      </c>
      <c r="X167" s="123">
        <v>6.8699999999999983E-2</v>
      </c>
      <c r="Y167" s="99">
        <f t="shared" si="45"/>
        <v>75282.471950300751</v>
      </c>
      <c r="Z167" s="88">
        <v>0</v>
      </c>
      <c r="AA167" s="90">
        <f t="shared" si="39"/>
        <v>73770.838662907845</v>
      </c>
      <c r="AB167" s="90">
        <f>IF(INDEX('Pace of change parameters'!$E$27:$I$27,1,$B$6)=1,MAX(AA167,Y167),Y167)</f>
        <v>75282.471950300751</v>
      </c>
      <c r="AC167" s="88">
        <f t="shared" si="46"/>
        <v>7.4097114588143942E-2</v>
      </c>
      <c r="AD167" s="134">
        <v>6.8699999999999983E-2</v>
      </c>
      <c r="AE167" s="51">
        <f t="shared" si="41"/>
        <v>75282</v>
      </c>
      <c r="AF167" s="51">
        <v>306.70091231282902</v>
      </c>
      <c r="AG167" s="15">
        <f t="shared" si="47"/>
        <v>7.4090381009355388E-2</v>
      </c>
      <c r="AH167" s="15">
        <f t="shared" si="48"/>
        <v>6.8693300256044365E-2</v>
      </c>
      <c r="AI167" s="51"/>
      <c r="AJ167" s="51">
        <v>73770.838662907845</v>
      </c>
      <c r="AK167" s="51">
        <v>300.54439998932486</v>
      </c>
      <c r="AL167" s="15">
        <f t="shared" si="49"/>
        <v>2.0484535142637261E-2</v>
      </c>
      <c r="AM167" s="53">
        <f t="shared" si="50"/>
        <v>2.0484535142637261E-2</v>
      </c>
    </row>
    <row r="168" spans="1:39" x14ac:dyDescent="0.2">
      <c r="A168" s="160" t="s">
        <v>383</v>
      </c>
      <c r="B168" s="160" t="s">
        <v>384</v>
      </c>
      <c r="D168" s="62">
        <v>27704.481331708172</v>
      </c>
      <c r="E168" s="67">
        <v>216.84615282995728</v>
      </c>
      <c r="F168" s="50"/>
      <c r="G168" s="82">
        <v>30172.89244174054</v>
      </c>
      <c r="H168" s="75">
        <v>233.65563526436523</v>
      </c>
      <c r="I168" s="84"/>
      <c r="J168" s="94">
        <f t="shared" si="35"/>
        <v>-8.1808898990990309E-2</v>
      </c>
      <c r="K168" s="117">
        <f t="shared" si="36"/>
        <v>-7.1941266964904105E-2</v>
      </c>
      <c r="L168" s="94">
        <v>8.018512366836239E-2</v>
      </c>
      <c r="M168" s="88">
        <f>INDEX('Pace of change parameters'!$E$20:$I$20,1,$B$6)</f>
        <v>6.8699999999999997E-2</v>
      </c>
      <c r="N168" s="99">
        <f>IF(INDEX('Pace of change parameters'!$E$28:$I$28,1,$B$6)=1,(1+L168)*D168,D168)</f>
        <v>29925.968593459027</v>
      </c>
      <c r="O168" s="85">
        <f>IF(K168&lt;INDEX('Pace of change parameters'!$E$16:$I$16,1,$B$6),1,IF(K168&gt;INDEX('Pace of change parameters'!$E$17:$I$17,1,$B$6),0,(K168-INDEX('Pace of change parameters'!$E$17:$I$17,1,$B$6))/(INDEX('Pace of change parameters'!$E$16:$I$16,1,$B$6)-INDEX('Pace of change parameters'!$E$17:$I$17,1,$B$6))))</f>
        <v>0</v>
      </c>
      <c r="P168" s="52">
        <v>8.018512366836239E-2</v>
      </c>
      <c r="Q168" s="52">
        <v>6.8699999999999983E-2</v>
      </c>
      <c r="R168" s="9">
        <f>IF(INDEX('Pace of change parameters'!$E$29:$I$29,1,$B$6)=1,D168*(1+P168),D168)</f>
        <v>29925.968593459027</v>
      </c>
      <c r="S168" s="94">
        <f>IF(P168&lt;INDEX('Pace of change parameters'!$E$22:$I$22,1,$B$6),INDEX('Pace of change parameters'!$E$22:$I$22,1,$B$6),P168)</f>
        <v>8.018512366836239E-2</v>
      </c>
      <c r="T168" s="123">
        <v>6.8699999999999983E-2</v>
      </c>
      <c r="U168" s="108">
        <f t="shared" si="44"/>
        <v>29925.968593459027</v>
      </c>
      <c r="V168" s="122">
        <f>IF(J168&gt;INDEX('Pace of change parameters'!$E$24:$I$24,1,$B$6),0,IF(J168&lt;INDEX('Pace of change parameters'!$E$23:$I$23,1,$B$6),1,(J168-INDEX('Pace of change parameters'!$E$24:$I$24,1,$B$6))/(INDEX('Pace of change parameters'!$E$23:$I$23,1,$B$6)-INDEX('Pace of change parameters'!$E$24:$I$24,1,$B$6))))</f>
        <v>1</v>
      </c>
      <c r="W168" s="123">
        <f>MIN(S168, S168+(INDEX('Pace of change parameters'!$E$25:$I$25,1,$B$6)-S168)*(1-V168))</f>
        <v>8.018512366836239E-2</v>
      </c>
      <c r="X168" s="123">
        <v>6.8699999999999983E-2</v>
      </c>
      <c r="Y168" s="99">
        <f t="shared" si="45"/>
        <v>29925.968593459027</v>
      </c>
      <c r="Z168" s="88">
        <v>-7.9026217893663819E-2</v>
      </c>
      <c r="AA168" s="90">
        <f t="shared" si="39"/>
        <v>29925.53548973627</v>
      </c>
      <c r="AB168" s="90">
        <f>IF(INDEX('Pace of change parameters'!$E$27:$I$27,1,$B$6)=1,MAX(AA168,Y168),Y168)</f>
        <v>29925.968593459027</v>
      </c>
      <c r="AC168" s="88">
        <f t="shared" si="46"/>
        <v>8.018512366836239E-2</v>
      </c>
      <c r="AD168" s="134">
        <v>6.8699999999999983E-2</v>
      </c>
      <c r="AE168" s="51">
        <f t="shared" si="41"/>
        <v>29926</v>
      </c>
      <c r="AF168" s="51">
        <v>231.74372673825218</v>
      </c>
      <c r="AG168" s="15">
        <f t="shared" si="47"/>
        <v>8.0186257295106644E-2</v>
      </c>
      <c r="AH168" s="15">
        <f t="shared" si="48"/>
        <v>6.8701121573399693E-2</v>
      </c>
      <c r="AI168" s="51"/>
      <c r="AJ168" s="51">
        <v>32493.363080645275</v>
      </c>
      <c r="AK168" s="51">
        <v>251.62511042464314</v>
      </c>
      <c r="AL168" s="15">
        <f t="shared" si="49"/>
        <v>-7.9011922350830099E-2</v>
      </c>
      <c r="AM168" s="53">
        <f t="shared" si="50"/>
        <v>-7.9011922350830099E-2</v>
      </c>
    </row>
    <row r="169" spans="1:39" x14ac:dyDescent="0.2">
      <c r="A169" s="160" t="s">
        <v>385</v>
      </c>
      <c r="B169" s="160" t="s">
        <v>386</v>
      </c>
      <c r="D169" s="62">
        <v>47466.113978358218</v>
      </c>
      <c r="E169" s="67">
        <v>228.82072705270113</v>
      </c>
      <c r="F169" s="50"/>
      <c r="G169" s="82">
        <v>42116.728342373695</v>
      </c>
      <c r="H169" s="75">
        <v>200.87447911407099</v>
      </c>
      <c r="I169" s="84"/>
      <c r="J169" s="94">
        <f t="shared" si="35"/>
        <v>0.12701332336402071</v>
      </c>
      <c r="K169" s="117">
        <f t="shared" si="36"/>
        <v>0.13912293917018825</v>
      </c>
      <c r="L169" s="94">
        <v>8.0183046512193989E-2</v>
      </c>
      <c r="M169" s="88">
        <f>INDEX('Pace of change parameters'!$E$20:$I$20,1,$B$6)</f>
        <v>6.8699999999999997E-2</v>
      </c>
      <c r="N169" s="99">
        <f>IF(INDEX('Pace of change parameters'!$E$28:$I$28,1,$B$6)=1,(1+L169)*D169,D169)</f>
        <v>51272.091603238019</v>
      </c>
      <c r="O169" s="85">
        <f>IF(K169&lt;INDEX('Pace of change parameters'!$E$16:$I$16,1,$B$6),1,IF(K169&gt;INDEX('Pace of change parameters'!$E$17:$I$17,1,$B$6),0,(K169-INDEX('Pace of change parameters'!$E$17:$I$17,1,$B$6))/(INDEX('Pace of change parameters'!$E$16:$I$16,1,$B$6)-INDEX('Pace of change parameters'!$E$17:$I$17,1,$B$6))))</f>
        <v>0</v>
      </c>
      <c r="P169" s="52">
        <v>8.0183046512193989E-2</v>
      </c>
      <c r="Q169" s="52">
        <v>6.8699999999999983E-2</v>
      </c>
      <c r="R169" s="9">
        <f>IF(INDEX('Pace of change parameters'!$E$29:$I$29,1,$B$6)=1,D169*(1+P169),D169)</f>
        <v>51272.091603238019</v>
      </c>
      <c r="S169" s="94">
        <f>IF(P169&lt;INDEX('Pace of change parameters'!$E$22:$I$22,1,$B$6),INDEX('Pace of change parameters'!$E$22:$I$22,1,$B$6),P169)</f>
        <v>8.0183046512193989E-2</v>
      </c>
      <c r="T169" s="123">
        <v>6.8699999999999983E-2</v>
      </c>
      <c r="U169" s="108">
        <f t="shared" si="44"/>
        <v>51272.091603238019</v>
      </c>
      <c r="V169" s="122">
        <f>IF(J169&gt;INDEX('Pace of change parameters'!$E$24:$I$24,1,$B$6),0,IF(J169&lt;INDEX('Pace of change parameters'!$E$23:$I$23,1,$B$6),1,(J169-INDEX('Pace of change parameters'!$E$24:$I$24,1,$B$6))/(INDEX('Pace of change parameters'!$E$23:$I$23,1,$B$6)-INDEX('Pace of change parameters'!$E$24:$I$24,1,$B$6))))</f>
        <v>1</v>
      </c>
      <c r="W169" s="123">
        <f>MIN(S169, S169+(INDEX('Pace of change parameters'!$E$25:$I$25,1,$B$6)-S169)*(1-V169))</f>
        <v>8.0183046512193989E-2</v>
      </c>
      <c r="X169" s="123">
        <v>6.8699999999999983E-2</v>
      </c>
      <c r="Y169" s="99">
        <f t="shared" si="45"/>
        <v>51272.091603238019</v>
      </c>
      <c r="Z169" s="88">
        <v>0</v>
      </c>
      <c r="AA169" s="90">
        <f t="shared" si="39"/>
        <v>45355.749318367583</v>
      </c>
      <c r="AB169" s="90">
        <f>IF(INDEX('Pace of change parameters'!$E$27:$I$27,1,$B$6)=1,MAX(AA169,Y169),Y169)</f>
        <v>51272.091603238019</v>
      </c>
      <c r="AC169" s="88">
        <f t="shared" si="46"/>
        <v>8.0183046512193989E-2</v>
      </c>
      <c r="AD169" s="134">
        <v>6.8699999999999983E-2</v>
      </c>
      <c r="AE169" s="51">
        <f t="shared" si="41"/>
        <v>51272</v>
      </c>
      <c r="AF169" s="51">
        <v>244.54027410231132</v>
      </c>
      <c r="AG169" s="15">
        <f t="shared" si="47"/>
        <v>8.0181116646225625E-2</v>
      </c>
      <c r="AH169" s="15">
        <f t="shared" si="48"/>
        <v>6.8698090649758736E-2</v>
      </c>
      <c r="AI169" s="51"/>
      <c r="AJ169" s="51">
        <v>45355.749318367583</v>
      </c>
      <c r="AK169" s="51">
        <v>216.32289301040194</v>
      </c>
      <c r="AL169" s="15">
        <f t="shared" si="49"/>
        <v>0.13044103053185663</v>
      </c>
      <c r="AM169" s="53">
        <f t="shared" si="50"/>
        <v>0.13044103053185663</v>
      </c>
    </row>
    <row r="170" spans="1:39" x14ac:dyDescent="0.2">
      <c r="A170" s="160" t="s">
        <v>387</v>
      </c>
      <c r="B170" s="160" t="s">
        <v>388</v>
      </c>
      <c r="D170" s="62">
        <v>27017.385215683495</v>
      </c>
      <c r="E170" s="67">
        <v>192.95651427447538</v>
      </c>
      <c r="F170" s="50"/>
      <c r="G170" s="82">
        <v>28593.553697484356</v>
      </c>
      <c r="H170" s="75">
        <v>202.21200345185648</v>
      </c>
      <c r="I170" s="84"/>
      <c r="J170" s="94">
        <f t="shared" si="35"/>
        <v>-5.5123210583633453E-2</v>
      </c>
      <c r="K170" s="117">
        <f t="shared" si="36"/>
        <v>-4.5771215454005865E-2</v>
      </c>
      <c r="L170" s="94">
        <v>7.9277545460934018E-2</v>
      </c>
      <c r="M170" s="88">
        <f>INDEX('Pace of change parameters'!$E$20:$I$20,1,$B$6)</f>
        <v>6.8699999999999997E-2</v>
      </c>
      <c r="N170" s="99">
        <f>IF(INDEX('Pace of change parameters'!$E$28:$I$28,1,$B$6)=1,(1+L170)*D170,D170)</f>
        <v>29159.257200355409</v>
      </c>
      <c r="O170" s="85">
        <f>IF(K170&lt;INDEX('Pace of change parameters'!$E$16:$I$16,1,$B$6),1,IF(K170&gt;INDEX('Pace of change parameters'!$E$17:$I$17,1,$B$6),0,(K170-INDEX('Pace of change parameters'!$E$17:$I$17,1,$B$6))/(INDEX('Pace of change parameters'!$E$16:$I$16,1,$B$6)-INDEX('Pace of change parameters'!$E$17:$I$17,1,$B$6))))</f>
        <v>0</v>
      </c>
      <c r="P170" s="52">
        <v>7.9277545460934018E-2</v>
      </c>
      <c r="Q170" s="52">
        <v>6.8699999999999983E-2</v>
      </c>
      <c r="R170" s="9">
        <f>IF(INDEX('Pace of change parameters'!$E$29:$I$29,1,$B$6)=1,D170*(1+P170),D170)</f>
        <v>29159.257200355409</v>
      </c>
      <c r="S170" s="94">
        <f>IF(P170&lt;INDEX('Pace of change parameters'!$E$22:$I$22,1,$B$6),INDEX('Pace of change parameters'!$E$22:$I$22,1,$B$6),P170)</f>
        <v>7.9277545460934018E-2</v>
      </c>
      <c r="T170" s="123">
        <v>6.8699999999999983E-2</v>
      </c>
      <c r="U170" s="108">
        <f t="shared" si="44"/>
        <v>29159.257200355409</v>
      </c>
      <c r="V170" s="122">
        <f>IF(J170&gt;INDEX('Pace of change parameters'!$E$24:$I$24,1,$B$6),0,IF(J170&lt;INDEX('Pace of change parameters'!$E$23:$I$23,1,$B$6),1,(J170-INDEX('Pace of change parameters'!$E$24:$I$24,1,$B$6))/(INDEX('Pace of change parameters'!$E$23:$I$23,1,$B$6)-INDEX('Pace of change parameters'!$E$24:$I$24,1,$B$6))))</f>
        <v>1</v>
      </c>
      <c r="W170" s="123">
        <f>MIN(S170, S170+(INDEX('Pace of change parameters'!$E$25:$I$25,1,$B$6)-S170)*(1-V170))</f>
        <v>7.9277545460934018E-2</v>
      </c>
      <c r="X170" s="123">
        <v>6.8699999999999983E-2</v>
      </c>
      <c r="Y170" s="99">
        <f t="shared" si="45"/>
        <v>29159.257200355409</v>
      </c>
      <c r="Z170" s="88">
        <v>-5.3055952801617678E-2</v>
      </c>
      <c r="AA170" s="90">
        <f t="shared" si="39"/>
        <v>29158.835192866944</v>
      </c>
      <c r="AB170" s="90">
        <f>IF(INDEX('Pace of change parameters'!$E$27:$I$27,1,$B$6)=1,MAX(AA170,Y170),Y170)</f>
        <v>29159.257200355409</v>
      </c>
      <c r="AC170" s="88">
        <f t="shared" si="46"/>
        <v>7.9277545460934018E-2</v>
      </c>
      <c r="AD170" s="134">
        <v>6.8699999999999983E-2</v>
      </c>
      <c r="AE170" s="51">
        <f t="shared" si="41"/>
        <v>29159</v>
      </c>
      <c r="AF170" s="51">
        <v>206.21080789868506</v>
      </c>
      <c r="AG170" s="15">
        <f t="shared" si="47"/>
        <v>7.9268025651620277E-2</v>
      </c>
      <c r="AH170" s="15">
        <f t="shared" si="48"/>
        <v>6.8690573490334694E-2</v>
      </c>
      <c r="AI170" s="51"/>
      <c r="AJ170" s="51">
        <v>30792.564015937303</v>
      </c>
      <c r="AK170" s="51">
        <v>217.76328073659624</v>
      </c>
      <c r="AL170" s="15">
        <f t="shared" si="49"/>
        <v>-5.3050600628509526E-2</v>
      </c>
      <c r="AM170" s="53">
        <f t="shared" si="50"/>
        <v>-5.3050600628509637E-2</v>
      </c>
    </row>
    <row r="171" spans="1:39" x14ac:dyDescent="0.2">
      <c r="A171" s="160" t="s">
        <v>389</v>
      </c>
      <c r="B171" s="160" t="s">
        <v>390</v>
      </c>
      <c r="D171" s="62">
        <v>83969.599072122292</v>
      </c>
      <c r="E171" s="67">
        <v>270.51190062215227</v>
      </c>
      <c r="F171" s="50"/>
      <c r="G171" s="82">
        <v>83965.793793546793</v>
      </c>
      <c r="H171" s="75">
        <v>268.48426741405467</v>
      </c>
      <c r="I171" s="84"/>
      <c r="J171" s="94">
        <f t="shared" si="35"/>
        <v>4.5319390237219537E-5</v>
      </c>
      <c r="K171" s="117">
        <f t="shared" si="36"/>
        <v>7.5521490611984987E-3</v>
      </c>
      <c r="L171" s="94">
        <v>7.6722185308809809E-2</v>
      </c>
      <c r="M171" s="88">
        <f>INDEX('Pace of change parameters'!$E$20:$I$20,1,$B$6)</f>
        <v>6.8699999999999997E-2</v>
      </c>
      <c r="N171" s="99">
        <f>IF(INDEX('Pace of change parameters'!$E$28:$I$28,1,$B$6)=1,(1+L171)*D171,D171)</f>
        <v>90411.930212440129</v>
      </c>
      <c r="O171" s="85">
        <f>IF(K171&lt;INDEX('Pace of change parameters'!$E$16:$I$16,1,$B$6),1,IF(K171&gt;INDEX('Pace of change parameters'!$E$17:$I$17,1,$B$6),0,(K171-INDEX('Pace of change parameters'!$E$17:$I$17,1,$B$6))/(INDEX('Pace of change parameters'!$E$16:$I$16,1,$B$6)-INDEX('Pace of change parameters'!$E$17:$I$17,1,$B$6))))</f>
        <v>0</v>
      </c>
      <c r="P171" s="52">
        <v>7.6722185308809809E-2</v>
      </c>
      <c r="Q171" s="52">
        <v>6.8699999999999983E-2</v>
      </c>
      <c r="R171" s="9">
        <f>IF(INDEX('Pace of change parameters'!$E$29:$I$29,1,$B$6)=1,D171*(1+P171),D171)</f>
        <v>90411.930212440129</v>
      </c>
      <c r="S171" s="94">
        <f>IF(P171&lt;INDEX('Pace of change parameters'!$E$22:$I$22,1,$B$6),INDEX('Pace of change parameters'!$E$22:$I$22,1,$B$6),P171)</f>
        <v>7.6722185308809809E-2</v>
      </c>
      <c r="T171" s="123">
        <v>6.8699999999999983E-2</v>
      </c>
      <c r="U171" s="108">
        <f t="shared" si="44"/>
        <v>90411.930212440129</v>
      </c>
      <c r="V171" s="122">
        <f>IF(J171&gt;INDEX('Pace of change parameters'!$E$24:$I$24,1,$B$6),0,IF(J171&lt;INDEX('Pace of change parameters'!$E$23:$I$23,1,$B$6),1,(J171-INDEX('Pace of change parameters'!$E$24:$I$24,1,$B$6))/(INDEX('Pace of change parameters'!$E$23:$I$23,1,$B$6)-INDEX('Pace of change parameters'!$E$24:$I$24,1,$B$6))))</f>
        <v>1</v>
      </c>
      <c r="W171" s="123">
        <f>MIN(S171, S171+(INDEX('Pace of change parameters'!$E$25:$I$25,1,$B$6)-S171)*(1-V171))</f>
        <v>7.6722185308809809E-2</v>
      </c>
      <c r="X171" s="123">
        <v>6.8699999999999983E-2</v>
      </c>
      <c r="Y171" s="99">
        <f t="shared" si="45"/>
        <v>90411.930212440129</v>
      </c>
      <c r="Z171" s="88">
        <v>-1.3966750187566213E-4</v>
      </c>
      <c r="AA171" s="90">
        <f t="shared" si="39"/>
        <v>90410.621725350225</v>
      </c>
      <c r="AB171" s="90">
        <f>IF(INDEX('Pace of change parameters'!$E$27:$I$27,1,$B$6)=1,MAX(AA171,Y171),Y171)</f>
        <v>90411.930212440129</v>
      </c>
      <c r="AC171" s="88">
        <f t="shared" si="46"/>
        <v>7.6722185308809809E-2</v>
      </c>
      <c r="AD171" s="134">
        <v>6.8699999999999983E-2</v>
      </c>
      <c r="AE171" s="51">
        <f t="shared" si="41"/>
        <v>90412</v>
      </c>
      <c r="AF171" s="51">
        <v>289.09629134364366</v>
      </c>
      <c r="AG171" s="15">
        <f t="shared" si="47"/>
        <v>7.6723016413884126E-2</v>
      </c>
      <c r="AH171" s="15">
        <f t="shared" si="48"/>
        <v>6.8700824912874436E-2</v>
      </c>
      <c r="AI171" s="51"/>
      <c r="AJ171" s="51">
        <v>90423.250914916993</v>
      </c>
      <c r="AK171" s="51">
        <v>289.13226663206473</v>
      </c>
      <c r="AL171" s="15">
        <f t="shared" si="49"/>
        <v>-1.2442502125453725E-4</v>
      </c>
      <c r="AM171" s="53">
        <f t="shared" si="50"/>
        <v>-1.2442502125453725E-4</v>
      </c>
    </row>
    <row r="172" spans="1:39" x14ac:dyDescent="0.2">
      <c r="A172" s="160" t="s">
        <v>391</v>
      </c>
      <c r="B172" s="160" t="s">
        <v>392</v>
      </c>
      <c r="D172" s="62">
        <v>45706.367166189251</v>
      </c>
      <c r="E172" s="67">
        <v>210.2495833138872</v>
      </c>
      <c r="F172" s="50"/>
      <c r="G172" s="82">
        <v>48947.673219659482</v>
      </c>
      <c r="H172" s="75">
        <v>223.84920917294698</v>
      </c>
      <c r="I172" s="84"/>
      <c r="J172" s="94">
        <f t="shared" si="35"/>
        <v>-6.6219818844593936E-2</v>
      </c>
      <c r="K172" s="117">
        <f t="shared" si="36"/>
        <v>-6.0753513087252631E-2</v>
      </c>
      <c r="L172" s="94">
        <v>7.4956120102744439E-2</v>
      </c>
      <c r="M172" s="88">
        <f>INDEX('Pace of change parameters'!$E$20:$I$20,1,$B$6)</f>
        <v>6.8699999999999997E-2</v>
      </c>
      <c r="N172" s="99">
        <f>IF(INDEX('Pace of change parameters'!$E$28:$I$28,1,$B$6)=1,(1+L172)*D172,D172)</f>
        <v>49132.339112958267</v>
      </c>
      <c r="O172" s="85">
        <f>IF(K172&lt;INDEX('Pace of change parameters'!$E$16:$I$16,1,$B$6),1,IF(K172&gt;INDEX('Pace of change parameters'!$E$17:$I$17,1,$B$6),0,(K172-INDEX('Pace of change parameters'!$E$17:$I$17,1,$B$6))/(INDEX('Pace of change parameters'!$E$16:$I$16,1,$B$6)-INDEX('Pace of change parameters'!$E$17:$I$17,1,$B$6))))</f>
        <v>0</v>
      </c>
      <c r="P172" s="52">
        <v>7.4956120102744439E-2</v>
      </c>
      <c r="Q172" s="52">
        <v>6.8699999999999983E-2</v>
      </c>
      <c r="R172" s="9">
        <f>IF(INDEX('Pace of change parameters'!$E$29:$I$29,1,$B$6)=1,D172*(1+P172),D172)</f>
        <v>49132.339112958267</v>
      </c>
      <c r="S172" s="94">
        <f>IF(P172&lt;INDEX('Pace of change parameters'!$E$22:$I$22,1,$B$6),INDEX('Pace of change parameters'!$E$22:$I$22,1,$B$6),P172)</f>
        <v>7.4956120102744439E-2</v>
      </c>
      <c r="T172" s="123">
        <v>6.8699999999999983E-2</v>
      </c>
      <c r="U172" s="108">
        <f t="shared" si="44"/>
        <v>49132.339112958267</v>
      </c>
      <c r="V172" s="122">
        <f>IF(J172&gt;INDEX('Pace of change parameters'!$E$24:$I$24,1,$B$6),0,IF(J172&lt;INDEX('Pace of change parameters'!$E$23:$I$23,1,$B$6),1,(J172-INDEX('Pace of change parameters'!$E$24:$I$24,1,$B$6))/(INDEX('Pace of change parameters'!$E$23:$I$23,1,$B$6)-INDEX('Pace of change parameters'!$E$24:$I$24,1,$B$6))))</f>
        <v>1</v>
      </c>
      <c r="W172" s="123">
        <f>MIN(S172, S172+(INDEX('Pace of change parameters'!$E$25:$I$25,1,$B$6)-S172)*(1-V172))</f>
        <v>7.4956120102744439E-2</v>
      </c>
      <c r="X172" s="123">
        <v>6.8699999999999983E-2</v>
      </c>
      <c r="Y172" s="99">
        <f t="shared" si="45"/>
        <v>49132.339112958267</v>
      </c>
      <c r="Z172" s="88">
        <v>-6.7923873144125069E-2</v>
      </c>
      <c r="AA172" s="90">
        <f t="shared" si="39"/>
        <v>49131.628044946854</v>
      </c>
      <c r="AB172" s="90">
        <f>IF(INDEX('Pace of change parameters'!$E$27:$I$27,1,$B$6)=1,MAX(AA172,Y172),Y172)</f>
        <v>49132.339112958267</v>
      </c>
      <c r="AC172" s="88">
        <f t="shared" si="46"/>
        <v>7.4956120102744439E-2</v>
      </c>
      <c r="AD172" s="134">
        <v>6.8699999999999983E-2</v>
      </c>
      <c r="AE172" s="51">
        <f t="shared" si="41"/>
        <v>49132</v>
      </c>
      <c r="AF172" s="51">
        <v>224.69217884432348</v>
      </c>
      <c r="AG172" s="15">
        <f t="shared" si="47"/>
        <v>7.4948700721610084E-2</v>
      </c>
      <c r="AH172" s="15">
        <f t="shared" si="48"/>
        <v>6.8692623798804586E-2</v>
      </c>
      <c r="AI172" s="51"/>
      <c r="AJ172" s="51">
        <v>52712.033523141588</v>
      </c>
      <c r="AK172" s="51">
        <v>241.06451322213024</v>
      </c>
      <c r="AL172" s="15">
        <f t="shared" si="49"/>
        <v>-6.791681678472683E-2</v>
      </c>
      <c r="AM172" s="53">
        <f t="shared" si="50"/>
        <v>-6.791681678472683E-2</v>
      </c>
    </row>
    <row r="173" spans="1:39" x14ac:dyDescent="0.2">
      <c r="A173" s="160" t="s">
        <v>393</v>
      </c>
      <c r="B173" s="160" t="s">
        <v>394</v>
      </c>
      <c r="D173" s="62">
        <v>72852.651370897031</v>
      </c>
      <c r="E173" s="67">
        <v>215.72995019557726</v>
      </c>
      <c r="F173" s="50"/>
      <c r="G173" s="82">
        <v>67735.336474570853</v>
      </c>
      <c r="H173" s="75">
        <v>199.42266680284371</v>
      </c>
      <c r="I173" s="84"/>
      <c r="J173" s="94">
        <f t="shared" si="35"/>
        <v>7.5548674630815604E-2</v>
      </c>
      <c r="K173" s="117">
        <f t="shared" si="36"/>
        <v>8.1772466762043194E-2</v>
      </c>
      <c r="L173" s="94">
        <v>7.4884161449435105E-2</v>
      </c>
      <c r="M173" s="88">
        <f>INDEX('Pace of change parameters'!$E$20:$I$20,1,$B$6)</f>
        <v>6.8699999999999997E-2</v>
      </c>
      <c r="N173" s="99">
        <f>IF(INDEX('Pace of change parameters'!$E$28:$I$28,1,$B$6)=1,(1+L173)*D173,D173)</f>
        <v>78308.1610781747</v>
      </c>
      <c r="O173" s="85">
        <f>IF(K173&lt;INDEX('Pace of change parameters'!$E$16:$I$16,1,$B$6),1,IF(K173&gt;INDEX('Pace of change parameters'!$E$17:$I$17,1,$B$6),0,(K173-INDEX('Pace of change parameters'!$E$17:$I$17,1,$B$6))/(INDEX('Pace of change parameters'!$E$16:$I$16,1,$B$6)-INDEX('Pace of change parameters'!$E$17:$I$17,1,$B$6))))</f>
        <v>0</v>
      </c>
      <c r="P173" s="52">
        <v>7.4884161449435105E-2</v>
      </c>
      <c r="Q173" s="52">
        <v>6.8699999999999983E-2</v>
      </c>
      <c r="R173" s="9">
        <f>IF(INDEX('Pace of change parameters'!$E$29:$I$29,1,$B$6)=1,D173*(1+P173),D173)</f>
        <v>78308.1610781747</v>
      </c>
      <c r="S173" s="94">
        <f>IF(P173&lt;INDEX('Pace of change parameters'!$E$22:$I$22,1,$B$6),INDEX('Pace of change parameters'!$E$22:$I$22,1,$B$6),P173)</f>
        <v>7.4884161449435105E-2</v>
      </c>
      <c r="T173" s="123">
        <v>6.8699999999999983E-2</v>
      </c>
      <c r="U173" s="108">
        <f t="shared" si="44"/>
        <v>78308.1610781747</v>
      </c>
      <c r="V173" s="122">
        <f>IF(J173&gt;INDEX('Pace of change parameters'!$E$24:$I$24,1,$B$6),0,IF(J173&lt;INDEX('Pace of change parameters'!$E$23:$I$23,1,$B$6),1,(J173-INDEX('Pace of change parameters'!$E$24:$I$24,1,$B$6))/(INDEX('Pace of change parameters'!$E$23:$I$23,1,$B$6)-INDEX('Pace of change parameters'!$E$24:$I$24,1,$B$6))))</f>
        <v>1</v>
      </c>
      <c r="W173" s="123">
        <f>MIN(S173, S173+(INDEX('Pace of change parameters'!$E$25:$I$25,1,$B$6)-S173)*(1-V173))</f>
        <v>7.4884161449435105E-2</v>
      </c>
      <c r="X173" s="123">
        <v>6.8699999999999983E-2</v>
      </c>
      <c r="Y173" s="99">
        <f t="shared" si="45"/>
        <v>78308.1610781747</v>
      </c>
      <c r="Z173" s="88">
        <v>0</v>
      </c>
      <c r="AA173" s="90">
        <f t="shared" si="39"/>
        <v>72944.577179917949</v>
      </c>
      <c r="AB173" s="90">
        <f>IF(INDEX('Pace of change parameters'!$E$27:$I$27,1,$B$6)=1,MAX(AA173,Y173),Y173)</f>
        <v>78308.1610781747</v>
      </c>
      <c r="AC173" s="88">
        <f t="shared" si="46"/>
        <v>7.4884161449435105E-2</v>
      </c>
      <c r="AD173" s="134">
        <v>6.8699999999999983E-2</v>
      </c>
      <c r="AE173" s="51">
        <f t="shared" si="41"/>
        <v>78308</v>
      </c>
      <c r="AF173" s="51">
        <v>230.55012353647606</v>
      </c>
      <c r="AG173" s="15">
        <f t="shared" si="47"/>
        <v>7.4881950436223255E-2</v>
      </c>
      <c r="AH173" s="15">
        <f t="shared" si="48"/>
        <v>6.8697801707473083E-2</v>
      </c>
      <c r="AI173" s="51"/>
      <c r="AJ173" s="51">
        <v>72944.577179917949</v>
      </c>
      <c r="AK173" s="51">
        <v>214.75942790195251</v>
      </c>
      <c r="AL173" s="15">
        <f t="shared" si="49"/>
        <v>7.3527368687779981E-2</v>
      </c>
      <c r="AM173" s="53">
        <f t="shared" si="50"/>
        <v>7.3527368687779981E-2</v>
      </c>
    </row>
    <row r="174" spans="1:39" x14ac:dyDescent="0.2">
      <c r="A174" s="160" t="s">
        <v>395</v>
      </c>
      <c r="B174" s="160" t="s">
        <v>396</v>
      </c>
      <c r="D174" s="62">
        <v>113866.88984511435</v>
      </c>
      <c r="E174" s="67">
        <v>225.96133894752433</v>
      </c>
      <c r="F174" s="50"/>
      <c r="G174" s="82">
        <v>113872.08053174775</v>
      </c>
      <c r="H174" s="75">
        <v>224.14696093492611</v>
      </c>
      <c r="I174" s="84"/>
      <c r="J174" s="94">
        <f t="shared" si="35"/>
        <v>-4.5583488148870366E-5</v>
      </c>
      <c r="K174" s="117">
        <f t="shared" si="36"/>
        <v>8.0945911781733493E-3</v>
      </c>
      <c r="L174" s="94">
        <v>7.7399801233184684E-2</v>
      </c>
      <c r="M174" s="88">
        <f>INDEX('Pace of change parameters'!$E$20:$I$20,1,$B$6)</f>
        <v>6.8699999999999997E-2</v>
      </c>
      <c r="N174" s="99">
        <f>IF(INDEX('Pace of change parameters'!$E$28:$I$28,1,$B$6)=1,(1+L174)*D174,D174)</f>
        <v>122680.16448616714</v>
      </c>
      <c r="O174" s="85">
        <f>IF(K174&lt;INDEX('Pace of change parameters'!$E$16:$I$16,1,$B$6),1,IF(K174&gt;INDEX('Pace of change parameters'!$E$17:$I$17,1,$B$6),0,(K174-INDEX('Pace of change parameters'!$E$17:$I$17,1,$B$6))/(INDEX('Pace of change parameters'!$E$16:$I$16,1,$B$6)-INDEX('Pace of change parameters'!$E$17:$I$17,1,$B$6))))</f>
        <v>0</v>
      </c>
      <c r="P174" s="52">
        <v>7.7399801233184684E-2</v>
      </c>
      <c r="Q174" s="52">
        <v>6.8699999999999983E-2</v>
      </c>
      <c r="R174" s="9">
        <f>IF(INDEX('Pace of change parameters'!$E$29:$I$29,1,$B$6)=1,D174*(1+P174),D174)</f>
        <v>122680.16448616714</v>
      </c>
      <c r="S174" s="94">
        <f>IF(P174&lt;INDEX('Pace of change parameters'!$E$22:$I$22,1,$B$6),INDEX('Pace of change parameters'!$E$22:$I$22,1,$B$6),P174)</f>
        <v>7.7399801233184684E-2</v>
      </c>
      <c r="T174" s="123">
        <v>6.8699999999999983E-2</v>
      </c>
      <c r="U174" s="108">
        <f t="shared" si="44"/>
        <v>122680.16448616714</v>
      </c>
      <c r="V174" s="122">
        <f>IF(J174&gt;INDEX('Pace of change parameters'!$E$24:$I$24,1,$B$6),0,IF(J174&lt;INDEX('Pace of change parameters'!$E$23:$I$23,1,$B$6),1,(J174-INDEX('Pace of change parameters'!$E$24:$I$24,1,$B$6))/(INDEX('Pace of change parameters'!$E$23:$I$23,1,$B$6)-INDEX('Pace of change parameters'!$E$24:$I$24,1,$B$6))))</f>
        <v>1</v>
      </c>
      <c r="W174" s="123">
        <f>MIN(S174, S174+(INDEX('Pace of change parameters'!$E$25:$I$25,1,$B$6)-S174)*(1-V174))</f>
        <v>7.7399801233184684E-2</v>
      </c>
      <c r="X174" s="123">
        <v>6.8699999999999983E-2</v>
      </c>
      <c r="Y174" s="99">
        <f t="shared" si="45"/>
        <v>122680.16448616714</v>
      </c>
      <c r="Z174" s="88">
        <v>0</v>
      </c>
      <c r="AA174" s="90">
        <f t="shared" si="39"/>
        <v>122629.50476527521</v>
      </c>
      <c r="AB174" s="90">
        <f>IF(INDEX('Pace of change parameters'!$E$27:$I$27,1,$B$6)=1,MAX(AA174,Y174),Y174)</f>
        <v>122680.16448616714</v>
      </c>
      <c r="AC174" s="88">
        <f t="shared" si="46"/>
        <v>7.7399801233184684E-2</v>
      </c>
      <c r="AD174" s="134">
        <v>6.8699999999999983E-2</v>
      </c>
      <c r="AE174" s="51">
        <f t="shared" si="41"/>
        <v>122680</v>
      </c>
      <c r="AF174" s="51">
        <v>241.48455915697568</v>
      </c>
      <c r="AG174" s="15">
        <f t="shared" si="47"/>
        <v>7.7398356685367764E-2</v>
      </c>
      <c r="AH174" s="15">
        <f t="shared" si="48"/>
        <v>6.8698567116635578E-2</v>
      </c>
      <c r="AI174" s="51"/>
      <c r="AJ174" s="51">
        <v>122629.50476527521</v>
      </c>
      <c r="AK174" s="51">
        <v>241.38516382361209</v>
      </c>
      <c r="AL174" s="15">
        <f t="shared" si="49"/>
        <v>4.1177068130093808E-4</v>
      </c>
      <c r="AM174" s="53">
        <f t="shared" si="50"/>
        <v>4.1177068130093808E-4</v>
      </c>
    </row>
    <row r="175" spans="1:39" x14ac:dyDescent="0.2">
      <c r="A175" s="160" t="s">
        <v>397</v>
      </c>
      <c r="B175" s="160" t="s">
        <v>398</v>
      </c>
      <c r="D175" s="62">
        <v>28893.914725812087</v>
      </c>
      <c r="E175" s="67">
        <v>223.83114407080507</v>
      </c>
      <c r="F175" s="50"/>
      <c r="G175" s="82">
        <v>30507.078891671958</v>
      </c>
      <c r="H175" s="75">
        <v>233.70838635754328</v>
      </c>
      <c r="I175" s="84"/>
      <c r="J175" s="94">
        <f t="shared" si="35"/>
        <v>-5.2878355597010152E-2</v>
      </c>
      <c r="K175" s="117">
        <f t="shared" si="36"/>
        <v>-4.2263105918789456E-2</v>
      </c>
      <c r="L175" s="94">
        <v>8.0677888371736506E-2</v>
      </c>
      <c r="M175" s="88">
        <f>INDEX('Pace of change parameters'!$E$20:$I$20,1,$B$6)</f>
        <v>6.8699999999999997E-2</v>
      </c>
      <c r="N175" s="99">
        <f>IF(INDEX('Pace of change parameters'!$E$28:$I$28,1,$B$6)=1,(1+L175)*D175,D175)</f>
        <v>31225.014752683626</v>
      </c>
      <c r="O175" s="85">
        <f>IF(K175&lt;INDEX('Pace of change parameters'!$E$16:$I$16,1,$B$6),1,IF(K175&gt;INDEX('Pace of change parameters'!$E$17:$I$17,1,$B$6),0,(K175-INDEX('Pace of change parameters'!$E$17:$I$17,1,$B$6))/(INDEX('Pace of change parameters'!$E$16:$I$16,1,$B$6)-INDEX('Pace of change parameters'!$E$17:$I$17,1,$B$6))))</f>
        <v>0</v>
      </c>
      <c r="P175" s="52">
        <v>8.0677888371736506E-2</v>
      </c>
      <c r="Q175" s="52">
        <v>6.8699999999999983E-2</v>
      </c>
      <c r="R175" s="9">
        <f>IF(INDEX('Pace of change parameters'!$E$29:$I$29,1,$B$6)=1,D175*(1+P175),D175)</f>
        <v>31225.014752683626</v>
      </c>
      <c r="S175" s="94">
        <f>IF(P175&lt;INDEX('Pace of change parameters'!$E$22:$I$22,1,$B$6),INDEX('Pace of change parameters'!$E$22:$I$22,1,$B$6),P175)</f>
        <v>8.0677888371736506E-2</v>
      </c>
      <c r="T175" s="123">
        <v>6.8699999999999983E-2</v>
      </c>
      <c r="U175" s="108">
        <f t="shared" si="44"/>
        <v>31225.014752683626</v>
      </c>
      <c r="V175" s="122">
        <f>IF(J175&gt;INDEX('Pace of change parameters'!$E$24:$I$24,1,$B$6),0,IF(J175&lt;INDEX('Pace of change parameters'!$E$23:$I$23,1,$B$6),1,(J175-INDEX('Pace of change parameters'!$E$24:$I$24,1,$B$6))/(INDEX('Pace of change parameters'!$E$23:$I$23,1,$B$6)-INDEX('Pace of change parameters'!$E$24:$I$24,1,$B$6))))</f>
        <v>1</v>
      </c>
      <c r="W175" s="123">
        <f>MIN(S175, S175+(INDEX('Pace of change parameters'!$E$25:$I$25,1,$B$6)-S175)*(1-V175))</f>
        <v>8.0677888371736506E-2</v>
      </c>
      <c r="X175" s="123">
        <v>6.8699999999999983E-2</v>
      </c>
      <c r="Y175" s="99">
        <f t="shared" si="45"/>
        <v>31225.014752683626</v>
      </c>
      <c r="Z175" s="88">
        <v>-4.957462474372043E-2</v>
      </c>
      <c r="AA175" s="90">
        <f t="shared" si="39"/>
        <v>31224.562848509162</v>
      </c>
      <c r="AB175" s="90">
        <f>IF(INDEX('Pace of change parameters'!$E$27:$I$27,1,$B$6)=1,MAX(AA175,Y175),Y175)</f>
        <v>31225.014752683626</v>
      </c>
      <c r="AC175" s="88">
        <f t="shared" si="46"/>
        <v>8.0677888371736506E-2</v>
      </c>
      <c r="AD175" s="134">
        <v>6.8699999999999983E-2</v>
      </c>
      <c r="AE175" s="51">
        <f t="shared" si="41"/>
        <v>31225</v>
      </c>
      <c r="AF175" s="51">
        <v>239.20823065122843</v>
      </c>
      <c r="AG175" s="15">
        <f t="shared" si="47"/>
        <v>8.067737779074502E-2</v>
      </c>
      <c r="AH175" s="15">
        <f t="shared" si="48"/>
        <v>6.8699495078125006E-2</v>
      </c>
      <c r="AI175" s="51"/>
      <c r="AJ175" s="51">
        <v>32853.250409154476</v>
      </c>
      <c r="AK175" s="51">
        <v>251.68191838320541</v>
      </c>
      <c r="AL175" s="15">
        <f t="shared" si="49"/>
        <v>-4.956131855680157E-2</v>
      </c>
      <c r="AM175" s="53">
        <f t="shared" si="50"/>
        <v>-4.956131855680157E-2</v>
      </c>
    </row>
    <row r="176" spans="1:39" x14ac:dyDescent="0.2">
      <c r="A176" s="160" t="s">
        <v>399</v>
      </c>
      <c r="B176" s="160" t="s">
        <v>400</v>
      </c>
      <c r="D176" s="62">
        <v>62984.137649828677</v>
      </c>
      <c r="E176" s="67">
        <v>243.16979321435093</v>
      </c>
      <c r="F176" s="50"/>
      <c r="G176" s="82">
        <v>62496.604751158571</v>
      </c>
      <c r="H176" s="75">
        <v>238.92064266772101</v>
      </c>
      <c r="I176" s="84"/>
      <c r="J176" s="94">
        <f t="shared" si="35"/>
        <v>7.8009501573934603E-3</v>
      </c>
      <c r="K176" s="117">
        <f t="shared" si="36"/>
        <v>1.778477782072363E-2</v>
      </c>
      <c r="L176" s="94">
        <v>7.9287126973967004E-2</v>
      </c>
      <c r="M176" s="88">
        <f>INDEX('Pace of change parameters'!$E$20:$I$20,1,$B$6)</f>
        <v>6.8699999999999997E-2</v>
      </c>
      <c r="N176" s="99">
        <f>IF(INDEX('Pace of change parameters'!$E$28:$I$28,1,$B$6)=1,(1+L176)*D176,D176)</f>
        <v>67977.968969016452</v>
      </c>
      <c r="O176" s="85">
        <f>IF(K176&lt;INDEX('Pace of change parameters'!$E$16:$I$16,1,$B$6),1,IF(K176&gt;INDEX('Pace of change parameters'!$E$17:$I$17,1,$B$6),0,(K176-INDEX('Pace of change parameters'!$E$17:$I$17,1,$B$6))/(INDEX('Pace of change parameters'!$E$16:$I$16,1,$B$6)-INDEX('Pace of change parameters'!$E$17:$I$17,1,$B$6))))</f>
        <v>0</v>
      </c>
      <c r="P176" s="52">
        <v>7.9287126973967004E-2</v>
      </c>
      <c r="Q176" s="52">
        <v>6.8699999999999983E-2</v>
      </c>
      <c r="R176" s="9">
        <f>IF(INDEX('Pace of change parameters'!$E$29:$I$29,1,$B$6)=1,D176*(1+P176),D176)</f>
        <v>67977.968969016452</v>
      </c>
      <c r="S176" s="94">
        <f>IF(P176&lt;INDEX('Pace of change parameters'!$E$22:$I$22,1,$B$6),INDEX('Pace of change parameters'!$E$22:$I$22,1,$B$6),P176)</f>
        <v>7.9287126973967004E-2</v>
      </c>
      <c r="T176" s="123">
        <v>6.8699999999999983E-2</v>
      </c>
      <c r="U176" s="108">
        <f t="shared" si="44"/>
        <v>67977.968969016452</v>
      </c>
      <c r="V176" s="122">
        <f>IF(J176&gt;INDEX('Pace of change parameters'!$E$24:$I$24,1,$B$6),0,IF(J176&lt;INDEX('Pace of change parameters'!$E$23:$I$23,1,$B$6),1,(J176-INDEX('Pace of change parameters'!$E$24:$I$24,1,$B$6))/(INDEX('Pace of change parameters'!$E$23:$I$23,1,$B$6)-INDEX('Pace of change parameters'!$E$24:$I$24,1,$B$6))))</f>
        <v>1</v>
      </c>
      <c r="W176" s="123">
        <f>MIN(S176, S176+(INDEX('Pace of change parameters'!$E$25:$I$25,1,$B$6)-S176)*(1-V176))</f>
        <v>7.9287126973967004E-2</v>
      </c>
      <c r="X176" s="123">
        <v>6.8699999999999983E-2</v>
      </c>
      <c r="Y176" s="99">
        <f t="shared" si="45"/>
        <v>67977.968969016452</v>
      </c>
      <c r="Z176" s="88">
        <v>0</v>
      </c>
      <c r="AA176" s="90">
        <f t="shared" si="39"/>
        <v>67302.956566328867</v>
      </c>
      <c r="AB176" s="90">
        <f>IF(INDEX('Pace of change parameters'!$E$27:$I$27,1,$B$6)=1,MAX(AA176,Y176),Y176)</f>
        <v>67977.968969016452</v>
      </c>
      <c r="AC176" s="88">
        <f t="shared" si="46"/>
        <v>7.9287126973967004E-2</v>
      </c>
      <c r="AD176" s="134">
        <v>6.8699999999999983E-2</v>
      </c>
      <c r="AE176" s="51">
        <f t="shared" si="41"/>
        <v>67978</v>
      </c>
      <c r="AF176" s="51">
        <v>259.8756766377017</v>
      </c>
      <c r="AG176" s="15">
        <f t="shared" si="47"/>
        <v>7.928761965330966E-2</v>
      </c>
      <c r="AH176" s="15">
        <f t="shared" si="48"/>
        <v>6.8700487846468539E-2</v>
      </c>
      <c r="AI176" s="51"/>
      <c r="AJ176" s="51">
        <v>67302.956566328867</v>
      </c>
      <c r="AK176" s="51">
        <v>257.29502747054289</v>
      </c>
      <c r="AL176" s="15">
        <f t="shared" si="49"/>
        <v>1.0029922430017768E-2</v>
      </c>
      <c r="AM176" s="53">
        <f t="shared" si="50"/>
        <v>1.0029922430017768E-2</v>
      </c>
    </row>
    <row r="177" spans="1:39" x14ac:dyDescent="0.2">
      <c r="A177" s="160" t="s">
        <v>401</v>
      </c>
      <c r="B177" s="160" t="s">
        <v>402</v>
      </c>
      <c r="D177" s="62">
        <v>40449.532548687115</v>
      </c>
      <c r="E177" s="67">
        <v>225.64476882265686</v>
      </c>
      <c r="F177" s="50"/>
      <c r="G177" s="82">
        <v>41966.791300992874</v>
      </c>
      <c r="H177" s="75">
        <v>231.61034940562607</v>
      </c>
      <c r="I177" s="84"/>
      <c r="J177" s="94">
        <f t="shared" si="35"/>
        <v>-3.6153794590196964E-2</v>
      </c>
      <c r="K177" s="117">
        <f t="shared" si="36"/>
        <v>-2.5756968970853333E-2</v>
      </c>
      <c r="L177" s="94">
        <v>8.0227863550252243E-2</v>
      </c>
      <c r="M177" s="88">
        <f>INDEX('Pace of change parameters'!$E$20:$I$20,1,$B$6)</f>
        <v>6.8699999999999997E-2</v>
      </c>
      <c r="N177" s="99">
        <f>IF(INDEX('Pace of change parameters'!$E$28:$I$28,1,$B$6)=1,(1+L177)*D177,D177)</f>
        <v>43694.712126674669</v>
      </c>
      <c r="O177" s="85">
        <f>IF(K177&lt;INDEX('Pace of change parameters'!$E$16:$I$16,1,$B$6),1,IF(K177&gt;INDEX('Pace of change parameters'!$E$17:$I$17,1,$B$6),0,(K177-INDEX('Pace of change parameters'!$E$17:$I$17,1,$B$6))/(INDEX('Pace of change parameters'!$E$16:$I$16,1,$B$6)-INDEX('Pace of change parameters'!$E$17:$I$17,1,$B$6))))</f>
        <v>0</v>
      </c>
      <c r="P177" s="52">
        <v>8.0227863550252243E-2</v>
      </c>
      <c r="Q177" s="52">
        <v>6.8699999999999983E-2</v>
      </c>
      <c r="R177" s="9">
        <f>IF(INDEX('Pace of change parameters'!$E$29:$I$29,1,$B$6)=1,D177*(1+P177),D177)</f>
        <v>43694.712126674669</v>
      </c>
      <c r="S177" s="94">
        <f>IF(P177&lt;INDEX('Pace of change parameters'!$E$22:$I$22,1,$B$6),INDEX('Pace of change parameters'!$E$22:$I$22,1,$B$6),P177)</f>
        <v>8.0227863550252243E-2</v>
      </c>
      <c r="T177" s="123">
        <v>6.8699999999999983E-2</v>
      </c>
      <c r="U177" s="108">
        <f t="shared" si="44"/>
        <v>43694.712126674669</v>
      </c>
      <c r="V177" s="122">
        <f>IF(J177&gt;INDEX('Pace of change parameters'!$E$24:$I$24,1,$B$6),0,IF(J177&lt;INDEX('Pace of change parameters'!$E$23:$I$23,1,$B$6),1,(J177-INDEX('Pace of change parameters'!$E$24:$I$24,1,$B$6))/(INDEX('Pace of change parameters'!$E$23:$I$23,1,$B$6)-INDEX('Pace of change parameters'!$E$24:$I$24,1,$B$6))))</f>
        <v>1</v>
      </c>
      <c r="W177" s="123">
        <f>MIN(S177, S177+(INDEX('Pace of change parameters'!$E$25:$I$25,1,$B$6)-S177)*(1-V177))</f>
        <v>8.0227863550252243E-2</v>
      </c>
      <c r="X177" s="123">
        <v>6.8699999999999983E-2</v>
      </c>
      <c r="Y177" s="99">
        <f t="shared" si="45"/>
        <v>43694.712126674669</v>
      </c>
      <c r="Z177" s="88">
        <v>-3.3194498323067534E-2</v>
      </c>
      <c r="AA177" s="90">
        <f t="shared" si="39"/>
        <v>43694.079754745675</v>
      </c>
      <c r="AB177" s="90">
        <f>IF(INDEX('Pace of change parameters'!$E$27:$I$27,1,$B$6)=1,MAX(AA177,Y177),Y177)</f>
        <v>43694.712126674669</v>
      </c>
      <c r="AC177" s="88">
        <f t="shared" si="46"/>
        <v>8.0227863550252243E-2</v>
      </c>
      <c r="AD177" s="134">
        <v>6.8699999999999983E-2</v>
      </c>
      <c r="AE177" s="51">
        <f t="shared" si="41"/>
        <v>43695</v>
      </c>
      <c r="AF177" s="51">
        <v>241.1481531836674</v>
      </c>
      <c r="AG177" s="15">
        <f t="shared" si="47"/>
        <v>8.0234980401973077E-2</v>
      </c>
      <c r="AH177" s="15">
        <f t="shared" si="48"/>
        <v>6.8707040902841632E-2</v>
      </c>
      <c r="AI177" s="51"/>
      <c r="AJ177" s="51">
        <v>45194.281247839317</v>
      </c>
      <c r="AK177" s="51">
        <v>249.42253020665299</v>
      </c>
      <c r="AL177" s="15">
        <f t="shared" si="49"/>
        <v>-3.3174136338566029E-2</v>
      </c>
      <c r="AM177" s="53">
        <f t="shared" si="50"/>
        <v>-3.3174136338565918E-2</v>
      </c>
    </row>
    <row r="178" spans="1:39" x14ac:dyDescent="0.2">
      <c r="A178" s="160" t="s">
        <v>403</v>
      </c>
      <c r="B178" s="160" t="s">
        <v>404</v>
      </c>
      <c r="D178" s="62">
        <v>45916.555101764774</v>
      </c>
      <c r="E178" s="67">
        <v>238.65649546645864</v>
      </c>
      <c r="F178" s="50"/>
      <c r="G178" s="82">
        <v>45883.357523900988</v>
      </c>
      <c r="H178" s="75">
        <v>236.80065425514789</v>
      </c>
      <c r="I178" s="84"/>
      <c r="J178" s="94">
        <f t="shared" si="35"/>
        <v>7.2352111212636849E-4</v>
      </c>
      <c r="K178" s="117">
        <f t="shared" si="36"/>
        <v>7.83714562423099E-3</v>
      </c>
      <c r="L178" s="94">
        <v>7.6296834046268192E-2</v>
      </c>
      <c r="M178" s="88">
        <f>INDEX('Pace of change parameters'!$E$20:$I$20,1,$B$6)</f>
        <v>6.8699999999999997E-2</v>
      </c>
      <c r="N178" s="99">
        <f>IF(INDEX('Pace of change parameters'!$E$28:$I$28,1,$B$6)=1,(1+L178)*D178,D178)</f>
        <v>49419.842886340448</v>
      </c>
      <c r="O178" s="85">
        <f>IF(K178&lt;INDEX('Pace of change parameters'!$E$16:$I$16,1,$B$6),1,IF(K178&gt;INDEX('Pace of change parameters'!$E$17:$I$17,1,$B$6),0,(K178-INDEX('Pace of change parameters'!$E$17:$I$17,1,$B$6))/(INDEX('Pace of change parameters'!$E$16:$I$16,1,$B$6)-INDEX('Pace of change parameters'!$E$17:$I$17,1,$B$6))))</f>
        <v>0</v>
      </c>
      <c r="P178" s="52">
        <v>7.6296834046268192E-2</v>
      </c>
      <c r="Q178" s="52">
        <v>6.8699999999999983E-2</v>
      </c>
      <c r="R178" s="9">
        <f>IF(INDEX('Pace of change parameters'!$E$29:$I$29,1,$B$6)=1,D178*(1+P178),D178)</f>
        <v>49419.842886340448</v>
      </c>
      <c r="S178" s="94">
        <f>IF(P178&lt;INDEX('Pace of change parameters'!$E$22:$I$22,1,$B$6),INDEX('Pace of change parameters'!$E$22:$I$22,1,$B$6),P178)</f>
        <v>7.6296834046268192E-2</v>
      </c>
      <c r="T178" s="123">
        <v>6.8699999999999983E-2</v>
      </c>
      <c r="U178" s="108">
        <f t="shared" si="44"/>
        <v>49419.842886340448</v>
      </c>
      <c r="V178" s="122">
        <f>IF(J178&gt;INDEX('Pace of change parameters'!$E$24:$I$24,1,$B$6),0,IF(J178&lt;INDEX('Pace of change parameters'!$E$23:$I$23,1,$B$6),1,(J178-INDEX('Pace of change parameters'!$E$24:$I$24,1,$B$6))/(INDEX('Pace of change parameters'!$E$23:$I$23,1,$B$6)-INDEX('Pace of change parameters'!$E$24:$I$24,1,$B$6))))</f>
        <v>1</v>
      </c>
      <c r="W178" s="123">
        <f>MIN(S178, S178+(INDEX('Pace of change parameters'!$E$25:$I$25,1,$B$6)-S178)*(1-V178))</f>
        <v>7.6296834046268192E-2</v>
      </c>
      <c r="X178" s="123">
        <v>6.8699999999999983E-2</v>
      </c>
      <c r="Y178" s="99">
        <f t="shared" si="45"/>
        <v>49419.842886340448</v>
      </c>
      <c r="Z178" s="88">
        <v>0</v>
      </c>
      <c r="AA178" s="90">
        <f t="shared" si="39"/>
        <v>49412.054156289181</v>
      </c>
      <c r="AB178" s="90">
        <f>IF(INDEX('Pace of change parameters'!$E$27:$I$27,1,$B$6)=1,MAX(AA178,Y178),Y178)</f>
        <v>49419.842886340448</v>
      </c>
      <c r="AC178" s="88">
        <f t="shared" si="46"/>
        <v>7.6296834046268192E-2</v>
      </c>
      <c r="AD178" s="134">
        <v>6.8699999999999983E-2</v>
      </c>
      <c r="AE178" s="51">
        <f t="shared" si="41"/>
        <v>49420</v>
      </c>
      <c r="AF178" s="51">
        <v>255.05300755711679</v>
      </c>
      <c r="AG178" s="15">
        <f t="shared" si="47"/>
        <v>7.630025576767574E-2</v>
      </c>
      <c r="AH178" s="15">
        <f t="shared" si="48"/>
        <v>6.8703397569845448E-2</v>
      </c>
      <c r="AI178" s="51"/>
      <c r="AJ178" s="51">
        <v>49412.054156289181</v>
      </c>
      <c r="AK178" s="51">
        <v>255.01199963854083</v>
      </c>
      <c r="AL178" s="15">
        <f t="shared" si="49"/>
        <v>1.6080779976657134E-4</v>
      </c>
      <c r="AM178" s="53">
        <f t="shared" si="50"/>
        <v>1.6080779976657134E-4</v>
      </c>
    </row>
    <row r="179" spans="1:39" x14ac:dyDescent="0.2">
      <c r="A179" s="160" t="s">
        <v>405</v>
      </c>
      <c r="B179" s="160" t="s">
        <v>406</v>
      </c>
      <c r="D179" s="62">
        <v>39560.917654279889</v>
      </c>
      <c r="E179" s="67">
        <v>194.92649852074069</v>
      </c>
      <c r="F179" s="50"/>
      <c r="G179" s="82">
        <v>37372.684528103062</v>
      </c>
      <c r="H179" s="75">
        <v>183.14026897043209</v>
      </c>
      <c r="I179" s="84"/>
      <c r="J179" s="94">
        <f t="shared" si="35"/>
        <v>5.8551670927769361E-2</v>
      </c>
      <c r="K179" s="117">
        <f t="shared" si="36"/>
        <v>6.4356297042522659E-2</v>
      </c>
      <c r="L179" s="94">
        <v>7.4560275033527246E-2</v>
      </c>
      <c r="M179" s="88">
        <f>INDEX('Pace of change parameters'!$E$20:$I$20,1,$B$6)</f>
        <v>6.8699999999999997E-2</v>
      </c>
      <c r="N179" s="99">
        <f>IF(INDEX('Pace of change parameters'!$E$28:$I$28,1,$B$6)=1,(1+L179)*D179,D179)</f>
        <v>42510.590555161718</v>
      </c>
      <c r="O179" s="85">
        <f>IF(K179&lt;INDEX('Pace of change parameters'!$E$16:$I$16,1,$B$6),1,IF(K179&gt;INDEX('Pace of change parameters'!$E$17:$I$17,1,$B$6),0,(K179-INDEX('Pace of change parameters'!$E$17:$I$17,1,$B$6))/(INDEX('Pace of change parameters'!$E$16:$I$16,1,$B$6)-INDEX('Pace of change parameters'!$E$17:$I$17,1,$B$6))))</f>
        <v>0</v>
      </c>
      <c r="P179" s="52">
        <v>7.4560275033527246E-2</v>
      </c>
      <c r="Q179" s="52">
        <v>6.8699999999999983E-2</v>
      </c>
      <c r="R179" s="9">
        <f>IF(INDEX('Pace of change parameters'!$E$29:$I$29,1,$B$6)=1,D179*(1+P179),D179)</f>
        <v>42510.590555161718</v>
      </c>
      <c r="S179" s="94">
        <f>IF(P179&lt;INDEX('Pace of change parameters'!$E$22:$I$22,1,$B$6),INDEX('Pace of change parameters'!$E$22:$I$22,1,$B$6),P179)</f>
        <v>7.4560275033527246E-2</v>
      </c>
      <c r="T179" s="123">
        <v>6.8699999999999983E-2</v>
      </c>
      <c r="U179" s="108">
        <f t="shared" si="44"/>
        <v>42510.590555161718</v>
      </c>
      <c r="V179" s="122">
        <f>IF(J179&gt;INDEX('Pace of change parameters'!$E$24:$I$24,1,$B$6),0,IF(J179&lt;INDEX('Pace of change parameters'!$E$23:$I$23,1,$B$6),1,(J179-INDEX('Pace of change parameters'!$E$24:$I$24,1,$B$6))/(INDEX('Pace of change parameters'!$E$23:$I$23,1,$B$6)-INDEX('Pace of change parameters'!$E$24:$I$24,1,$B$6))))</f>
        <v>1</v>
      </c>
      <c r="W179" s="123">
        <f>MIN(S179, S179+(INDEX('Pace of change parameters'!$E$25:$I$25,1,$B$6)-S179)*(1-V179))</f>
        <v>7.4560275033527246E-2</v>
      </c>
      <c r="X179" s="123">
        <v>6.8699999999999983E-2</v>
      </c>
      <c r="Y179" s="99">
        <f t="shared" si="45"/>
        <v>42510.590555161718</v>
      </c>
      <c r="Z179" s="88">
        <v>0</v>
      </c>
      <c r="AA179" s="90">
        <f t="shared" si="39"/>
        <v>40246.860986722684</v>
      </c>
      <c r="AB179" s="90">
        <f>IF(INDEX('Pace of change parameters'!$E$27:$I$27,1,$B$6)=1,MAX(AA179,Y179),Y179)</f>
        <v>42510.590555161718</v>
      </c>
      <c r="AC179" s="88">
        <f t="shared" si="46"/>
        <v>7.4560275033527246E-2</v>
      </c>
      <c r="AD179" s="134">
        <v>6.8699999999999983E-2</v>
      </c>
      <c r="AE179" s="51">
        <f t="shared" si="41"/>
        <v>42511</v>
      </c>
      <c r="AF179" s="51">
        <v>208.3199554034608</v>
      </c>
      <c r="AG179" s="15">
        <f t="shared" si="47"/>
        <v>7.4570624764083382E-2</v>
      </c>
      <c r="AH179" s="15">
        <f t="shared" si="48"/>
        <v>6.8710293286754043E-2</v>
      </c>
      <c r="AI179" s="51"/>
      <c r="AJ179" s="51">
        <v>40246.860986722684</v>
      </c>
      <c r="AK179" s="51">
        <v>197.22481912642272</v>
      </c>
      <c r="AL179" s="15">
        <f t="shared" si="49"/>
        <v>5.6256288261194998E-2</v>
      </c>
      <c r="AM179" s="53">
        <f t="shared" si="50"/>
        <v>5.6256288261194998E-2</v>
      </c>
    </row>
    <row r="180" spans="1:39" x14ac:dyDescent="0.2">
      <c r="A180" s="160" t="s">
        <v>407</v>
      </c>
      <c r="B180" s="160" t="s">
        <v>408</v>
      </c>
      <c r="D180" s="62">
        <v>46438.750880244683</v>
      </c>
      <c r="E180" s="67">
        <v>210.54546925266445</v>
      </c>
      <c r="F180" s="50"/>
      <c r="G180" s="82">
        <v>41580.190933812861</v>
      </c>
      <c r="H180" s="75">
        <v>186.81196727140949</v>
      </c>
      <c r="I180" s="84"/>
      <c r="J180" s="94">
        <f t="shared" si="35"/>
        <v>0.11684794699874401</v>
      </c>
      <c r="K180" s="117">
        <f t="shared" si="36"/>
        <v>0.12704486938341475</v>
      </c>
      <c r="L180" s="94">
        <v>7.8457327290417656E-2</v>
      </c>
      <c r="M180" s="88">
        <f>INDEX('Pace of change parameters'!$E$20:$I$20,1,$B$6)</f>
        <v>6.8699999999999997E-2</v>
      </c>
      <c r="N180" s="99">
        <f>IF(INDEX('Pace of change parameters'!$E$28:$I$28,1,$B$6)=1,(1+L180)*D180,D180)</f>
        <v>50082.211157014208</v>
      </c>
      <c r="O180" s="85">
        <f>IF(K180&lt;INDEX('Pace of change parameters'!$E$16:$I$16,1,$B$6),1,IF(K180&gt;INDEX('Pace of change parameters'!$E$17:$I$17,1,$B$6),0,(K180-INDEX('Pace of change parameters'!$E$17:$I$17,1,$B$6))/(INDEX('Pace of change parameters'!$E$16:$I$16,1,$B$6)-INDEX('Pace of change parameters'!$E$17:$I$17,1,$B$6))))</f>
        <v>0</v>
      </c>
      <c r="P180" s="52">
        <v>7.8457327290417656E-2</v>
      </c>
      <c r="Q180" s="52">
        <v>6.8699999999999983E-2</v>
      </c>
      <c r="R180" s="9">
        <f>IF(INDEX('Pace of change parameters'!$E$29:$I$29,1,$B$6)=1,D180*(1+P180),D180)</f>
        <v>50082.211157014208</v>
      </c>
      <c r="S180" s="94">
        <f>IF(P180&lt;INDEX('Pace of change parameters'!$E$22:$I$22,1,$B$6),INDEX('Pace of change parameters'!$E$22:$I$22,1,$B$6),P180)</f>
        <v>7.8457327290417656E-2</v>
      </c>
      <c r="T180" s="123">
        <v>6.8699999999999983E-2</v>
      </c>
      <c r="U180" s="108">
        <f t="shared" si="44"/>
        <v>50082.211157014208</v>
      </c>
      <c r="V180" s="122">
        <f>IF(J180&gt;INDEX('Pace of change parameters'!$E$24:$I$24,1,$B$6),0,IF(J180&lt;INDEX('Pace of change parameters'!$E$23:$I$23,1,$B$6),1,(J180-INDEX('Pace of change parameters'!$E$24:$I$24,1,$B$6))/(INDEX('Pace of change parameters'!$E$23:$I$23,1,$B$6)-INDEX('Pace of change parameters'!$E$24:$I$24,1,$B$6))))</f>
        <v>1</v>
      </c>
      <c r="W180" s="123">
        <f>MIN(S180, S180+(INDEX('Pace of change parameters'!$E$25:$I$25,1,$B$6)-S180)*(1-V180))</f>
        <v>7.8457327290417656E-2</v>
      </c>
      <c r="X180" s="123">
        <v>6.8699999999999983E-2</v>
      </c>
      <c r="Y180" s="99">
        <f t="shared" si="45"/>
        <v>50082.211157014208</v>
      </c>
      <c r="Z180" s="88">
        <v>0</v>
      </c>
      <c r="AA180" s="90">
        <f t="shared" si="39"/>
        <v>44777.949067484173</v>
      </c>
      <c r="AB180" s="90">
        <f>IF(INDEX('Pace of change parameters'!$E$27:$I$27,1,$B$6)=1,MAX(AA180,Y180),Y180)</f>
        <v>50082.211157014208</v>
      </c>
      <c r="AC180" s="88">
        <f t="shared" si="46"/>
        <v>7.8457327290417656E-2</v>
      </c>
      <c r="AD180" s="134">
        <v>6.8699999999999983E-2</v>
      </c>
      <c r="AE180" s="51">
        <f t="shared" si="41"/>
        <v>50082</v>
      </c>
      <c r="AF180" s="51">
        <v>225.00899430162383</v>
      </c>
      <c r="AG180" s="15">
        <f t="shared" si="47"/>
        <v>7.8452780290117152E-2</v>
      </c>
      <c r="AH180" s="15">
        <f t="shared" si="48"/>
        <v>6.8695494138619972E-2</v>
      </c>
      <c r="AI180" s="51"/>
      <c r="AJ180" s="51">
        <v>44777.949067484173</v>
      </c>
      <c r="AK180" s="51">
        <v>201.17889234782854</v>
      </c>
      <c r="AL180" s="15">
        <f t="shared" si="49"/>
        <v>0.11845229723501127</v>
      </c>
      <c r="AM180" s="53">
        <f t="shared" si="50"/>
        <v>0.11845229723501105</v>
      </c>
    </row>
    <row r="181" spans="1:39" x14ac:dyDescent="0.2">
      <c r="A181" s="160" t="s">
        <v>409</v>
      </c>
      <c r="B181" s="160" t="s">
        <v>410</v>
      </c>
      <c r="D181" s="62">
        <v>40281.874907767524</v>
      </c>
      <c r="E181" s="67">
        <v>216.43307654737356</v>
      </c>
      <c r="F181" s="50"/>
      <c r="G181" s="82">
        <v>42861.014137688137</v>
      </c>
      <c r="H181" s="75">
        <v>228.89385764712742</v>
      </c>
      <c r="I181" s="84"/>
      <c r="J181" s="94">
        <f t="shared" si="35"/>
        <v>-6.0174479811310633E-2</v>
      </c>
      <c r="K181" s="117">
        <f t="shared" si="36"/>
        <v>-5.4439124002025108E-2</v>
      </c>
      <c r="L181" s="94">
        <v>7.5221821999633232E-2</v>
      </c>
      <c r="M181" s="88">
        <f>INDEX('Pace of change parameters'!$E$20:$I$20,1,$B$6)</f>
        <v>6.8699999999999997E-2</v>
      </c>
      <c r="N181" s="99">
        <f>IF(INDEX('Pace of change parameters'!$E$28:$I$28,1,$B$6)=1,(1+L181)*D181,D181)</f>
        <v>43311.950931891108</v>
      </c>
      <c r="O181" s="85">
        <f>IF(K181&lt;INDEX('Pace of change parameters'!$E$16:$I$16,1,$B$6),1,IF(K181&gt;INDEX('Pace of change parameters'!$E$17:$I$17,1,$B$6),0,(K181-INDEX('Pace of change parameters'!$E$17:$I$17,1,$B$6))/(INDEX('Pace of change parameters'!$E$16:$I$16,1,$B$6)-INDEX('Pace of change parameters'!$E$17:$I$17,1,$B$6))))</f>
        <v>0</v>
      </c>
      <c r="P181" s="52">
        <v>7.5221821999633232E-2</v>
      </c>
      <c r="Q181" s="52">
        <v>6.8699999999999983E-2</v>
      </c>
      <c r="R181" s="9">
        <f>IF(INDEX('Pace of change parameters'!$E$29:$I$29,1,$B$6)=1,D181*(1+P181),D181)</f>
        <v>43311.950931891108</v>
      </c>
      <c r="S181" s="94">
        <f>IF(P181&lt;INDEX('Pace of change parameters'!$E$22:$I$22,1,$B$6),INDEX('Pace of change parameters'!$E$22:$I$22,1,$B$6),P181)</f>
        <v>7.5221821999633232E-2</v>
      </c>
      <c r="T181" s="123">
        <v>6.8699999999999983E-2</v>
      </c>
      <c r="U181" s="108">
        <f t="shared" si="44"/>
        <v>43311.950931891108</v>
      </c>
      <c r="V181" s="122">
        <f>IF(J181&gt;INDEX('Pace of change parameters'!$E$24:$I$24,1,$B$6),0,IF(J181&lt;INDEX('Pace of change parameters'!$E$23:$I$23,1,$B$6),1,(J181-INDEX('Pace of change parameters'!$E$24:$I$24,1,$B$6))/(INDEX('Pace of change parameters'!$E$23:$I$23,1,$B$6)-INDEX('Pace of change parameters'!$E$24:$I$24,1,$B$6))))</f>
        <v>1</v>
      </c>
      <c r="W181" s="123">
        <f>MIN(S181, S181+(INDEX('Pace of change parameters'!$E$25:$I$25,1,$B$6)-S181)*(1-V181))</f>
        <v>7.5221821999633232E-2</v>
      </c>
      <c r="X181" s="123">
        <v>6.8699999999999983E-2</v>
      </c>
      <c r="Y181" s="99">
        <f t="shared" si="45"/>
        <v>43311.950931891108</v>
      </c>
      <c r="Z181" s="88">
        <v>-6.1657689129569926E-2</v>
      </c>
      <c r="AA181" s="90">
        <f t="shared" si="39"/>
        <v>43311.324099475314</v>
      </c>
      <c r="AB181" s="90">
        <f>IF(INDEX('Pace of change parameters'!$E$27:$I$27,1,$B$6)=1,MAX(AA181,Y181),Y181)</f>
        <v>43311.950931891108</v>
      </c>
      <c r="AC181" s="88">
        <f t="shared" si="46"/>
        <v>7.5221821999633232E-2</v>
      </c>
      <c r="AD181" s="134">
        <v>6.8699999999999983E-2</v>
      </c>
      <c r="AE181" s="51">
        <f t="shared" si="41"/>
        <v>43312</v>
      </c>
      <c r="AF181" s="51">
        <v>231.30229094824497</v>
      </c>
      <c r="AG181" s="15">
        <f t="shared" si="47"/>
        <v>7.5223040118427509E-2</v>
      </c>
      <c r="AH181" s="15">
        <f t="shared" si="48"/>
        <v>6.8701210730222062E-2</v>
      </c>
      <c r="AI181" s="51"/>
      <c r="AJ181" s="51">
        <v>46157.275013314313</v>
      </c>
      <c r="AK181" s="51">
        <v>246.49712445760494</v>
      </c>
      <c r="AL181" s="15">
        <f t="shared" si="49"/>
        <v>-6.1643045706090249E-2</v>
      </c>
      <c r="AM181" s="53">
        <f t="shared" si="50"/>
        <v>-6.1643045706090249E-2</v>
      </c>
    </row>
    <row r="182" spans="1:39" x14ac:dyDescent="0.2">
      <c r="A182" s="160" t="s">
        <v>411</v>
      </c>
      <c r="B182" s="160" t="s">
        <v>412</v>
      </c>
      <c r="D182" s="62">
        <v>34997.831368039777</v>
      </c>
      <c r="E182" s="67">
        <v>207.30978958553112</v>
      </c>
      <c r="F182" s="50"/>
      <c r="G182" s="82">
        <v>36815.265781229697</v>
      </c>
      <c r="H182" s="75">
        <v>216.53533026350195</v>
      </c>
      <c r="I182" s="84"/>
      <c r="J182" s="94">
        <f t="shared" si="35"/>
        <v>-4.9366326023280838E-2</v>
      </c>
      <c r="K182" s="117">
        <f t="shared" si="36"/>
        <v>-4.260524445015168E-2</v>
      </c>
      <c r="L182" s="94">
        <v>7.6300791003938384E-2</v>
      </c>
      <c r="M182" s="88">
        <f>INDEX('Pace of change parameters'!$E$20:$I$20,1,$B$6)</f>
        <v>6.8699999999999997E-2</v>
      </c>
      <c r="N182" s="99">
        <f>IF(INDEX('Pace of change parameters'!$E$28:$I$28,1,$B$6)=1,(1+L182)*D182,D182)</f>
        <v>37668.193584843662</v>
      </c>
      <c r="O182" s="85">
        <f>IF(K182&lt;INDEX('Pace of change parameters'!$E$16:$I$16,1,$B$6),1,IF(K182&gt;INDEX('Pace of change parameters'!$E$17:$I$17,1,$B$6),0,(K182-INDEX('Pace of change parameters'!$E$17:$I$17,1,$B$6))/(INDEX('Pace of change parameters'!$E$16:$I$16,1,$B$6)-INDEX('Pace of change parameters'!$E$17:$I$17,1,$B$6))))</f>
        <v>0</v>
      </c>
      <c r="P182" s="52">
        <v>7.6300791003938384E-2</v>
      </c>
      <c r="Q182" s="52">
        <v>6.8699999999999983E-2</v>
      </c>
      <c r="R182" s="9">
        <f>IF(INDEX('Pace of change parameters'!$E$29:$I$29,1,$B$6)=1,D182*(1+P182),D182)</f>
        <v>37668.193584843662</v>
      </c>
      <c r="S182" s="94">
        <f>IF(P182&lt;INDEX('Pace of change parameters'!$E$22:$I$22,1,$B$6),INDEX('Pace of change parameters'!$E$22:$I$22,1,$B$6),P182)</f>
        <v>7.6300791003938384E-2</v>
      </c>
      <c r="T182" s="123">
        <v>6.8699999999999983E-2</v>
      </c>
      <c r="U182" s="108">
        <f t="shared" si="44"/>
        <v>37668.193584843662</v>
      </c>
      <c r="V182" s="122">
        <f>IF(J182&gt;INDEX('Pace of change parameters'!$E$24:$I$24,1,$B$6),0,IF(J182&lt;INDEX('Pace of change parameters'!$E$23:$I$23,1,$B$6),1,(J182-INDEX('Pace of change parameters'!$E$24:$I$24,1,$B$6))/(INDEX('Pace of change parameters'!$E$23:$I$23,1,$B$6)-INDEX('Pace of change parameters'!$E$24:$I$24,1,$B$6))))</f>
        <v>1</v>
      </c>
      <c r="W182" s="123">
        <f>MIN(S182, S182+(INDEX('Pace of change parameters'!$E$25:$I$25,1,$B$6)-S182)*(1-V182))</f>
        <v>7.6300791003938384E-2</v>
      </c>
      <c r="X182" s="123">
        <v>6.8699999999999983E-2</v>
      </c>
      <c r="Y182" s="99">
        <f t="shared" si="45"/>
        <v>37668.193584843662</v>
      </c>
      <c r="Z182" s="88">
        <v>-4.9914151334028767E-2</v>
      </c>
      <c r="AA182" s="90">
        <f t="shared" si="39"/>
        <v>37667.648431732901</v>
      </c>
      <c r="AB182" s="90">
        <f>IF(INDEX('Pace of change parameters'!$E$27:$I$27,1,$B$6)=1,MAX(AA182,Y182),Y182)</f>
        <v>37668.193584843662</v>
      </c>
      <c r="AC182" s="88">
        <f t="shared" si="46"/>
        <v>7.6300791003938384E-2</v>
      </c>
      <c r="AD182" s="134">
        <v>6.8699999999999983E-2</v>
      </c>
      <c r="AE182" s="51">
        <f t="shared" si="41"/>
        <v>37668</v>
      </c>
      <c r="AF182" s="51">
        <v>221.55083352743762</v>
      </c>
      <c r="AG182" s="15">
        <f t="shared" si="47"/>
        <v>7.6295259665678516E-2</v>
      </c>
      <c r="AH182" s="15">
        <f t="shared" si="48"/>
        <v>6.8694507723818798E-2</v>
      </c>
      <c r="AI182" s="51"/>
      <c r="AJ182" s="51">
        <v>39646.57350135524</v>
      </c>
      <c r="AK182" s="51">
        <v>233.18815455378765</v>
      </c>
      <c r="AL182" s="15">
        <f t="shared" si="49"/>
        <v>-4.9905283776606968E-2</v>
      </c>
      <c r="AM182" s="53">
        <f t="shared" si="50"/>
        <v>-4.9905283776606857E-2</v>
      </c>
    </row>
    <row r="183" spans="1:39" x14ac:dyDescent="0.2">
      <c r="A183" s="160" t="s">
        <v>413</v>
      </c>
      <c r="B183" s="160" t="s">
        <v>414</v>
      </c>
      <c r="D183" s="62">
        <v>52392.70124055905</v>
      </c>
      <c r="E183" s="67">
        <v>223.75030958100356</v>
      </c>
      <c r="F183" s="50"/>
      <c r="G183" s="82">
        <v>52351.873950772882</v>
      </c>
      <c r="H183" s="75">
        <v>222.09396300628217</v>
      </c>
      <c r="I183" s="84"/>
      <c r="J183" s="94">
        <f t="shared" si="35"/>
        <v>7.7986300594612423E-4</v>
      </c>
      <c r="K183" s="117">
        <f t="shared" si="36"/>
        <v>7.4578640153066811E-3</v>
      </c>
      <c r="L183" s="94">
        <v>7.5831218305359771E-2</v>
      </c>
      <c r="M183" s="88">
        <f>INDEX('Pace of change parameters'!$E$20:$I$20,1,$B$6)</f>
        <v>6.8699999999999997E-2</v>
      </c>
      <c r="N183" s="99">
        <f>IF(INDEX('Pace of change parameters'!$E$28:$I$28,1,$B$6)=1,(1+L183)*D183,D183)</f>
        <v>56365.703605939379</v>
      </c>
      <c r="O183" s="85">
        <f>IF(K183&lt;INDEX('Pace of change parameters'!$E$16:$I$16,1,$B$6),1,IF(K183&gt;INDEX('Pace of change parameters'!$E$17:$I$17,1,$B$6),0,(K183-INDEX('Pace of change parameters'!$E$17:$I$17,1,$B$6))/(INDEX('Pace of change parameters'!$E$16:$I$16,1,$B$6)-INDEX('Pace of change parameters'!$E$17:$I$17,1,$B$6))))</f>
        <v>0</v>
      </c>
      <c r="P183" s="52">
        <v>7.5831218305359771E-2</v>
      </c>
      <c r="Q183" s="52">
        <v>6.8699999999999983E-2</v>
      </c>
      <c r="R183" s="9">
        <f>IF(INDEX('Pace of change parameters'!$E$29:$I$29,1,$B$6)=1,D183*(1+P183),D183)</f>
        <v>56365.703605939379</v>
      </c>
      <c r="S183" s="94">
        <f>IF(P183&lt;INDEX('Pace of change parameters'!$E$22:$I$22,1,$B$6),INDEX('Pace of change parameters'!$E$22:$I$22,1,$B$6),P183)</f>
        <v>7.5831218305359771E-2</v>
      </c>
      <c r="T183" s="123">
        <v>6.8699999999999983E-2</v>
      </c>
      <c r="U183" s="108">
        <f t="shared" si="44"/>
        <v>56365.703605939379</v>
      </c>
      <c r="V183" s="122">
        <f>IF(J183&gt;INDEX('Pace of change parameters'!$E$24:$I$24,1,$B$6),0,IF(J183&lt;INDEX('Pace of change parameters'!$E$23:$I$23,1,$B$6),1,(J183-INDEX('Pace of change parameters'!$E$24:$I$24,1,$B$6))/(INDEX('Pace of change parameters'!$E$23:$I$23,1,$B$6)-INDEX('Pace of change parameters'!$E$24:$I$24,1,$B$6))))</f>
        <v>1</v>
      </c>
      <c r="W183" s="123">
        <f>MIN(S183, S183+(INDEX('Pace of change parameters'!$E$25:$I$25,1,$B$6)-S183)*(1-V183))</f>
        <v>7.5831218305359771E-2</v>
      </c>
      <c r="X183" s="123">
        <v>6.8699999999999983E-2</v>
      </c>
      <c r="Y183" s="99">
        <f t="shared" si="45"/>
        <v>56365.703605939379</v>
      </c>
      <c r="Z183" s="88">
        <v>-2.332327604310791E-4</v>
      </c>
      <c r="AA183" s="90">
        <f t="shared" si="39"/>
        <v>56364.887853025932</v>
      </c>
      <c r="AB183" s="90">
        <f>IF(INDEX('Pace of change parameters'!$E$27:$I$27,1,$B$6)=1,MAX(AA183,Y183),Y183)</f>
        <v>56365.703605939379</v>
      </c>
      <c r="AC183" s="88">
        <f t="shared" si="46"/>
        <v>7.5831218305359771E-2</v>
      </c>
      <c r="AD183" s="134">
        <v>6.8699999999999983E-2</v>
      </c>
      <c r="AE183" s="51">
        <f t="shared" si="41"/>
        <v>56366</v>
      </c>
      <c r="AF183" s="51">
        <v>239.12321325084653</v>
      </c>
      <c r="AG183" s="15">
        <f t="shared" si="47"/>
        <v>7.5836875468544784E-2</v>
      </c>
      <c r="AH183" s="15">
        <f t="shared" si="48"/>
        <v>6.8705619664305217E-2</v>
      </c>
      <c r="AI183" s="51"/>
      <c r="AJ183" s="51">
        <v>56378.03705823671</v>
      </c>
      <c r="AK183" s="51">
        <v>239.17427843275848</v>
      </c>
      <c r="AL183" s="15">
        <f t="shared" si="49"/>
        <v>-2.1350616063975369E-4</v>
      </c>
      <c r="AM183" s="53">
        <f t="shared" si="50"/>
        <v>-2.1350616063975369E-4</v>
      </c>
    </row>
    <row r="184" spans="1:39" x14ac:dyDescent="0.2">
      <c r="A184" s="160" t="s">
        <v>415</v>
      </c>
      <c r="B184" s="160" t="s">
        <v>416</v>
      </c>
      <c r="D184" s="62">
        <v>32654.638942130616</v>
      </c>
      <c r="E184" s="67">
        <v>229.02196574718315</v>
      </c>
      <c r="F184" s="50"/>
      <c r="G184" s="82">
        <v>30048.636180744616</v>
      </c>
      <c r="H184" s="75">
        <v>209.95502948760355</v>
      </c>
      <c r="I184" s="84"/>
      <c r="J184" s="94">
        <f t="shared" si="35"/>
        <v>8.6726157743423515E-2</v>
      </c>
      <c r="K184" s="117">
        <f t="shared" si="36"/>
        <v>9.0814382042252451E-2</v>
      </c>
      <c r="L184" s="94">
        <v>7.2720410548716918E-2</v>
      </c>
      <c r="M184" s="88">
        <f>INDEX('Pace of change parameters'!$E$20:$I$20,1,$B$6)</f>
        <v>6.8699999999999997E-2</v>
      </c>
      <c r="N184" s="99">
        <f>IF(INDEX('Pace of change parameters'!$E$28:$I$28,1,$B$6)=1,(1+L184)*D184,D184)</f>
        <v>35029.297692322471</v>
      </c>
      <c r="O184" s="85">
        <f>IF(K184&lt;INDEX('Pace of change parameters'!$E$16:$I$16,1,$B$6),1,IF(K184&gt;INDEX('Pace of change parameters'!$E$17:$I$17,1,$B$6),0,(K184-INDEX('Pace of change parameters'!$E$17:$I$17,1,$B$6))/(INDEX('Pace of change parameters'!$E$16:$I$16,1,$B$6)-INDEX('Pace of change parameters'!$E$17:$I$17,1,$B$6))))</f>
        <v>0</v>
      </c>
      <c r="P184" s="52">
        <v>7.2720410548716918E-2</v>
      </c>
      <c r="Q184" s="52">
        <v>6.8699999999999983E-2</v>
      </c>
      <c r="R184" s="9">
        <f>IF(INDEX('Pace of change parameters'!$E$29:$I$29,1,$B$6)=1,D184*(1+P184),D184)</f>
        <v>35029.297692322471</v>
      </c>
      <c r="S184" s="94">
        <f>IF(P184&lt;INDEX('Pace of change parameters'!$E$22:$I$22,1,$B$6),INDEX('Pace of change parameters'!$E$22:$I$22,1,$B$6),P184)</f>
        <v>7.2720410548716918E-2</v>
      </c>
      <c r="T184" s="123">
        <v>6.8699999999999983E-2</v>
      </c>
      <c r="U184" s="108">
        <f t="shared" si="44"/>
        <v>35029.297692322471</v>
      </c>
      <c r="V184" s="122">
        <f>IF(J184&gt;INDEX('Pace of change parameters'!$E$24:$I$24,1,$B$6),0,IF(J184&lt;INDEX('Pace of change parameters'!$E$23:$I$23,1,$B$6),1,(J184-INDEX('Pace of change parameters'!$E$24:$I$24,1,$B$6))/(INDEX('Pace of change parameters'!$E$23:$I$23,1,$B$6)-INDEX('Pace of change parameters'!$E$24:$I$24,1,$B$6))))</f>
        <v>1</v>
      </c>
      <c r="W184" s="123">
        <f>MIN(S184, S184+(INDEX('Pace of change parameters'!$E$25:$I$25,1,$B$6)-S184)*(1-V184))</f>
        <v>7.2720410548716918E-2</v>
      </c>
      <c r="X184" s="123">
        <v>6.8699999999999983E-2</v>
      </c>
      <c r="Y184" s="99">
        <f t="shared" si="45"/>
        <v>35029.297692322471</v>
      </c>
      <c r="Z184" s="88">
        <v>0</v>
      </c>
      <c r="AA184" s="90">
        <f t="shared" si="39"/>
        <v>32359.550791638514</v>
      </c>
      <c r="AB184" s="90">
        <f>IF(INDEX('Pace of change parameters'!$E$27:$I$27,1,$B$6)=1,MAX(AA184,Y184),Y184)</f>
        <v>35029.297692322471</v>
      </c>
      <c r="AC184" s="88">
        <f t="shared" si="46"/>
        <v>7.2720410548716918E-2</v>
      </c>
      <c r="AD184" s="134">
        <v>6.8699999999999983E-2</v>
      </c>
      <c r="AE184" s="51">
        <f t="shared" si="41"/>
        <v>35029</v>
      </c>
      <c r="AF184" s="51">
        <v>244.75369476615688</v>
      </c>
      <c r="AG184" s="15">
        <f t="shared" si="47"/>
        <v>7.2711294161823092E-2</v>
      </c>
      <c r="AH184" s="15">
        <f t="shared" si="48"/>
        <v>6.8690917780087402E-2</v>
      </c>
      <c r="AI184" s="51"/>
      <c r="AJ184" s="51">
        <v>32359.550791638514</v>
      </c>
      <c r="AK184" s="51">
        <v>226.10179043725608</v>
      </c>
      <c r="AL184" s="15">
        <f t="shared" si="49"/>
        <v>8.2493395089132449E-2</v>
      </c>
      <c r="AM184" s="53">
        <f t="shared" si="50"/>
        <v>8.2493395089132449E-2</v>
      </c>
    </row>
    <row r="185" spans="1:39" x14ac:dyDescent="0.2">
      <c r="A185" s="160" t="s">
        <v>417</v>
      </c>
      <c r="B185" s="160" t="s">
        <v>418</v>
      </c>
      <c r="D185" s="62">
        <v>64940.938214069203</v>
      </c>
      <c r="E185" s="67">
        <v>220.81694361010153</v>
      </c>
      <c r="F185" s="50"/>
      <c r="G185" s="82">
        <v>72773.976764530016</v>
      </c>
      <c r="H185" s="75">
        <v>245.1885842119348</v>
      </c>
      <c r="I185" s="84"/>
      <c r="J185" s="94">
        <f t="shared" si="35"/>
        <v>-0.10763515886737451</v>
      </c>
      <c r="K185" s="117">
        <f t="shared" si="36"/>
        <v>-9.9399573108864825E-2</v>
      </c>
      <c r="L185" s="94">
        <v>7.8562973185887008E-2</v>
      </c>
      <c r="M185" s="88">
        <f>INDEX('Pace of change parameters'!$E$20:$I$20,1,$B$6)</f>
        <v>6.8699999999999997E-2</v>
      </c>
      <c r="N185" s="99">
        <f>IF(INDEX('Pace of change parameters'!$E$28:$I$28,1,$B$6)=1,(1+L185)*D185,D185)</f>
        <v>70042.891401647474</v>
      </c>
      <c r="O185" s="85">
        <f>IF(K185&lt;INDEX('Pace of change parameters'!$E$16:$I$16,1,$B$6),1,IF(K185&gt;INDEX('Pace of change parameters'!$E$17:$I$17,1,$B$6),0,(K185-INDEX('Pace of change parameters'!$E$17:$I$17,1,$B$6))/(INDEX('Pace of change parameters'!$E$16:$I$16,1,$B$6)-INDEX('Pace of change parameters'!$E$17:$I$17,1,$B$6))))</f>
        <v>0</v>
      </c>
      <c r="P185" s="52">
        <v>7.8562973185887008E-2</v>
      </c>
      <c r="Q185" s="52">
        <v>6.8699999999999983E-2</v>
      </c>
      <c r="R185" s="9">
        <f>IF(INDEX('Pace of change parameters'!$E$29:$I$29,1,$B$6)=1,D185*(1+P185),D185)</f>
        <v>70042.891401647474</v>
      </c>
      <c r="S185" s="94">
        <f>IF(P185&lt;INDEX('Pace of change parameters'!$E$22:$I$22,1,$B$6),INDEX('Pace of change parameters'!$E$22:$I$22,1,$B$6),P185)</f>
        <v>7.8562973185887008E-2</v>
      </c>
      <c r="T185" s="123">
        <v>6.8699999999999983E-2</v>
      </c>
      <c r="U185" s="108">
        <f t="shared" si="44"/>
        <v>70042.891401647474</v>
      </c>
      <c r="V185" s="122">
        <f>IF(J185&gt;INDEX('Pace of change parameters'!$E$24:$I$24,1,$B$6),0,IF(J185&lt;INDEX('Pace of change parameters'!$E$23:$I$23,1,$B$6),1,(J185-INDEX('Pace of change parameters'!$E$24:$I$24,1,$B$6))/(INDEX('Pace of change parameters'!$E$23:$I$23,1,$B$6)-INDEX('Pace of change parameters'!$E$24:$I$24,1,$B$6))))</f>
        <v>1</v>
      </c>
      <c r="W185" s="123">
        <f>MIN(S185, S185+(INDEX('Pace of change parameters'!$E$25:$I$25,1,$B$6)-S185)*(1-V185))</f>
        <v>7.8562973185887008E-2</v>
      </c>
      <c r="X185" s="123">
        <v>6.8699999999999983E-2</v>
      </c>
      <c r="Y185" s="99">
        <f t="shared" si="45"/>
        <v>70042.891401647474</v>
      </c>
      <c r="Z185" s="88">
        <v>-0.10627490287390706</v>
      </c>
      <c r="AA185" s="90">
        <f t="shared" si="39"/>
        <v>70041.877705568622</v>
      </c>
      <c r="AB185" s="90">
        <f>IF(INDEX('Pace of change parameters'!$E$27:$I$27,1,$B$6)=1,MAX(AA185,Y185),Y185)</f>
        <v>70042.891401647474</v>
      </c>
      <c r="AC185" s="88">
        <f t="shared" si="46"/>
        <v>7.8562973185887008E-2</v>
      </c>
      <c r="AD185" s="134">
        <v>6.8699999999999983E-2</v>
      </c>
      <c r="AE185" s="51">
        <f t="shared" si="41"/>
        <v>70043</v>
      </c>
      <c r="AF185" s="51">
        <v>235.98743352344897</v>
      </c>
      <c r="AG185" s="15">
        <f t="shared" si="47"/>
        <v>7.8564645449262338E-2</v>
      </c>
      <c r="AH185" s="15">
        <f t="shared" si="48"/>
        <v>6.8701656971278835E-2</v>
      </c>
      <c r="AI185" s="51"/>
      <c r="AJ185" s="51">
        <v>78370.718166915962</v>
      </c>
      <c r="AK185" s="51">
        <v>264.04501011664314</v>
      </c>
      <c r="AL185" s="15">
        <f t="shared" si="49"/>
        <v>-0.10626058254537585</v>
      </c>
      <c r="AM185" s="53">
        <f t="shared" si="50"/>
        <v>-0.10626058254537585</v>
      </c>
    </row>
    <row r="186" spans="1:39" x14ac:dyDescent="0.2">
      <c r="A186" s="160" t="s">
        <v>419</v>
      </c>
      <c r="B186" s="160" t="s">
        <v>420</v>
      </c>
      <c r="D186" s="62">
        <v>22887.412747585622</v>
      </c>
      <c r="E186" s="67">
        <v>195.07038112986237</v>
      </c>
      <c r="F186" s="50"/>
      <c r="G186" s="82">
        <v>22546.610999534449</v>
      </c>
      <c r="H186" s="75">
        <v>191.00286016066568</v>
      </c>
      <c r="I186" s="84"/>
      <c r="J186" s="94">
        <f t="shared" si="35"/>
        <v>1.5115431230805054E-2</v>
      </c>
      <c r="K186" s="117">
        <f t="shared" si="36"/>
        <v>2.1295602410221548E-2</v>
      </c>
      <c r="L186" s="94">
        <v>7.5206401869425399E-2</v>
      </c>
      <c r="M186" s="88">
        <f>INDEX('Pace of change parameters'!$E$20:$I$20,1,$B$6)</f>
        <v>6.8699999999999997E-2</v>
      </c>
      <c r="N186" s="99">
        <f>IF(INDEX('Pace of change parameters'!$E$28:$I$28,1,$B$6)=1,(1+L186)*D186,D186)</f>
        <v>24608.692708431958</v>
      </c>
      <c r="O186" s="85">
        <f>IF(K186&lt;INDEX('Pace of change parameters'!$E$16:$I$16,1,$B$6),1,IF(K186&gt;INDEX('Pace of change parameters'!$E$17:$I$17,1,$B$6),0,(K186-INDEX('Pace of change parameters'!$E$17:$I$17,1,$B$6))/(INDEX('Pace of change parameters'!$E$16:$I$16,1,$B$6)-INDEX('Pace of change parameters'!$E$17:$I$17,1,$B$6))))</f>
        <v>0</v>
      </c>
      <c r="P186" s="52">
        <v>7.5206401869425399E-2</v>
      </c>
      <c r="Q186" s="52">
        <v>6.8699999999999983E-2</v>
      </c>
      <c r="R186" s="9">
        <f>IF(INDEX('Pace of change parameters'!$E$29:$I$29,1,$B$6)=1,D186*(1+P186),D186)</f>
        <v>24608.692708431958</v>
      </c>
      <c r="S186" s="94">
        <f>IF(P186&lt;INDEX('Pace of change parameters'!$E$22:$I$22,1,$B$6),INDEX('Pace of change parameters'!$E$22:$I$22,1,$B$6),P186)</f>
        <v>7.5206401869425399E-2</v>
      </c>
      <c r="T186" s="123">
        <v>6.8699999999999983E-2</v>
      </c>
      <c r="U186" s="108">
        <f t="shared" si="44"/>
        <v>24608.692708431958</v>
      </c>
      <c r="V186" s="122">
        <f>IF(J186&gt;INDEX('Pace of change parameters'!$E$24:$I$24,1,$B$6),0,IF(J186&lt;INDEX('Pace of change parameters'!$E$23:$I$23,1,$B$6),1,(J186-INDEX('Pace of change parameters'!$E$24:$I$24,1,$B$6))/(INDEX('Pace of change parameters'!$E$23:$I$23,1,$B$6)-INDEX('Pace of change parameters'!$E$24:$I$24,1,$B$6))))</f>
        <v>1</v>
      </c>
      <c r="W186" s="123">
        <f>MIN(S186, S186+(INDEX('Pace of change parameters'!$E$25:$I$25,1,$B$6)-S186)*(1-V186))</f>
        <v>7.5206401869425399E-2</v>
      </c>
      <c r="X186" s="123">
        <v>6.8699999999999983E-2</v>
      </c>
      <c r="Y186" s="99">
        <f t="shared" si="45"/>
        <v>24608.692708431958</v>
      </c>
      <c r="Z186" s="88">
        <v>0</v>
      </c>
      <c r="AA186" s="90">
        <f t="shared" si="39"/>
        <v>24280.576310690685</v>
      </c>
      <c r="AB186" s="90">
        <f>IF(INDEX('Pace of change parameters'!$E$27:$I$27,1,$B$6)=1,MAX(AA186,Y186),Y186)</f>
        <v>24608.692708431958</v>
      </c>
      <c r="AC186" s="88">
        <f t="shared" si="46"/>
        <v>7.5206401869425399E-2</v>
      </c>
      <c r="AD186" s="134">
        <v>6.8699999999999983E-2</v>
      </c>
      <c r="AE186" s="51">
        <f t="shared" si="41"/>
        <v>24609</v>
      </c>
      <c r="AF186" s="51">
        <v>208.47431952371363</v>
      </c>
      <c r="AG186" s="15">
        <f t="shared" si="47"/>
        <v>7.5219828095073327E-2</v>
      </c>
      <c r="AH186" s="15">
        <f t="shared" si="48"/>
        <v>6.8713344979461466E-2</v>
      </c>
      <c r="AI186" s="51"/>
      <c r="AJ186" s="51">
        <v>24280.576310690685</v>
      </c>
      <c r="AK186" s="51">
        <v>205.69208923624862</v>
      </c>
      <c r="AL186" s="15">
        <f t="shared" si="49"/>
        <v>1.3526190033830154E-2</v>
      </c>
      <c r="AM186" s="53">
        <f t="shared" si="50"/>
        <v>1.3526190033829932E-2</v>
      </c>
    </row>
    <row r="187" spans="1:39" x14ac:dyDescent="0.2">
      <c r="A187" s="160" t="s">
        <v>421</v>
      </c>
      <c r="B187" s="160" t="s">
        <v>422</v>
      </c>
      <c r="D187" s="62">
        <v>18346.984670303635</v>
      </c>
      <c r="E187" s="67">
        <v>167.79141672431624</v>
      </c>
      <c r="F187" s="50"/>
      <c r="G187" s="82">
        <v>19461.404130488059</v>
      </c>
      <c r="H187" s="75">
        <v>176.60580977715196</v>
      </c>
      <c r="I187" s="84"/>
      <c r="J187" s="94">
        <f t="shared" si="35"/>
        <v>-5.7263055261186691E-2</v>
      </c>
      <c r="K187" s="117">
        <f t="shared" si="36"/>
        <v>-4.990998350483522E-2</v>
      </c>
      <c r="L187" s="94">
        <v>7.7035546654735221E-2</v>
      </c>
      <c r="M187" s="88">
        <f>INDEX('Pace of change parameters'!$E$20:$I$20,1,$B$6)</f>
        <v>6.8699999999999997E-2</v>
      </c>
      <c r="N187" s="99">
        <f>IF(INDEX('Pace of change parameters'!$E$28:$I$28,1,$B$6)=1,(1+L187)*D187,D187)</f>
        <v>19760.354663846523</v>
      </c>
      <c r="O187" s="85">
        <f>IF(K187&lt;INDEX('Pace of change parameters'!$E$16:$I$16,1,$B$6),1,IF(K187&gt;INDEX('Pace of change parameters'!$E$17:$I$17,1,$B$6),0,(K187-INDEX('Pace of change parameters'!$E$17:$I$17,1,$B$6))/(INDEX('Pace of change parameters'!$E$16:$I$16,1,$B$6)-INDEX('Pace of change parameters'!$E$17:$I$17,1,$B$6))))</f>
        <v>0</v>
      </c>
      <c r="P187" s="52">
        <v>7.7035546654735221E-2</v>
      </c>
      <c r="Q187" s="52">
        <v>6.8699999999999983E-2</v>
      </c>
      <c r="R187" s="9">
        <f>IF(INDEX('Pace of change parameters'!$E$29:$I$29,1,$B$6)=1,D187*(1+P187),D187)</f>
        <v>19760.354663846523</v>
      </c>
      <c r="S187" s="94">
        <f>IF(P187&lt;INDEX('Pace of change parameters'!$E$22:$I$22,1,$B$6),INDEX('Pace of change parameters'!$E$22:$I$22,1,$B$6),P187)</f>
        <v>7.7035546654735221E-2</v>
      </c>
      <c r="T187" s="123">
        <v>6.8699999999999983E-2</v>
      </c>
      <c r="U187" s="108">
        <f t="shared" si="44"/>
        <v>19760.354663846523</v>
      </c>
      <c r="V187" s="122">
        <f>IF(J187&gt;INDEX('Pace of change parameters'!$E$24:$I$24,1,$B$6),0,IF(J187&lt;INDEX('Pace of change parameters'!$E$23:$I$23,1,$B$6),1,(J187-INDEX('Pace of change parameters'!$E$24:$I$24,1,$B$6))/(INDEX('Pace of change parameters'!$E$23:$I$23,1,$B$6)-INDEX('Pace of change parameters'!$E$24:$I$24,1,$B$6))))</f>
        <v>1</v>
      </c>
      <c r="W187" s="123">
        <f>MIN(S187, S187+(INDEX('Pace of change parameters'!$E$25:$I$25,1,$B$6)-S187)*(1-V187))</f>
        <v>7.7035546654735221E-2</v>
      </c>
      <c r="X187" s="123">
        <v>6.8699999999999983E-2</v>
      </c>
      <c r="Y187" s="99">
        <f t="shared" si="45"/>
        <v>19760.354663846523</v>
      </c>
      <c r="Z187" s="88">
        <v>-5.7163124825706957E-2</v>
      </c>
      <c r="AA187" s="90">
        <f t="shared" si="39"/>
        <v>19760.068682019693</v>
      </c>
      <c r="AB187" s="90">
        <f>IF(INDEX('Pace of change parameters'!$E$27:$I$27,1,$B$6)=1,MAX(AA187,Y187),Y187)</f>
        <v>19760.354663846523</v>
      </c>
      <c r="AC187" s="88">
        <f t="shared" si="46"/>
        <v>7.7035546654735221E-2</v>
      </c>
      <c r="AD187" s="134">
        <v>6.8699999999999983E-2</v>
      </c>
      <c r="AE187" s="51">
        <f t="shared" si="41"/>
        <v>19760</v>
      </c>
      <c r="AF187" s="51">
        <v>179.31546859609898</v>
      </c>
      <c r="AG187" s="15">
        <f t="shared" si="47"/>
        <v>7.7016215748164196E-2</v>
      </c>
      <c r="AH187" s="15">
        <f t="shared" si="48"/>
        <v>6.868081870192988E-2</v>
      </c>
      <c r="AI187" s="51"/>
      <c r="AJ187" s="51">
        <v>20958.09911801216</v>
      </c>
      <c r="AK187" s="51">
        <v>190.18782207640885</v>
      </c>
      <c r="AL187" s="15">
        <f t="shared" si="49"/>
        <v>-5.7166401936827871E-2</v>
      </c>
      <c r="AM187" s="53">
        <f t="shared" si="50"/>
        <v>-5.716640193682776E-2</v>
      </c>
    </row>
    <row r="188" spans="1:39" x14ac:dyDescent="0.2">
      <c r="A188" s="160" t="s">
        <v>423</v>
      </c>
      <c r="B188" s="160" t="s">
        <v>424</v>
      </c>
      <c r="D188" s="62">
        <v>46558.546092076904</v>
      </c>
      <c r="E188" s="67">
        <v>207.93884054432417</v>
      </c>
      <c r="F188" s="50"/>
      <c r="G188" s="82">
        <v>50017.845144495273</v>
      </c>
      <c r="H188" s="75">
        <v>222.26825411757309</v>
      </c>
      <c r="I188" s="84"/>
      <c r="J188" s="94">
        <f t="shared" si="35"/>
        <v>-6.9161297181533743E-2</v>
      </c>
      <c r="K188" s="117">
        <f t="shared" si="36"/>
        <v>-6.4469006742047363E-2</v>
      </c>
      <c r="L188" s="94">
        <v>7.4087239247245584E-2</v>
      </c>
      <c r="M188" s="88">
        <f>INDEX('Pace of change parameters'!$E$20:$I$20,1,$B$6)</f>
        <v>6.8699999999999997E-2</v>
      </c>
      <c r="N188" s="99">
        <f>IF(INDEX('Pace of change parameters'!$E$28:$I$28,1,$B$6)=1,(1+L188)*D188,D188)</f>
        <v>50007.940235404516</v>
      </c>
      <c r="O188" s="85">
        <f>IF(K188&lt;INDEX('Pace of change parameters'!$E$16:$I$16,1,$B$6),1,IF(K188&gt;INDEX('Pace of change parameters'!$E$17:$I$17,1,$B$6),0,(K188-INDEX('Pace of change parameters'!$E$17:$I$17,1,$B$6))/(INDEX('Pace of change parameters'!$E$16:$I$16,1,$B$6)-INDEX('Pace of change parameters'!$E$17:$I$17,1,$B$6))))</f>
        <v>0</v>
      </c>
      <c r="P188" s="52">
        <v>7.4087239247245584E-2</v>
      </c>
      <c r="Q188" s="52">
        <v>6.8699999999999983E-2</v>
      </c>
      <c r="R188" s="9">
        <f>IF(INDEX('Pace of change parameters'!$E$29:$I$29,1,$B$6)=1,D188*(1+P188),D188)</f>
        <v>50007.940235404516</v>
      </c>
      <c r="S188" s="94">
        <f>IF(P188&lt;INDEX('Pace of change parameters'!$E$22:$I$22,1,$B$6),INDEX('Pace of change parameters'!$E$22:$I$22,1,$B$6),P188)</f>
        <v>7.4087239247245584E-2</v>
      </c>
      <c r="T188" s="123">
        <v>6.8699999999999983E-2</v>
      </c>
      <c r="U188" s="108">
        <f t="shared" si="44"/>
        <v>50007.940235404516</v>
      </c>
      <c r="V188" s="122">
        <f>IF(J188&gt;INDEX('Pace of change parameters'!$E$24:$I$24,1,$B$6),0,IF(J188&lt;INDEX('Pace of change parameters'!$E$23:$I$23,1,$B$6),1,(J188-INDEX('Pace of change parameters'!$E$24:$I$24,1,$B$6))/(INDEX('Pace of change parameters'!$E$23:$I$23,1,$B$6)-INDEX('Pace of change parameters'!$E$24:$I$24,1,$B$6))))</f>
        <v>1</v>
      </c>
      <c r="W188" s="123">
        <f>MIN(S188, S188+(INDEX('Pace of change parameters'!$E$25:$I$25,1,$B$6)-S188)*(1-V188))</f>
        <v>7.4087239247245584E-2</v>
      </c>
      <c r="X188" s="123">
        <v>6.8699999999999983E-2</v>
      </c>
      <c r="Y188" s="99">
        <f t="shared" si="45"/>
        <v>50007.940235404516</v>
      </c>
      <c r="Z188" s="88">
        <v>-7.161100211758753E-2</v>
      </c>
      <c r="AA188" s="90">
        <f t="shared" si="39"/>
        <v>50007.216495251698</v>
      </c>
      <c r="AB188" s="90">
        <f>IF(INDEX('Pace of change parameters'!$E$27:$I$27,1,$B$6)=1,MAX(AA188,Y188),Y188)</f>
        <v>50007.940235404516</v>
      </c>
      <c r="AC188" s="88">
        <f t="shared" si="46"/>
        <v>7.4087239247245584E-2</v>
      </c>
      <c r="AD188" s="134">
        <v>6.8699999999999983E-2</v>
      </c>
      <c r="AE188" s="51">
        <f t="shared" si="41"/>
        <v>50008</v>
      </c>
      <c r="AF188" s="51">
        <v>222.22450447037863</v>
      </c>
      <c r="AG188" s="15">
        <f t="shared" si="47"/>
        <v>7.4088522891184283E-2</v>
      </c>
      <c r="AH188" s="15">
        <f t="shared" si="48"/>
        <v>6.8701277205637457E-2</v>
      </c>
      <c r="AI188" s="51"/>
      <c r="AJ188" s="51">
        <v>53864.507883349012</v>
      </c>
      <c r="AK188" s="51">
        <v>239.36197354259392</v>
      </c>
      <c r="AL188" s="15">
        <f t="shared" si="49"/>
        <v>-7.1596456273225528E-2</v>
      </c>
      <c r="AM188" s="53">
        <f t="shared" si="50"/>
        <v>-7.1596456273225528E-2</v>
      </c>
    </row>
    <row r="189" spans="1:39" x14ac:dyDescent="0.2">
      <c r="A189" s="160" t="s">
        <v>425</v>
      </c>
      <c r="B189" s="160" t="s">
        <v>426</v>
      </c>
      <c r="D189" s="62">
        <v>44423.672233130979</v>
      </c>
      <c r="E189" s="67">
        <v>200.54113747864056</v>
      </c>
      <c r="F189" s="50"/>
      <c r="G189" s="82">
        <v>40549.431932273925</v>
      </c>
      <c r="H189" s="75">
        <v>181.23430521796976</v>
      </c>
      <c r="I189" s="84"/>
      <c r="J189" s="94">
        <f t="shared" si="35"/>
        <v>9.5543639361652444E-2</v>
      </c>
      <c r="K189" s="117">
        <f t="shared" si="36"/>
        <v>0.10652967845933237</v>
      </c>
      <c r="L189" s="94">
        <v>7.9416852859034881E-2</v>
      </c>
      <c r="M189" s="88">
        <f>INDEX('Pace of change parameters'!$E$20:$I$20,1,$B$6)</f>
        <v>6.8699999999999997E-2</v>
      </c>
      <c r="N189" s="99">
        <f>IF(INDEX('Pace of change parameters'!$E$28:$I$28,1,$B$6)=1,(1+L189)*D189,D189)</f>
        <v>47951.660474327538</v>
      </c>
      <c r="O189" s="85">
        <f>IF(K189&lt;INDEX('Pace of change parameters'!$E$16:$I$16,1,$B$6),1,IF(K189&gt;INDEX('Pace of change parameters'!$E$17:$I$17,1,$B$6),0,(K189-INDEX('Pace of change parameters'!$E$17:$I$17,1,$B$6))/(INDEX('Pace of change parameters'!$E$16:$I$16,1,$B$6)-INDEX('Pace of change parameters'!$E$17:$I$17,1,$B$6))))</f>
        <v>0</v>
      </c>
      <c r="P189" s="52">
        <v>7.9416852859034881E-2</v>
      </c>
      <c r="Q189" s="52">
        <v>6.8699999999999983E-2</v>
      </c>
      <c r="R189" s="9">
        <f>IF(INDEX('Pace of change parameters'!$E$29:$I$29,1,$B$6)=1,D189*(1+P189),D189)</f>
        <v>47951.660474327538</v>
      </c>
      <c r="S189" s="94">
        <f>IF(P189&lt;INDEX('Pace of change parameters'!$E$22:$I$22,1,$B$6),INDEX('Pace of change parameters'!$E$22:$I$22,1,$B$6),P189)</f>
        <v>7.9416852859034881E-2</v>
      </c>
      <c r="T189" s="123">
        <v>6.8699999999999983E-2</v>
      </c>
      <c r="U189" s="108">
        <f t="shared" si="44"/>
        <v>47951.660474327538</v>
      </c>
      <c r="V189" s="122">
        <f>IF(J189&gt;INDEX('Pace of change parameters'!$E$24:$I$24,1,$B$6),0,IF(J189&lt;INDEX('Pace of change parameters'!$E$23:$I$23,1,$B$6),1,(J189-INDEX('Pace of change parameters'!$E$24:$I$24,1,$B$6))/(INDEX('Pace of change parameters'!$E$23:$I$23,1,$B$6)-INDEX('Pace of change parameters'!$E$24:$I$24,1,$B$6))))</f>
        <v>1</v>
      </c>
      <c r="W189" s="123">
        <f>MIN(S189, S189+(INDEX('Pace of change parameters'!$E$25:$I$25,1,$B$6)-S189)*(1-V189))</f>
        <v>7.9416852859034881E-2</v>
      </c>
      <c r="X189" s="123">
        <v>6.8699999999999983E-2</v>
      </c>
      <c r="Y189" s="99">
        <f t="shared" si="45"/>
        <v>47951.660474327538</v>
      </c>
      <c r="Z189" s="88">
        <v>0</v>
      </c>
      <c r="AA189" s="90">
        <f t="shared" si="39"/>
        <v>43667.91871324095</v>
      </c>
      <c r="AB189" s="90">
        <f>IF(INDEX('Pace of change parameters'!$E$27:$I$27,1,$B$6)=1,MAX(AA189,Y189),Y189)</f>
        <v>47951.660474327538</v>
      </c>
      <c r="AC189" s="88">
        <f t="shared" si="46"/>
        <v>7.9416852859034881E-2</v>
      </c>
      <c r="AD189" s="134">
        <v>6.8699999999999983E-2</v>
      </c>
      <c r="AE189" s="51">
        <f t="shared" si="41"/>
        <v>47952</v>
      </c>
      <c r="AF189" s="51">
        <v>214.31983112185461</v>
      </c>
      <c r="AG189" s="15">
        <f t="shared" si="47"/>
        <v>7.9424495758763758E-2</v>
      </c>
      <c r="AH189" s="15">
        <f t="shared" si="48"/>
        <v>6.87075670181716E-2</v>
      </c>
      <c r="AI189" s="51"/>
      <c r="AJ189" s="51">
        <v>43667.91871324095</v>
      </c>
      <c r="AK189" s="51">
        <v>195.17227569370777</v>
      </c>
      <c r="AL189" s="15">
        <f t="shared" si="49"/>
        <v>9.810591878426389E-2</v>
      </c>
      <c r="AM189" s="53">
        <f t="shared" si="50"/>
        <v>9.8105918784263668E-2</v>
      </c>
    </row>
    <row r="190" spans="1:39" x14ac:dyDescent="0.2">
      <c r="A190" s="160" t="s">
        <v>427</v>
      </c>
      <c r="B190" s="160" t="s">
        <v>428</v>
      </c>
      <c r="D190" s="62">
        <v>80873.184899380882</v>
      </c>
      <c r="E190" s="67">
        <v>221.41992536408378</v>
      </c>
      <c r="F190" s="50"/>
      <c r="G190" s="82">
        <v>74908.134784031892</v>
      </c>
      <c r="H190" s="75">
        <v>203.42322493083364</v>
      </c>
      <c r="I190" s="84"/>
      <c r="J190" s="94">
        <f t="shared" si="35"/>
        <v>7.9631539785990801E-2</v>
      </c>
      <c r="K190" s="117">
        <f t="shared" si="36"/>
        <v>8.8469251430701945E-2</v>
      </c>
      <c r="L190" s="94">
        <v>7.7448227600478647E-2</v>
      </c>
      <c r="M190" s="88">
        <f>INDEX('Pace of change parameters'!$E$20:$I$20,1,$B$6)</f>
        <v>6.8699999999999997E-2</v>
      </c>
      <c r="N190" s="99">
        <f>IF(INDEX('Pace of change parameters'!$E$28:$I$28,1,$B$6)=1,(1+L190)*D190,D190)</f>
        <v>87136.669730243724</v>
      </c>
      <c r="O190" s="85">
        <f>IF(K190&lt;INDEX('Pace of change parameters'!$E$16:$I$16,1,$B$6),1,IF(K190&gt;INDEX('Pace of change parameters'!$E$17:$I$17,1,$B$6),0,(K190-INDEX('Pace of change parameters'!$E$17:$I$17,1,$B$6))/(INDEX('Pace of change parameters'!$E$16:$I$16,1,$B$6)-INDEX('Pace of change parameters'!$E$17:$I$17,1,$B$6))))</f>
        <v>0</v>
      </c>
      <c r="P190" s="52">
        <v>7.7448227600478647E-2</v>
      </c>
      <c r="Q190" s="52">
        <v>6.8699999999999983E-2</v>
      </c>
      <c r="R190" s="9">
        <f>IF(INDEX('Pace of change parameters'!$E$29:$I$29,1,$B$6)=1,D190*(1+P190),D190)</f>
        <v>87136.669730243724</v>
      </c>
      <c r="S190" s="94">
        <f>IF(P190&lt;INDEX('Pace of change parameters'!$E$22:$I$22,1,$B$6),INDEX('Pace of change parameters'!$E$22:$I$22,1,$B$6),P190)</f>
        <v>7.7448227600478647E-2</v>
      </c>
      <c r="T190" s="123">
        <v>6.8699999999999983E-2</v>
      </c>
      <c r="U190" s="108">
        <f t="shared" si="44"/>
        <v>87136.669730243724</v>
      </c>
      <c r="V190" s="122">
        <f>IF(J190&gt;INDEX('Pace of change parameters'!$E$24:$I$24,1,$B$6),0,IF(J190&lt;INDEX('Pace of change parameters'!$E$23:$I$23,1,$B$6),1,(J190-INDEX('Pace of change parameters'!$E$24:$I$24,1,$B$6))/(INDEX('Pace of change parameters'!$E$23:$I$23,1,$B$6)-INDEX('Pace of change parameters'!$E$24:$I$24,1,$B$6))))</f>
        <v>1</v>
      </c>
      <c r="W190" s="123">
        <f>MIN(S190, S190+(INDEX('Pace of change parameters'!$E$25:$I$25,1,$B$6)-S190)*(1-V190))</f>
        <v>7.7448227600478647E-2</v>
      </c>
      <c r="X190" s="123">
        <v>6.8699999999999983E-2</v>
      </c>
      <c r="Y190" s="99">
        <f t="shared" si="45"/>
        <v>87136.669730243724</v>
      </c>
      <c r="Z190" s="88">
        <v>0</v>
      </c>
      <c r="AA190" s="90">
        <f t="shared" si="39"/>
        <v>80669.00533090072</v>
      </c>
      <c r="AB190" s="90">
        <f>IF(INDEX('Pace of change parameters'!$E$27:$I$27,1,$B$6)=1,MAX(AA190,Y190),Y190)</f>
        <v>87136.669730243724</v>
      </c>
      <c r="AC190" s="88">
        <f t="shared" si="46"/>
        <v>7.7448227600478647E-2</v>
      </c>
      <c r="AD190" s="134">
        <v>6.8699999999999983E-2</v>
      </c>
      <c r="AE190" s="51">
        <f t="shared" si="41"/>
        <v>87137</v>
      </c>
      <c r="AF190" s="51">
        <v>236.63237112902485</v>
      </c>
      <c r="AG190" s="15">
        <f t="shared" si="47"/>
        <v>7.7452311398547025E-2</v>
      </c>
      <c r="AH190" s="15">
        <f t="shared" si="48"/>
        <v>6.8704050640099545E-2</v>
      </c>
      <c r="AI190" s="51"/>
      <c r="AJ190" s="51">
        <v>80669.00533090072</v>
      </c>
      <c r="AK190" s="51">
        <v>219.06765218071521</v>
      </c>
      <c r="AL190" s="15">
        <f t="shared" si="49"/>
        <v>8.0179427557930616E-2</v>
      </c>
      <c r="AM190" s="53">
        <f t="shared" si="50"/>
        <v>8.0179427557930838E-2</v>
      </c>
    </row>
    <row r="191" spans="1:39" x14ac:dyDescent="0.2">
      <c r="A191" s="160" t="s">
        <v>429</v>
      </c>
      <c r="B191" s="160" t="s">
        <v>430</v>
      </c>
      <c r="D191" s="62">
        <v>194481.06773638941</v>
      </c>
      <c r="E191" s="67">
        <v>271.54840627650566</v>
      </c>
      <c r="F191" s="50"/>
      <c r="G191" s="82">
        <v>165191.7816739215</v>
      </c>
      <c r="H191" s="75">
        <v>229.16899410447252</v>
      </c>
      <c r="I191" s="84"/>
      <c r="J191" s="94">
        <f t="shared" si="35"/>
        <v>0.17730474098453142</v>
      </c>
      <c r="K191" s="117">
        <f t="shared" si="36"/>
        <v>0.18492646589317152</v>
      </c>
      <c r="L191" s="94">
        <v>7.561863128237456E-2</v>
      </c>
      <c r="M191" s="88">
        <f>INDEX('Pace of change parameters'!$E$20:$I$20,1,$B$6)</f>
        <v>6.8699999999999997E-2</v>
      </c>
      <c r="N191" s="99">
        <f>IF(INDEX('Pace of change parameters'!$E$28:$I$28,1,$B$6)=1,(1+L191)*D191,D191)</f>
        <v>209187.45988894996</v>
      </c>
      <c r="O191" s="85">
        <f>IF(K191&lt;INDEX('Pace of change parameters'!$E$16:$I$16,1,$B$6),1,IF(K191&gt;INDEX('Pace of change parameters'!$E$17:$I$17,1,$B$6),0,(K191-INDEX('Pace of change parameters'!$E$17:$I$17,1,$B$6))/(INDEX('Pace of change parameters'!$E$16:$I$16,1,$B$6)-INDEX('Pace of change parameters'!$E$17:$I$17,1,$B$6))))</f>
        <v>0</v>
      </c>
      <c r="P191" s="52">
        <v>7.561863128237456E-2</v>
      </c>
      <c r="Q191" s="52">
        <v>6.8699999999999983E-2</v>
      </c>
      <c r="R191" s="9">
        <f>IF(INDEX('Pace of change parameters'!$E$29:$I$29,1,$B$6)=1,D191*(1+P191),D191)</f>
        <v>209187.45988894996</v>
      </c>
      <c r="S191" s="94">
        <f>IF(P191&lt;INDEX('Pace of change parameters'!$E$22:$I$22,1,$B$6),INDEX('Pace of change parameters'!$E$22:$I$22,1,$B$6),P191)</f>
        <v>7.561863128237456E-2</v>
      </c>
      <c r="T191" s="123">
        <v>6.8699999999999983E-2</v>
      </c>
      <c r="U191" s="108">
        <f t="shared" si="44"/>
        <v>209187.45988894996</v>
      </c>
      <c r="V191" s="122">
        <f>IF(J191&gt;INDEX('Pace of change parameters'!$E$24:$I$24,1,$B$6),0,IF(J191&lt;INDEX('Pace of change parameters'!$E$23:$I$23,1,$B$6),1,(J191-INDEX('Pace of change parameters'!$E$24:$I$24,1,$B$6))/(INDEX('Pace of change parameters'!$E$23:$I$23,1,$B$6)-INDEX('Pace of change parameters'!$E$24:$I$24,1,$B$6))))</f>
        <v>1</v>
      </c>
      <c r="W191" s="123">
        <f>MIN(S191, S191+(INDEX('Pace of change parameters'!$E$25:$I$25,1,$B$6)-S191)*(1-V191))</f>
        <v>7.561863128237456E-2</v>
      </c>
      <c r="X191" s="123">
        <v>6.8699999999999983E-2</v>
      </c>
      <c r="Y191" s="99">
        <f t="shared" si="45"/>
        <v>209187.45988894996</v>
      </c>
      <c r="Z191" s="88">
        <v>0</v>
      </c>
      <c r="AA191" s="90">
        <f t="shared" si="39"/>
        <v>177895.98893223578</v>
      </c>
      <c r="AB191" s="90">
        <f>IF(INDEX('Pace of change parameters'!$E$27:$I$27,1,$B$6)=1,MAX(AA191,Y191),Y191)</f>
        <v>209187.45988894996</v>
      </c>
      <c r="AC191" s="88">
        <f t="shared" si="46"/>
        <v>7.561863128237456E-2</v>
      </c>
      <c r="AD191" s="134">
        <v>6.8699999999999983E-2</v>
      </c>
      <c r="AE191" s="51">
        <f t="shared" si="41"/>
        <v>209187</v>
      </c>
      <c r="AF191" s="51">
        <v>290.20314378811713</v>
      </c>
      <c r="AG191" s="15">
        <f t="shared" si="47"/>
        <v>7.5616266584590308E-2</v>
      </c>
      <c r="AH191" s="15">
        <f t="shared" si="48"/>
        <v>6.8697650512506314E-2</v>
      </c>
      <c r="AI191" s="51"/>
      <c r="AJ191" s="51">
        <v>177895.98893223578</v>
      </c>
      <c r="AK191" s="51">
        <v>246.79342050620215</v>
      </c>
      <c r="AL191" s="15">
        <f t="shared" si="49"/>
        <v>0.17589497804632126</v>
      </c>
      <c r="AM191" s="53">
        <f t="shared" si="50"/>
        <v>0.17589497804632126</v>
      </c>
    </row>
    <row r="192" spans="1:39" x14ac:dyDescent="0.2">
      <c r="A192" s="160" t="s">
        <v>431</v>
      </c>
      <c r="B192" s="160" t="s">
        <v>432</v>
      </c>
      <c r="D192" s="62">
        <v>45380.29767909865</v>
      </c>
      <c r="E192" s="67">
        <v>204.86239223847781</v>
      </c>
      <c r="F192" s="50"/>
      <c r="G192" s="82">
        <v>44652.459384495334</v>
      </c>
      <c r="H192" s="75">
        <v>200.16181418185323</v>
      </c>
      <c r="I192" s="84"/>
      <c r="J192" s="94">
        <f t="shared" si="35"/>
        <v>1.6300071813200923E-2</v>
      </c>
      <c r="K192" s="117">
        <f t="shared" si="36"/>
        <v>2.3483890150765463E-2</v>
      </c>
      <c r="L192" s="94">
        <v>7.625421245189723E-2</v>
      </c>
      <c r="M192" s="88">
        <f>INDEX('Pace of change parameters'!$E$20:$I$20,1,$B$6)</f>
        <v>6.8699999999999997E-2</v>
      </c>
      <c r="N192" s="99">
        <f>IF(INDEX('Pace of change parameters'!$E$28:$I$28,1,$B$6)=1,(1+L192)*D192,D192)</f>
        <v>48840.736539450976</v>
      </c>
      <c r="O192" s="85">
        <f>IF(K192&lt;INDEX('Pace of change parameters'!$E$16:$I$16,1,$B$6),1,IF(K192&gt;INDEX('Pace of change parameters'!$E$17:$I$17,1,$B$6),0,(K192-INDEX('Pace of change parameters'!$E$17:$I$17,1,$B$6))/(INDEX('Pace of change parameters'!$E$16:$I$16,1,$B$6)-INDEX('Pace of change parameters'!$E$17:$I$17,1,$B$6))))</f>
        <v>0</v>
      </c>
      <c r="P192" s="52">
        <v>7.625421245189723E-2</v>
      </c>
      <c r="Q192" s="52">
        <v>6.8699999999999983E-2</v>
      </c>
      <c r="R192" s="9">
        <f>IF(INDEX('Pace of change parameters'!$E$29:$I$29,1,$B$6)=1,D192*(1+P192),D192)</f>
        <v>48840.736539450976</v>
      </c>
      <c r="S192" s="94">
        <f>IF(P192&lt;INDEX('Pace of change parameters'!$E$22:$I$22,1,$B$6),INDEX('Pace of change parameters'!$E$22:$I$22,1,$B$6),P192)</f>
        <v>7.625421245189723E-2</v>
      </c>
      <c r="T192" s="123">
        <v>6.8699999999999983E-2</v>
      </c>
      <c r="U192" s="108">
        <f t="shared" si="44"/>
        <v>48840.736539450976</v>
      </c>
      <c r="V192" s="122">
        <f>IF(J192&gt;INDEX('Pace of change parameters'!$E$24:$I$24,1,$B$6),0,IF(J192&lt;INDEX('Pace of change parameters'!$E$23:$I$23,1,$B$6),1,(J192-INDEX('Pace of change parameters'!$E$24:$I$24,1,$B$6))/(INDEX('Pace of change parameters'!$E$23:$I$23,1,$B$6)-INDEX('Pace of change parameters'!$E$24:$I$24,1,$B$6))))</f>
        <v>1</v>
      </c>
      <c r="W192" s="123">
        <f>MIN(S192, S192+(INDEX('Pace of change parameters'!$E$25:$I$25,1,$B$6)-S192)*(1-V192))</f>
        <v>7.625421245189723E-2</v>
      </c>
      <c r="X192" s="123">
        <v>6.8699999999999983E-2</v>
      </c>
      <c r="Y192" s="99">
        <f t="shared" si="45"/>
        <v>48840.736539450976</v>
      </c>
      <c r="Z192" s="88">
        <v>0</v>
      </c>
      <c r="AA192" s="90">
        <f t="shared" si="39"/>
        <v>48086.492802294859</v>
      </c>
      <c r="AB192" s="90">
        <f>IF(INDEX('Pace of change parameters'!$E$27:$I$27,1,$B$6)=1,MAX(AA192,Y192),Y192)</f>
        <v>48840.736539450976</v>
      </c>
      <c r="AC192" s="88">
        <f t="shared" si="46"/>
        <v>7.625421245189723E-2</v>
      </c>
      <c r="AD192" s="134">
        <v>6.8699999999999983E-2</v>
      </c>
      <c r="AE192" s="51">
        <f t="shared" si="41"/>
        <v>48841</v>
      </c>
      <c r="AF192" s="51">
        <v>218.93761958944748</v>
      </c>
      <c r="AG192" s="15">
        <f t="shared" si="47"/>
        <v>7.6260018067164204E-2</v>
      </c>
      <c r="AH192" s="15">
        <f t="shared" si="48"/>
        <v>6.8705764865738983E-2</v>
      </c>
      <c r="AI192" s="51"/>
      <c r="AJ192" s="51">
        <v>48086.492802294859</v>
      </c>
      <c r="AK192" s="51">
        <v>215.55542000654236</v>
      </c>
      <c r="AL192" s="15">
        <f t="shared" si="49"/>
        <v>1.5690626488549686E-2</v>
      </c>
      <c r="AM192" s="53">
        <f t="shared" si="50"/>
        <v>1.5690626488549686E-2</v>
      </c>
    </row>
    <row r="193" spans="1:39" x14ac:dyDescent="0.2">
      <c r="A193" s="160" t="s">
        <v>433</v>
      </c>
      <c r="B193" s="160" t="s">
        <v>434</v>
      </c>
      <c r="D193" s="62">
        <v>35259.42069390908</v>
      </c>
      <c r="E193" s="67">
        <v>232.27243839942213</v>
      </c>
      <c r="F193" s="50"/>
      <c r="G193" s="82">
        <v>34673.973929351567</v>
      </c>
      <c r="H193" s="75">
        <v>225.48995044808743</v>
      </c>
      <c r="I193" s="84"/>
      <c r="J193" s="94">
        <f t="shared" si="35"/>
        <v>1.6884328451949759E-2</v>
      </c>
      <c r="K193" s="117">
        <f t="shared" si="36"/>
        <v>3.0078892375721145E-2</v>
      </c>
      <c r="L193" s="94">
        <v>8.2566897218094626E-2</v>
      </c>
      <c r="M193" s="88">
        <f>INDEX('Pace of change parameters'!$E$20:$I$20,1,$B$6)</f>
        <v>6.8699999999999997E-2</v>
      </c>
      <c r="N193" s="99">
        <f>IF(INDEX('Pace of change parameters'!$E$28:$I$28,1,$B$6)=1,(1+L193)*D193,D193)</f>
        <v>38170.681658312627</v>
      </c>
      <c r="O193" s="85">
        <f>IF(K193&lt;INDEX('Pace of change parameters'!$E$16:$I$16,1,$B$6),1,IF(K193&gt;INDEX('Pace of change parameters'!$E$17:$I$17,1,$B$6),0,(K193-INDEX('Pace of change parameters'!$E$17:$I$17,1,$B$6))/(INDEX('Pace of change parameters'!$E$16:$I$16,1,$B$6)-INDEX('Pace of change parameters'!$E$17:$I$17,1,$B$6))))</f>
        <v>0</v>
      </c>
      <c r="P193" s="52">
        <v>8.2566897218094626E-2</v>
      </c>
      <c r="Q193" s="52">
        <v>6.8699999999999983E-2</v>
      </c>
      <c r="R193" s="9">
        <f>IF(INDEX('Pace of change parameters'!$E$29:$I$29,1,$B$6)=1,D193*(1+P193),D193)</f>
        <v>38170.681658312627</v>
      </c>
      <c r="S193" s="94">
        <f>IF(P193&lt;INDEX('Pace of change parameters'!$E$22:$I$22,1,$B$6),INDEX('Pace of change parameters'!$E$22:$I$22,1,$B$6),P193)</f>
        <v>8.2566897218094626E-2</v>
      </c>
      <c r="T193" s="123">
        <v>6.8699999999999983E-2</v>
      </c>
      <c r="U193" s="108">
        <f t="shared" si="44"/>
        <v>38170.681658312627</v>
      </c>
      <c r="V193" s="122">
        <f>IF(J193&gt;INDEX('Pace of change parameters'!$E$24:$I$24,1,$B$6),0,IF(J193&lt;INDEX('Pace of change parameters'!$E$23:$I$23,1,$B$6),1,(J193-INDEX('Pace of change parameters'!$E$24:$I$24,1,$B$6))/(INDEX('Pace of change parameters'!$E$23:$I$23,1,$B$6)-INDEX('Pace of change parameters'!$E$24:$I$24,1,$B$6))))</f>
        <v>1</v>
      </c>
      <c r="W193" s="123">
        <f>MIN(S193, S193+(INDEX('Pace of change parameters'!$E$25:$I$25,1,$B$6)-S193)*(1-V193))</f>
        <v>8.2566897218094626E-2</v>
      </c>
      <c r="X193" s="123">
        <v>6.8699999999999983E-2</v>
      </c>
      <c r="Y193" s="99">
        <f t="shared" si="45"/>
        <v>38170.681658312627</v>
      </c>
      <c r="Z193" s="88">
        <v>0</v>
      </c>
      <c r="AA193" s="90">
        <f t="shared" si="39"/>
        <v>37340.603871859232</v>
      </c>
      <c r="AB193" s="90">
        <f>IF(INDEX('Pace of change parameters'!$E$27:$I$27,1,$B$6)=1,MAX(AA193,Y193),Y193)</f>
        <v>38170.681658312627</v>
      </c>
      <c r="AC193" s="88">
        <f t="shared" si="46"/>
        <v>8.2566897218094626E-2</v>
      </c>
      <c r="AD193" s="134">
        <v>6.8699999999999983E-2</v>
      </c>
      <c r="AE193" s="51">
        <f t="shared" si="41"/>
        <v>38171</v>
      </c>
      <c r="AF193" s="51">
        <v>248.23162514025998</v>
      </c>
      <c r="AG193" s="15">
        <f t="shared" si="47"/>
        <v>8.2575925775033587E-2</v>
      </c>
      <c r="AH193" s="15">
        <f t="shared" si="48"/>
        <v>6.8708912907669228E-2</v>
      </c>
      <c r="AI193" s="51"/>
      <c r="AJ193" s="51">
        <v>37340.603871859232</v>
      </c>
      <c r="AK193" s="51">
        <v>242.83143702890416</v>
      </c>
      <c r="AL193" s="15">
        <f t="shared" si="49"/>
        <v>2.2238422575875161E-2</v>
      </c>
      <c r="AM193" s="53">
        <f t="shared" si="50"/>
        <v>2.2238422575875383E-2</v>
      </c>
    </row>
    <row r="194" spans="1:39" x14ac:dyDescent="0.2">
      <c r="A194" s="160" t="s">
        <v>435</v>
      </c>
      <c r="B194" s="160" t="s">
        <v>436</v>
      </c>
      <c r="D194" s="62">
        <v>43740.061338372165</v>
      </c>
      <c r="E194" s="67">
        <v>206.20724099611141</v>
      </c>
      <c r="F194" s="50"/>
      <c r="G194" s="82">
        <v>42262.608971436079</v>
      </c>
      <c r="H194" s="75">
        <v>198.31341873182751</v>
      </c>
      <c r="I194" s="84"/>
      <c r="J194" s="94">
        <f t="shared" si="35"/>
        <v>3.4958853769170961E-2</v>
      </c>
      <c r="K194" s="117">
        <f t="shared" si="36"/>
        <v>3.9804781314160209E-2</v>
      </c>
      <c r="L194" s="94">
        <v>7.3703911748249196E-2</v>
      </c>
      <c r="M194" s="88">
        <f>INDEX('Pace of change parameters'!$E$20:$I$20,1,$B$6)</f>
        <v>6.8699999999999997E-2</v>
      </c>
      <c r="N194" s="99">
        <f>IF(INDEX('Pace of change parameters'!$E$28:$I$28,1,$B$6)=1,(1+L194)*D194,D194)</f>
        <v>46963.874959118555</v>
      </c>
      <c r="O194" s="85">
        <f>IF(K194&lt;INDEX('Pace of change parameters'!$E$16:$I$16,1,$B$6),1,IF(K194&gt;INDEX('Pace of change parameters'!$E$17:$I$17,1,$B$6),0,(K194-INDEX('Pace of change parameters'!$E$17:$I$17,1,$B$6))/(INDEX('Pace of change parameters'!$E$16:$I$16,1,$B$6)-INDEX('Pace of change parameters'!$E$17:$I$17,1,$B$6))))</f>
        <v>0</v>
      </c>
      <c r="P194" s="52">
        <v>7.3703911748249196E-2</v>
      </c>
      <c r="Q194" s="52">
        <v>6.8699999999999983E-2</v>
      </c>
      <c r="R194" s="9">
        <f>IF(INDEX('Pace of change parameters'!$E$29:$I$29,1,$B$6)=1,D194*(1+P194),D194)</f>
        <v>46963.874959118555</v>
      </c>
      <c r="S194" s="94">
        <f>IF(P194&lt;INDEX('Pace of change parameters'!$E$22:$I$22,1,$B$6),INDEX('Pace of change parameters'!$E$22:$I$22,1,$B$6),P194)</f>
        <v>7.3703911748249196E-2</v>
      </c>
      <c r="T194" s="123">
        <v>6.8699999999999983E-2</v>
      </c>
      <c r="U194" s="108">
        <f t="shared" si="44"/>
        <v>46963.874959118555</v>
      </c>
      <c r="V194" s="122">
        <f>IF(J194&gt;INDEX('Pace of change parameters'!$E$24:$I$24,1,$B$6),0,IF(J194&lt;INDEX('Pace of change parameters'!$E$23:$I$23,1,$B$6),1,(J194-INDEX('Pace of change parameters'!$E$24:$I$24,1,$B$6))/(INDEX('Pace of change parameters'!$E$23:$I$23,1,$B$6)-INDEX('Pace of change parameters'!$E$24:$I$24,1,$B$6))))</f>
        <v>1</v>
      </c>
      <c r="W194" s="123">
        <f>MIN(S194, S194+(INDEX('Pace of change parameters'!$E$25:$I$25,1,$B$6)-S194)*(1-V194))</f>
        <v>7.3703911748249196E-2</v>
      </c>
      <c r="X194" s="123">
        <v>6.8699999999999983E-2</v>
      </c>
      <c r="Y194" s="99">
        <f t="shared" si="45"/>
        <v>46963.874959118555</v>
      </c>
      <c r="Z194" s="88">
        <v>0</v>
      </c>
      <c r="AA194" s="90">
        <f t="shared" si="39"/>
        <v>45512.849014915053</v>
      </c>
      <c r="AB194" s="90">
        <f>IF(INDEX('Pace of change parameters'!$E$27:$I$27,1,$B$6)=1,MAX(AA194,Y194),Y194)</f>
        <v>46963.874959118555</v>
      </c>
      <c r="AC194" s="88">
        <f t="shared" si="46"/>
        <v>7.3703911748249196E-2</v>
      </c>
      <c r="AD194" s="134">
        <v>6.8699999999999983E-2</v>
      </c>
      <c r="AE194" s="51">
        <f t="shared" si="41"/>
        <v>46964</v>
      </c>
      <c r="AF194" s="51">
        <v>220.37426519541896</v>
      </c>
      <c r="AG194" s="15">
        <f t="shared" si="47"/>
        <v>7.3706770474954553E-2</v>
      </c>
      <c r="AH194" s="15">
        <f t="shared" si="48"/>
        <v>6.8702845403836754E-2</v>
      </c>
      <c r="AI194" s="51"/>
      <c r="AJ194" s="51">
        <v>45512.849014915053</v>
      </c>
      <c r="AK194" s="51">
        <v>213.56487221301325</v>
      </c>
      <c r="AL194" s="15">
        <f t="shared" si="49"/>
        <v>3.1884424211927165E-2</v>
      </c>
      <c r="AM194" s="53">
        <f t="shared" si="50"/>
        <v>3.1884424211927165E-2</v>
      </c>
    </row>
    <row r="195" spans="1:39" x14ac:dyDescent="0.2">
      <c r="A195" s="160" t="s">
        <v>437</v>
      </c>
      <c r="B195" s="160" t="s">
        <v>438</v>
      </c>
      <c r="D195" s="62">
        <v>49907.285845310711</v>
      </c>
      <c r="E195" s="67">
        <v>249.09055712929211</v>
      </c>
      <c r="F195" s="50"/>
      <c r="G195" s="82">
        <v>51662.973737020358</v>
      </c>
      <c r="H195" s="75">
        <v>256.73646829811111</v>
      </c>
      <c r="I195" s="84"/>
      <c r="J195" s="94">
        <f t="shared" si="35"/>
        <v>-3.3983484974105638E-2</v>
      </c>
      <c r="K195" s="117">
        <f t="shared" si="36"/>
        <v>-2.9781165174948554E-2</v>
      </c>
      <c r="L195" s="94">
        <v>7.3349008686190764E-2</v>
      </c>
      <c r="M195" s="88">
        <f>INDEX('Pace of change parameters'!$E$20:$I$20,1,$B$6)</f>
        <v>6.8699999999999997E-2</v>
      </c>
      <c r="N195" s="99">
        <f>IF(INDEX('Pace of change parameters'!$E$28:$I$28,1,$B$6)=1,(1+L195)*D195,D195)</f>
        <v>53567.935788282615</v>
      </c>
      <c r="O195" s="85">
        <f>IF(K195&lt;INDEX('Pace of change parameters'!$E$16:$I$16,1,$B$6),1,IF(K195&gt;INDEX('Pace of change parameters'!$E$17:$I$17,1,$B$6),0,(K195-INDEX('Pace of change parameters'!$E$17:$I$17,1,$B$6))/(INDEX('Pace of change parameters'!$E$16:$I$16,1,$B$6)-INDEX('Pace of change parameters'!$E$17:$I$17,1,$B$6))))</f>
        <v>0</v>
      </c>
      <c r="P195" s="52">
        <v>7.3349008686190764E-2</v>
      </c>
      <c r="Q195" s="52">
        <v>6.8699999999999983E-2</v>
      </c>
      <c r="R195" s="9">
        <f>IF(INDEX('Pace of change parameters'!$E$29:$I$29,1,$B$6)=1,D195*(1+P195),D195)</f>
        <v>53567.935788282615</v>
      </c>
      <c r="S195" s="94">
        <f>IF(P195&lt;INDEX('Pace of change parameters'!$E$22:$I$22,1,$B$6),INDEX('Pace of change parameters'!$E$22:$I$22,1,$B$6),P195)</f>
        <v>7.3349008686190764E-2</v>
      </c>
      <c r="T195" s="123">
        <v>6.8699999999999983E-2</v>
      </c>
      <c r="U195" s="108">
        <f t="shared" si="44"/>
        <v>53567.935788282615</v>
      </c>
      <c r="V195" s="122">
        <f>IF(J195&gt;INDEX('Pace of change parameters'!$E$24:$I$24,1,$B$6),0,IF(J195&lt;INDEX('Pace of change parameters'!$E$23:$I$23,1,$B$6),1,(J195-INDEX('Pace of change parameters'!$E$24:$I$24,1,$B$6))/(INDEX('Pace of change parameters'!$E$23:$I$23,1,$B$6)-INDEX('Pace of change parameters'!$E$24:$I$24,1,$B$6))))</f>
        <v>1</v>
      </c>
      <c r="W195" s="123">
        <f>MIN(S195, S195+(INDEX('Pace of change parameters'!$E$25:$I$25,1,$B$6)-S195)*(1-V195))</f>
        <v>7.3349008686190764E-2</v>
      </c>
      <c r="X195" s="123">
        <v>6.8699999999999983E-2</v>
      </c>
      <c r="Y195" s="99">
        <f t="shared" si="45"/>
        <v>53567.935788282615</v>
      </c>
      <c r="Z195" s="88">
        <v>-3.7187973160487831E-2</v>
      </c>
      <c r="AA195" s="90">
        <f t="shared" si="39"/>
        <v>53567.160526077219</v>
      </c>
      <c r="AB195" s="90">
        <f>IF(INDEX('Pace of change parameters'!$E$27:$I$27,1,$B$6)=1,MAX(AA195,Y195),Y195)</f>
        <v>53567.935788282615</v>
      </c>
      <c r="AC195" s="88">
        <f t="shared" si="46"/>
        <v>7.3349008686190764E-2</v>
      </c>
      <c r="AD195" s="134">
        <v>6.8699999999999983E-2</v>
      </c>
      <c r="AE195" s="51">
        <f t="shared" si="41"/>
        <v>53568</v>
      </c>
      <c r="AF195" s="51">
        <v>266.20339750087345</v>
      </c>
      <c r="AG195" s="15">
        <f t="shared" si="47"/>
        <v>7.3350295306296331E-2</v>
      </c>
      <c r="AH195" s="15">
        <f t="shared" si="48"/>
        <v>6.8701281047353513E-2</v>
      </c>
      <c r="AI195" s="51"/>
      <c r="AJ195" s="51">
        <v>55636.156417691018</v>
      </c>
      <c r="AK195" s="51">
        <v>276.48099354613527</v>
      </c>
      <c r="AL195" s="15">
        <f t="shared" si="49"/>
        <v>-3.7172884520710547E-2</v>
      </c>
      <c r="AM195" s="53">
        <f t="shared" si="50"/>
        <v>-3.7172884520710547E-2</v>
      </c>
    </row>
    <row r="196" spans="1:39" x14ac:dyDescent="0.2">
      <c r="A196" s="160" t="s">
        <v>439</v>
      </c>
      <c r="B196" s="160" t="s">
        <v>440</v>
      </c>
      <c r="D196" s="62">
        <v>23196.415479396528</v>
      </c>
      <c r="E196" s="67">
        <v>168.11676846596217</v>
      </c>
      <c r="F196" s="50"/>
      <c r="G196" s="82">
        <v>23445.100768625125</v>
      </c>
      <c r="H196" s="75">
        <v>169.11426830593877</v>
      </c>
      <c r="I196" s="84"/>
      <c r="J196" s="94">
        <f t="shared" si="35"/>
        <v>-1.0607132453079204E-2</v>
      </c>
      <c r="K196" s="117">
        <f t="shared" si="36"/>
        <v>-5.8983777653347502E-3</v>
      </c>
      <c r="L196" s="94">
        <v>7.3786196090406042E-2</v>
      </c>
      <c r="M196" s="88">
        <f>INDEX('Pace of change parameters'!$E$20:$I$20,1,$B$6)</f>
        <v>6.8699999999999997E-2</v>
      </c>
      <c r="N196" s="99">
        <f>IF(INDEX('Pace of change parameters'!$E$28:$I$28,1,$B$6)=1,(1+L196)*D196,D196)</f>
        <v>24907.990740553811</v>
      </c>
      <c r="O196" s="85">
        <f>IF(K196&lt;INDEX('Pace of change parameters'!$E$16:$I$16,1,$B$6),1,IF(K196&gt;INDEX('Pace of change parameters'!$E$17:$I$17,1,$B$6),0,(K196-INDEX('Pace of change parameters'!$E$17:$I$17,1,$B$6))/(INDEX('Pace of change parameters'!$E$16:$I$16,1,$B$6)-INDEX('Pace of change parameters'!$E$17:$I$17,1,$B$6))))</f>
        <v>0</v>
      </c>
      <c r="P196" s="52">
        <v>7.3786196090406042E-2</v>
      </c>
      <c r="Q196" s="52">
        <v>6.8699999999999983E-2</v>
      </c>
      <c r="R196" s="9">
        <f>IF(INDEX('Pace of change parameters'!$E$29:$I$29,1,$B$6)=1,D196*(1+P196),D196)</f>
        <v>24907.990740553811</v>
      </c>
      <c r="S196" s="94">
        <f>IF(P196&lt;INDEX('Pace of change parameters'!$E$22:$I$22,1,$B$6),INDEX('Pace of change parameters'!$E$22:$I$22,1,$B$6),P196)</f>
        <v>7.3786196090406042E-2</v>
      </c>
      <c r="T196" s="123">
        <v>6.8699999999999983E-2</v>
      </c>
      <c r="U196" s="108">
        <f t="shared" si="44"/>
        <v>24907.990740553811</v>
      </c>
      <c r="V196" s="122">
        <f>IF(J196&gt;INDEX('Pace of change parameters'!$E$24:$I$24,1,$B$6),0,IF(J196&lt;INDEX('Pace of change parameters'!$E$23:$I$23,1,$B$6),1,(J196-INDEX('Pace of change parameters'!$E$24:$I$24,1,$B$6))/(INDEX('Pace of change parameters'!$E$23:$I$23,1,$B$6)-INDEX('Pace of change parameters'!$E$24:$I$24,1,$B$6))))</f>
        <v>1</v>
      </c>
      <c r="W196" s="123">
        <f>MIN(S196, S196+(INDEX('Pace of change parameters'!$E$25:$I$25,1,$B$6)-S196)*(1-V196))</f>
        <v>7.3786196090406042E-2</v>
      </c>
      <c r="X196" s="123">
        <v>6.8699999999999983E-2</v>
      </c>
      <c r="Y196" s="99">
        <f t="shared" si="45"/>
        <v>24907.990740553811</v>
      </c>
      <c r="Z196" s="88">
        <v>-1.3487510824509941E-2</v>
      </c>
      <c r="AA196" s="90">
        <f t="shared" si="39"/>
        <v>24907.630259539383</v>
      </c>
      <c r="AB196" s="90">
        <f>IF(INDEX('Pace of change parameters'!$E$27:$I$27,1,$B$6)=1,MAX(AA196,Y196),Y196)</f>
        <v>24907.990740553811</v>
      </c>
      <c r="AC196" s="88">
        <f t="shared" si="46"/>
        <v>7.3786196090406042E-2</v>
      </c>
      <c r="AD196" s="134">
        <v>6.8699999999999983E-2</v>
      </c>
      <c r="AE196" s="51">
        <f t="shared" si="41"/>
        <v>24908</v>
      </c>
      <c r="AF196" s="51">
        <v>179.66645724983769</v>
      </c>
      <c r="AG196" s="15">
        <f t="shared" si="47"/>
        <v>7.3786595266140731E-2</v>
      </c>
      <c r="AH196" s="15">
        <f t="shared" si="48"/>
        <v>6.8700397284961801E-2</v>
      </c>
      <c r="AI196" s="51"/>
      <c r="AJ196" s="51">
        <v>25248.165160439828</v>
      </c>
      <c r="AK196" s="51">
        <v>182.12013756363433</v>
      </c>
      <c r="AL196" s="15">
        <f t="shared" si="49"/>
        <v>-1.3472866573798314E-2</v>
      </c>
      <c r="AM196" s="53">
        <f t="shared" si="50"/>
        <v>-1.3472866573798314E-2</v>
      </c>
    </row>
    <row r="197" spans="1:39" x14ac:dyDescent="0.2">
      <c r="A197" s="160" t="s">
        <v>441</v>
      </c>
      <c r="B197" s="160" t="s">
        <v>442</v>
      </c>
      <c r="D197" s="62">
        <v>70471.102610720685</v>
      </c>
      <c r="E197" s="67">
        <v>256.76087258243649</v>
      </c>
      <c r="F197" s="50"/>
      <c r="G197" s="82">
        <v>60082.630494378442</v>
      </c>
      <c r="H197" s="75">
        <v>217.32661517494964</v>
      </c>
      <c r="I197" s="84"/>
      <c r="J197" s="94">
        <f t="shared" si="35"/>
        <v>0.17290308415032252</v>
      </c>
      <c r="K197" s="117">
        <f t="shared" si="36"/>
        <v>0.18145157865612527</v>
      </c>
      <c r="L197" s="94">
        <v>7.6489028950307292E-2</v>
      </c>
      <c r="M197" s="88">
        <f>INDEX('Pace of change parameters'!$E$20:$I$20,1,$B$6)</f>
        <v>6.8699999999999997E-2</v>
      </c>
      <c r="N197" s="99">
        <f>IF(INDEX('Pace of change parameters'!$E$28:$I$28,1,$B$6)=1,(1+L197)*D197,D197)</f>
        <v>75861.368818472169</v>
      </c>
      <c r="O197" s="85">
        <f>IF(K197&lt;INDEX('Pace of change parameters'!$E$16:$I$16,1,$B$6),1,IF(K197&gt;INDEX('Pace of change parameters'!$E$17:$I$17,1,$B$6),0,(K197-INDEX('Pace of change parameters'!$E$17:$I$17,1,$B$6))/(INDEX('Pace of change parameters'!$E$16:$I$16,1,$B$6)-INDEX('Pace of change parameters'!$E$17:$I$17,1,$B$6))))</f>
        <v>0</v>
      </c>
      <c r="P197" s="52">
        <v>7.6489028950307292E-2</v>
      </c>
      <c r="Q197" s="52">
        <v>6.8699999999999983E-2</v>
      </c>
      <c r="R197" s="9">
        <f>IF(INDEX('Pace of change parameters'!$E$29:$I$29,1,$B$6)=1,D197*(1+P197),D197)</f>
        <v>75861.368818472169</v>
      </c>
      <c r="S197" s="94">
        <f>IF(P197&lt;INDEX('Pace of change parameters'!$E$22:$I$22,1,$B$6),INDEX('Pace of change parameters'!$E$22:$I$22,1,$B$6),P197)</f>
        <v>7.6489028950307292E-2</v>
      </c>
      <c r="T197" s="123">
        <v>6.8699999999999983E-2</v>
      </c>
      <c r="U197" s="108">
        <f t="shared" si="44"/>
        <v>75861.368818472169</v>
      </c>
      <c r="V197" s="122">
        <f>IF(J197&gt;INDEX('Pace of change parameters'!$E$24:$I$24,1,$B$6),0,IF(J197&lt;INDEX('Pace of change parameters'!$E$23:$I$23,1,$B$6),1,(J197-INDEX('Pace of change parameters'!$E$24:$I$24,1,$B$6))/(INDEX('Pace of change parameters'!$E$23:$I$23,1,$B$6)-INDEX('Pace of change parameters'!$E$24:$I$24,1,$B$6))))</f>
        <v>1</v>
      </c>
      <c r="W197" s="123">
        <f>MIN(S197, S197+(INDEX('Pace of change parameters'!$E$25:$I$25,1,$B$6)-S197)*(1-V197))</f>
        <v>7.6489028950307292E-2</v>
      </c>
      <c r="X197" s="123">
        <v>6.8699999999999983E-2</v>
      </c>
      <c r="Y197" s="99">
        <f t="shared" si="45"/>
        <v>75861.368818472169</v>
      </c>
      <c r="Z197" s="88">
        <v>0</v>
      </c>
      <c r="AA197" s="90">
        <f t="shared" si="39"/>
        <v>64703.333671561973</v>
      </c>
      <c r="AB197" s="90">
        <f>IF(INDEX('Pace of change parameters'!$E$27:$I$27,1,$B$6)=1,MAX(AA197,Y197),Y197)</f>
        <v>75861.368818472169</v>
      </c>
      <c r="AC197" s="88">
        <f t="shared" si="46"/>
        <v>7.6489028950307292E-2</v>
      </c>
      <c r="AD197" s="134">
        <v>6.8699999999999983E-2</v>
      </c>
      <c r="AE197" s="51">
        <f t="shared" si="41"/>
        <v>75861</v>
      </c>
      <c r="AF197" s="51">
        <v>274.39901046491974</v>
      </c>
      <c r="AG197" s="15">
        <f t="shared" si="47"/>
        <v>7.6483795337400462E-2</v>
      </c>
      <c r="AH197" s="15">
        <f t="shared" si="48"/>
        <v>6.8694804255349684E-2</v>
      </c>
      <c r="AI197" s="51"/>
      <c r="AJ197" s="51">
        <v>64703.333671561973</v>
      </c>
      <c r="AK197" s="51">
        <v>234.0402938698162</v>
      </c>
      <c r="AL197" s="15">
        <f t="shared" si="49"/>
        <v>0.17244345376507209</v>
      </c>
      <c r="AM197" s="53">
        <f t="shared" si="50"/>
        <v>0.17244345376507209</v>
      </c>
    </row>
    <row r="198" spans="1:39" x14ac:dyDescent="0.2">
      <c r="A198" s="160" t="s">
        <v>443</v>
      </c>
      <c r="B198" s="160" t="s">
        <v>444</v>
      </c>
      <c r="D198" s="62">
        <v>73764.723025363564</v>
      </c>
      <c r="E198" s="67">
        <v>243.5620753797607</v>
      </c>
      <c r="F198" s="50"/>
      <c r="G198" s="82">
        <v>74557.85501279957</v>
      </c>
      <c r="H198" s="75">
        <v>244.03191809243319</v>
      </c>
      <c r="I198" s="84"/>
      <c r="J198" s="94">
        <f t="shared" si="35"/>
        <v>-1.0637805866328232E-2</v>
      </c>
      <c r="K198" s="117">
        <f t="shared" si="36"/>
        <v>-1.9253330316181261E-3</v>
      </c>
      <c r="L198" s="94">
        <v>7.8111133529928267E-2</v>
      </c>
      <c r="M198" s="88">
        <f>INDEX('Pace of change parameters'!$E$20:$I$20,1,$B$6)</f>
        <v>6.8699999999999997E-2</v>
      </c>
      <c r="N198" s="99">
        <f>IF(INDEX('Pace of change parameters'!$E$28:$I$28,1,$B$6)=1,(1+L198)*D198,D198)</f>
        <v>79526.569155395919</v>
      </c>
      <c r="O198" s="85">
        <f>IF(K198&lt;INDEX('Pace of change parameters'!$E$16:$I$16,1,$B$6),1,IF(K198&gt;INDEX('Pace of change parameters'!$E$17:$I$17,1,$B$6),0,(K198-INDEX('Pace of change parameters'!$E$17:$I$17,1,$B$6))/(INDEX('Pace of change parameters'!$E$16:$I$16,1,$B$6)-INDEX('Pace of change parameters'!$E$17:$I$17,1,$B$6))))</f>
        <v>0</v>
      </c>
      <c r="P198" s="52">
        <v>7.8111133529928267E-2</v>
      </c>
      <c r="Q198" s="52">
        <v>6.8699999999999983E-2</v>
      </c>
      <c r="R198" s="9">
        <f>IF(INDEX('Pace of change parameters'!$E$29:$I$29,1,$B$6)=1,D198*(1+P198),D198)</f>
        <v>79526.569155395919</v>
      </c>
      <c r="S198" s="94">
        <f>IF(P198&lt;INDEX('Pace of change parameters'!$E$22:$I$22,1,$B$6),INDEX('Pace of change parameters'!$E$22:$I$22,1,$B$6),P198)</f>
        <v>7.8111133529928267E-2</v>
      </c>
      <c r="T198" s="123">
        <v>6.8699999999999983E-2</v>
      </c>
      <c r="U198" s="108">
        <f t="shared" si="44"/>
        <v>79526.569155395919</v>
      </c>
      <c r="V198" s="122">
        <f>IF(J198&gt;INDEX('Pace of change parameters'!$E$24:$I$24,1,$B$6),0,IF(J198&lt;INDEX('Pace of change parameters'!$E$23:$I$23,1,$B$6),1,(J198-INDEX('Pace of change parameters'!$E$24:$I$24,1,$B$6))/(INDEX('Pace of change parameters'!$E$23:$I$23,1,$B$6)-INDEX('Pace of change parameters'!$E$24:$I$24,1,$B$6))))</f>
        <v>1</v>
      </c>
      <c r="W198" s="123">
        <f>MIN(S198, S198+(INDEX('Pace of change parameters'!$E$25:$I$25,1,$B$6)-S198)*(1-V198))</f>
        <v>7.8111133529928267E-2</v>
      </c>
      <c r="X198" s="123">
        <v>6.8699999999999983E-2</v>
      </c>
      <c r="Y198" s="99">
        <f t="shared" si="45"/>
        <v>79526.569155395919</v>
      </c>
      <c r="Z198" s="88">
        <v>-9.5447969588452475E-3</v>
      </c>
      <c r="AA198" s="90">
        <f t="shared" si="39"/>
        <v>79525.418206745686</v>
      </c>
      <c r="AB198" s="90">
        <f>IF(INDEX('Pace of change parameters'!$E$27:$I$27,1,$B$6)=1,MAX(AA198,Y198),Y198)</f>
        <v>79526.569155395919</v>
      </c>
      <c r="AC198" s="88">
        <f t="shared" si="46"/>
        <v>7.8111133529928267E-2</v>
      </c>
      <c r="AD198" s="134">
        <v>6.8699999999999983E-2</v>
      </c>
      <c r="AE198" s="51">
        <f t="shared" si="41"/>
        <v>79527</v>
      </c>
      <c r="AF198" s="51">
        <v>260.29620013619297</v>
      </c>
      <c r="AG198" s="15">
        <f t="shared" si="47"/>
        <v>7.8116974324639044E-2</v>
      </c>
      <c r="AH198" s="15">
        <f t="shared" si="48"/>
        <v>6.8705789808780837E-2</v>
      </c>
      <c r="AI198" s="51"/>
      <c r="AJ198" s="51">
        <v>80291.787011230728</v>
      </c>
      <c r="AK198" s="51">
        <v>262.79938965593936</v>
      </c>
      <c r="AL198" s="15">
        <f t="shared" si="49"/>
        <v>-9.5250963977642211E-3</v>
      </c>
      <c r="AM198" s="53">
        <f t="shared" si="50"/>
        <v>-9.5250963977641101E-3</v>
      </c>
    </row>
    <row r="199" spans="1:39" x14ac:dyDescent="0.2">
      <c r="A199" s="160" t="s">
        <v>445</v>
      </c>
      <c r="B199" s="160" t="s">
        <v>446</v>
      </c>
      <c r="D199" s="62">
        <v>22057.611054346638</v>
      </c>
      <c r="E199" s="67">
        <v>232.77343873307979</v>
      </c>
      <c r="F199" s="50"/>
      <c r="G199" s="82">
        <v>22479.736253584313</v>
      </c>
      <c r="H199" s="75">
        <v>236.01177529427542</v>
      </c>
      <c r="I199" s="84"/>
      <c r="J199" s="94">
        <f t="shared" si="35"/>
        <v>-1.8778031667091688E-2</v>
      </c>
      <c r="K199" s="117">
        <f t="shared" si="36"/>
        <v>-1.3721080472183456E-2</v>
      </c>
      <c r="L199" s="94">
        <v>7.4207789181667261E-2</v>
      </c>
      <c r="M199" s="88">
        <f>INDEX('Pace of change parameters'!$E$20:$I$20,1,$B$6)</f>
        <v>6.8699999999999997E-2</v>
      </c>
      <c r="N199" s="99">
        <f>IF(INDEX('Pace of change parameters'!$E$28:$I$28,1,$B$6)=1,(1+L199)*D199,D199)</f>
        <v>23694.457605318807</v>
      </c>
      <c r="O199" s="85">
        <f>IF(K199&lt;INDEX('Pace of change parameters'!$E$16:$I$16,1,$B$6),1,IF(K199&gt;INDEX('Pace of change parameters'!$E$17:$I$17,1,$B$6),0,(K199-INDEX('Pace of change parameters'!$E$17:$I$17,1,$B$6))/(INDEX('Pace of change parameters'!$E$16:$I$16,1,$B$6)-INDEX('Pace of change parameters'!$E$17:$I$17,1,$B$6))))</f>
        <v>0</v>
      </c>
      <c r="P199" s="52">
        <v>7.4207789181667261E-2</v>
      </c>
      <c r="Q199" s="52">
        <v>6.8699999999999983E-2</v>
      </c>
      <c r="R199" s="9">
        <f>IF(INDEX('Pace of change parameters'!$E$29:$I$29,1,$B$6)=1,D199*(1+P199),D199)</f>
        <v>23694.457605318807</v>
      </c>
      <c r="S199" s="94">
        <f>IF(P199&lt;INDEX('Pace of change parameters'!$E$22:$I$22,1,$B$6),INDEX('Pace of change parameters'!$E$22:$I$22,1,$B$6),P199)</f>
        <v>7.4207789181667261E-2</v>
      </c>
      <c r="T199" s="123">
        <v>6.8699999999999983E-2</v>
      </c>
      <c r="U199" s="108">
        <f t="shared" si="44"/>
        <v>23694.457605318807</v>
      </c>
      <c r="V199" s="122">
        <f>IF(J199&gt;INDEX('Pace of change parameters'!$E$24:$I$24,1,$B$6),0,IF(J199&lt;INDEX('Pace of change parameters'!$E$23:$I$23,1,$B$6),1,(J199-INDEX('Pace of change parameters'!$E$24:$I$24,1,$B$6))/(INDEX('Pace of change parameters'!$E$23:$I$23,1,$B$6)-INDEX('Pace of change parameters'!$E$24:$I$24,1,$B$6))))</f>
        <v>1</v>
      </c>
      <c r="W199" s="123">
        <f>MIN(S199, S199+(INDEX('Pace of change parameters'!$E$25:$I$25,1,$B$6)-S199)*(1-V199))</f>
        <v>7.4207789181667261E-2</v>
      </c>
      <c r="X199" s="123">
        <v>6.8699999999999983E-2</v>
      </c>
      <c r="Y199" s="99">
        <f t="shared" si="45"/>
        <v>23694.457605318807</v>
      </c>
      <c r="Z199" s="88">
        <v>-2.1250493749802479E-2</v>
      </c>
      <c r="AA199" s="90">
        <f t="shared" si="39"/>
        <v>23694.114687168454</v>
      </c>
      <c r="AB199" s="90">
        <f>IF(INDEX('Pace of change parameters'!$E$27:$I$27,1,$B$6)=1,MAX(AA199,Y199),Y199)</f>
        <v>23694.457605318807</v>
      </c>
      <c r="AC199" s="88">
        <f t="shared" si="46"/>
        <v>7.4207789181667261E-2</v>
      </c>
      <c r="AD199" s="134">
        <v>6.8699999999999983E-2</v>
      </c>
      <c r="AE199" s="51">
        <f t="shared" si="41"/>
        <v>23694</v>
      </c>
      <c r="AF199" s="51">
        <v>248.76016963637318</v>
      </c>
      <c r="AG199" s="15">
        <f t="shared" si="47"/>
        <v>7.4187043266904285E-2</v>
      </c>
      <c r="AH199" s="15">
        <f t="shared" si="48"/>
        <v>6.8679360455834892E-2</v>
      </c>
      <c r="AI199" s="51"/>
      <c r="AJ199" s="51">
        <v>24208.558508443868</v>
      </c>
      <c r="AK199" s="51">
        <v>254.16245130465782</v>
      </c>
      <c r="AL199" s="15">
        <f t="shared" si="49"/>
        <v>-2.125523121355577E-2</v>
      </c>
      <c r="AM199" s="53">
        <f t="shared" si="50"/>
        <v>-2.1255231213555881E-2</v>
      </c>
    </row>
    <row r="200" spans="1:39" x14ac:dyDescent="0.2">
      <c r="A200" s="160" t="s">
        <v>447</v>
      </c>
      <c r="B200" s="160" t="s">
        <v>448</v>
      </c>
      <c r="D200" s="62">
        <v>23389.355481288985</v>
      </c>
      <c r="E200" s="67">
        <v>214.11568865209577</v>
      </c>
      <c r="F200" s="50"/>
      <c r="G200" s="82">
        <v>25869.68776475421</v>
      </c>
      <c r="H200" s="75">
        <v>234.08217841199615</v>
      </c>
      <c r="I200" s="84"/>
      <c r="J200" s="94">
        <f t="shared" si="35"/>
        <v>-9.5877936603646186E-2</v>
      </c>
      <c r="K200" s="117">
        <f t="shared" si="36"/>
        <v>-8.5296923906605038E-2</v>
      </c>
      <c r="L200" s="94">
        <v>8.1207081429745642E-2</v>
      </c>
      <c r="M200" s="88">
        <f>INDEX('Pace of change parameters'!$E$20:$I$20,1,$B$6)</f>
        <v>6.8699999999999997E-2</v>
      </c>
      <c r="N200" s="99">
        <f>IF(INDEX('Pace of change parameters'!$E$28:$I$28,1,$B$6)=1,(1+L200)*D200,D200)</f>
        <v>25288.736776447287</v>
      </c>
      <c r="O200" s="85">
        <f>IF(K200&lt;INDEX('Pace of change parameters'!$E$16:$I$16,1,$B$6),1,IF(K200&gt;INDEX('Pace of change parameters'!$E$17:$I$17,1,$B$6),0,(K200-INDEX('Pace of change parameters'!$E$17:$I$17,1,$B$6))/(INDEX('Pace of change parameters'!$E$16:$I$16,1,$B$6)-INDEX('Pace of change parameters'!$E$17:$I$17,1,$B$6))))</f>
        <v>0</v>
      </c>
      <c r="P200" s="52">
        <v>8.1207081429745642E-2</v>
      </c>
      <c r="Q200" s="52">
        <v>6.8699999999999983E-2</v>
      </c>
      <c r="R200" s="9">
        <f>IF(INDEX('Pace of change parameters'!$E$29:$I$29,1,$B$6)=1,D200*(1+P200),D200)</f>
        <v>25288.736776447287</v>
      </c>
      <c r="S200" s="94">
        <f>IF(P200&lt;INDEX('Pace of change parameters'!$E$22:$I$22,1,$B$6),INDEX('Pace of change parameters'!$E$22:$I$22,1,$B$6),P200)</f>
        <v>8.1207081429745642E-2</v>
      </c>
      <c r="T200" s="123">
        <v>6.8699999999999983E-2</v>
      </c>
      <c r="U200" s="108">
        <f t="shared" si="44"/>
        <v>25288.736776447287</v>
      </c>
      <c r="V200" s="122">
        <f>IF(J200&gt;INDEX('Pace of change parameters'!$E$24:$I$24,1,$B$6),0,IF(J200&lt;INDEX('Pace of change parameters'!$E$23:$I$23,1,$B$6),1,(J200-INDEX('Pace of change parameters'!$E$24:$I$24,1,$B$6))/(INDEX('Pace of change parameters'!$E$23:$I$23,1,$B$6)-INDEX('Pace of change parameters'!$E$24:$I$24,1,$B$6))))</f>
        <v>1</v>
      </c>
      <c r="W200" s="123">
        <f>MIN(S200, S200+(INDEX('Pace of change parameters'!$E$25:$I$25,1,$B$6)-S200)*(1-V200))</f>
        <v>8.1207081429745642E-2</v>
      </c>
      <c r="X200" s="123">
        <v>6.8699999999999983E-2</v>
      </c>
      <c r="Y200" s="99">
        <f t="shared" si="45"/>
        <v>25288.736776447287</v>
      </c>
      <c r="Z200" s="88">
        <v>-9.2279915583557526E-2</v>
      </c>
      <c r="AA200" s="90">
        <f t="shared" si="39"/>
        <v>25288.370785084051</v>
      </c>
      <c r="AB200" s="90">
        <f>IF(INDEX('Pace of change parameters'!$E$27:$I$27,1,$B$6)=1,MAX(AA200,Y200),Y200)</f>
        <v>25288.736776447287</v>
      </c>
      <c r="AC200" s="88">
        <f t="shared" si="46"/>
        <v>8.1207081429745642E-2</v>
      </c>
      <c r="AD200" s="134">
        <v>6.8699999999999983E-2</v>
      </c>
      <c r="AE200" s="51">
        <f t="shared" si="41"/>
        <v>25289</v>
      </c>
      <c r="AF200" s="51">
        <v>228.82781824395221</v>
      </c>
      <c r="AG200" s="15">
        <f t="shared" si="47"/>
        <v>8.1218335418891341E-2</v>
      </c>
      <c r="AH200" s="15">
        <f t="shared" si="48"/>
        <v>6.8711123806351804E-2</v>
      </c>
      <c r="AI200" s="51"/>
      <c r="AJ200" s="51">
        <v>27859.216975838433</v>
      </c>
      <c r="AK200" s="51">
        <v>252.0844572172085</v>
      </c>
      <c r="AL200" s="15">
        <f t="shared" si="49"/>
        <v>-9.2257330063063692E-2</v>
      </c>
      <c r="AM200" s="53">
        <f t="shared" si="50"/>
        <v>-9.2257330063063803E-2</v>
      </c>
    </row>
    <row r="201" spans="1:39" x14ac:dyDescent="0.2">
      <c r="A201" s="160" t="s">
        <v>449</v>
      </c>
      <c r="B201" s="160" t="s">
        <v>450</v>
      </c>
      <c r="D201" s="62">
        <v>38010.480181667364</v>
      </c>
      <c r="E201" s="67">
        <v>264.52378096279153</v>
      </c>
      <c r="F201" s="50"/>
      <c r="G201" s="82">
        <v>38523.376949584454</v>
      </c>
      <c r="H201" s="75">
        <v>265.8274179272936</v>
      </c>
      <c r="I201" s="84"/>
      <c r="J201" s="94">
        <f t="shared" si="35"/>
        <v>-1.3313909852407768E-2</v>
      </c>
      <c r="K201" s="117">
        <f t="shared" si="36"/>
        <v>-4.9040726297789883E-3</v>
      </c>
      <c r="L201" s="94">
        <v>7.7808867683012428E-2</v>
      </c>
      <c r="M201" s="88">
        <f>INDEX('Pace of change parameters'!$E$20:$I$20,1,$B$6)</f>
        <v>6.8699999999999997E-2</v>
      </c>
      <c r="N201" s="99">
        <f>IF(INDEX('Pace of change parameters'!$E$28:$I$28,1,$B$6)=1,(1+L201)*D201,D201)</f>
        <v>40968.032604690488</v>
      </c>
      <c r="O201" s="85">
        <f>IF(K201&lt;INDEX('Pace of change parameters'!$E$16:$I$16,1,$B$6),1,IF(K201&gt;INDEX('Pace of change parameters'!$E$17:$I$17,1,$B$6),0,(K201-INDEX('Pace of change parameters'!$E$17:$I$17,1,$B$6))/(INDEX('Pace of change parameters'!$E$16:$I$16,1,$B$6)-INDEX('Pace of change parameters'!$E$17:$I$17,1,$B$6))))</f>
        <v>0</v>
      </c>
      <c r="P201" s="52">
        <v>7.7808867683012428E-2</v>
      </c>
      <c r="Q201" s="52">
        <v>6.8699999999999983E-2</v>
      </c>
      <c r="R201" s="9">
        <f>IF(INDEX('Pace of change parameters'!$E$29:$I$29,1,$B$6)=1,D201*(1+P201),D201)</f>
        <v>40968.032604690488</v>
      </c>
      <c r="S201" s="94">
        <f>IF(P201&lt;INDEX('Pace of change parameters'!$E$22:$I$22,1,$B$6),INDEX('Pace of change parameters'!$E$22:$I$22,1,$B$6),P201)</f>
        <v>7.7808867683012428E-2</v>
      </c>
      <c r="T201" s="123">
        <v>6.8699999999999983E-2</v>
      </c>
      <c r="U201" s="108">
        <f t="shared" si="44"/>
        <v>40968.032604690488</v>
      </c>
      <c r="V201" s="122">
        <f>IF(J201&gt;INDEX('Pace of change parameters'!$E$24:$I$24,1,$B$6),0,IF(J201&lt;INDEX('Pace of change parameters'!$E$23:$I$23,1,$B$6),1,(J201-INDEX('Pace of change parameters'!$E$24:$I$24,1,$B$6))/(INDEX('Pace of change parameters'!$E$23:$I$23,1,$B$6)-INDEX('Pace of change parameters'!$E$24:$I$24,1,$B$6))))</f>
        <v>1</v>
      </c>
      <c r="W201" s="123">
        <f>MIN(S201, S201+(INDEX('Pace of change parameters'!$E$25:$I$25,1,$B$6)-S201)*(1-V201))</f>
        <v>7.7808867683012428E-2</v>
      </c>
      <c r="X201" s="123">
        <v>6.8699999999999983E-2</v>
      </c>
      <c r="Y201" s="99">
        <f t="shared" si="45"/>
        <v>40968.032604690488</v>
      </c>
      <c r="Z201" s="88">
        <v>-1.2500796375667256E-2</v>
      </c>
      <c r="AA201" s="90">
        <f t="shared" si="39"/>
        <v>40967.439694643821</v>
      </c>
      <c r="AB201" s="90">
        <f>IF(INDEX('Pace of change parameters'!$E$27:$I$27,1,$B$6)=1,MAX(AA201,Y201),Y201)</f>
        <v>40968.032604690488</v>
      </c>
      <c r="AC201" s="88">
        <f t="shared" si="46"/>
        <v>7.7808867683012428E-2</v>
      </c>
      <c r="AD201" s="134">
        <v>6.8699999999999983E-2</v>
      </c>
      <c r="AE201" s="51">
        <f t="shared" si="41"/>
        <v>40968</v>
      </c>
      <c r="AF201" s="51">
        <v>282.69633972893018</v>
      </c>
      <c r="AG201" s="15">
        <f t="shared" si="47"/>
        <v>7.78080099014129E-2</v>
      </c>
      <c r="AH201" s="15">
        <f t="shared" si="48"/>
        <v>6.8699149467755571E-2</v>
      </c>
      <c r="AI201" s="51"/>
      <c r="AJ201" s="51">
        <v>41486.048337339998</v>
      </c>
      <c r="AK201" s="51">
        <v>286.27108999178597</v>
      </c>
      <c r="AL201" s="15">
        <f t="shared" si="49"/>
        <v>-1.2487290501315917E-2</v>
      </c>
      <c r="AM201" s="53">
        <f t="shared" si="50"/>
        <v>-1.2487290501315917E-2</v>
      </c>
    </row>
    <row r="202" spans="1:39" x14ac:dyDescent="0.2">
      <c r="A202" s="160" t="s">
        <v>451</v>
      </c>
      <c r="B202" s="160" t="s">
        <v>452</v>
      </c>
      <c r="D202" s="62">
        <v>131248.22393572016</v>
      </c>
      <c r="E202" s="67">
        <v>237.80987986265757</v>
      </c>
      <c r="F202" s="50"/>
      <c r="G202" s="82">
        <v>112620.57351347699</v>
      </c>
      <c r="H202" s="75">
        <v>202.67036701917834</v>
      </c>
      <c r="I202" s="84"/>
      <c r="J202" s="94">
        <f t="shared" ref="J202:J217" si="51">D202/G202-1</f>
        <v>0.16540184303016403</v>
      </c>
      <c r="K202" s="117">
        <f t="shared" ref="K202:K217" si="52">E202/H202-1</f>
        <v>0.17338258848741339</v>
      </c>
      <c r="L202" s="94">
        <v>7.6018525126051006E-2</v>
      </c>
      <c r="M202" s="88">
        <f>INDEX('Pace of change parameters'!$E$20:$I$20,1,$B$6)</f>
        <v>6.8699999999999997E-2</v>
      </c>
      <c r="N202" s="99">
        <f>IF(INDEX('Pace of change parameters'!$E$28:$I$28,1,$B$6)=1,(1+L202)*D202,D202)</f>
        <v>141225.52034472727</v>
      </c>
      <c r="O202" s="85">
        <f>IF(K202&lt;INDEX('Pace of change parameters'!$E$16:$I$16,1,$B$6),1,IF(K202&gt;INDEX('Pace of change parameters'!$E$17:$I$17,1,$B$6),0,(K202-INDEX('Pace of change parameters'!$E$17:$I$17,1,$B$6))/(INDEX('Pace of change parameters'!$E$16:$I$16,1,$B$6)-INDEX('Pace of change parameters'!$E$17:$I$17,1,$B$6))))</f>
        <v>0</v>
      </c>
      <c r="P202" s="52">
        <v>7.6018525126051006E-2</v>
      </c>
      <c r="Q202" s="52">
        <v>6.8699999999999983E-2</v>
      </c>
      <c r="R202" s="9">
        <f>IF(INDEX('Pace of change parameters'!$E$29:$I$29,1,$B$6)=1,D202*(1+P202),D202)</f>
        <v>141225.52034472727</v>
      </c>
      <c r="S202" s="94">
        <f>IF(P202&lt;INDEX('Pace of change parameters'!$E$22:$I$22,1,$B$6),INDEX('Pace of change parameters'!$E$22:$I$22,1,$B$6),P202)</f>
        <v>7.6018525126051006E-2</v>
      </c>
      <c r="T202" s="123">
        <v>6.8699999999999983E-2</v>
      </c>
      <c r="U202" s="108">
        <f t="shared" si="44"/>
        <v>141225.52034472727</v>
      </c>
      <c r="V202" s="122">
        <f>IF(J202&gt;INDEX('Pace of change parameters'!$E$24:$I$24,1,$B$6),0,IF(J202&lt;INDEX('Pace of change parameters'!$E$23:$I$23,1,$B$6),1,(J202-INDEX('Pace of change parameters'!$E$24:$I$24,1,$B$6))/(INDEX('Pace of change parameters'!$E$23:$I$23,1,$B$6)-INDEX('Pace of change parameters'!$E$24:$I$24,1,$B$6))))</f>
        <v>1</v>
      </c>
      <c r="W202" s="123">
        <f>MIN(S202, S202+(INDEX('Pace of change parameters'!$E$25:$I$25,1,$B$6)-S202)*(1-V202))</f>
        <v>7.6018525126051006E-2</v>
      </c>
      <c r="X202" s="123">
        <v>6.8699999999999983E-2</v>
      </c>
      <c r="Y202" s="99">
        <f t="shared" si="45"/>
        <v>141225.52034472727</v>
      </c>
      <c r="Z202" s="88">
        <v>0</v>
      </c>
      <c r="AA202" s="90">
        <f t="shared" ref="AA202:AA217" si="53">(1+Z202)*AJ202</f>
        <v>121281.74958995792</v>
      </c>
      <c r="AB202" s="90">
        <f>IF(INDEX('Pace of change parameters'!$E$27:$I$27,1,$B$6)=1,MAX(AA202,Y202),Y202)</f>
        <v>141225.52034472727</v>
      </c>
      <c r="AC202" s="88">
        <f t="shared" si="46"/>
        <v>7.6018525126051006E-2</v>
      </c>
      <c r="AD202" s="134">
        <v>6.8699999999999983E-2</v>
      </c>
      <c r="AE202" s="51">
        <f t="shared" ref="AE202:AE217" si="54">ROUND(AB202,0)</f>
        <v>141226</v>
      </c>
      <c r="AF202" s="51">
        <v>254.14828178996376</v>
      </c>
      <c r="AG202" s="15">
        <f t="shared" si="47"/>
        <v>7.6022179691867864E-2</v>
      </c>
      <c r="AH202" s="15">
        <f t="shared" si="48"/>
        <v>6.8703629709337966E-2</v>
      </c>
      <c r="AI202" s="51"/>
      <c r="AJ202" s="51">
        <v>121281.74958995792</v>
      </c>
      <c r="AK202" s="51">
        <v>218.25689512390386</v>
      </c>
      <c r="AL202" s="15">
        <f t="shared" si="49"/>
        <v>0.16444560271822994</v>
      </c>
      <c r="AM202" s="53">
        <f t="shared" si="50"/>
        <v>0.16444560271823017</v>
      </c>
    </row>
    <row r="203" spans="1:39" x14ac:dyDescent="0.2">
      <c r="A203" s="160" t="s">
        <v>453</v>
      </c>
      <c r="B203" s="160" t="s">
        <v>454</v>
      </c>
      <c r="D203" s="62">
        <v>109204.8434665425</v>
      </c>
      <c r="E203" s="67">
        <v>229.14417495292994</v>
      </c>
      <c r="F203" s="50"/>
      <c r="G203" s="82">
        <v>114597.11476011679</v>
      </c>
      <c r="H203" s="75">
        <v>238.12646243271786</v>
      </c>
      <c r="I203" s="84"/>
      <c r="J203" s="94">
        <f t="shared" si="51"/>
        <v>-4.7054162793380927E-2</v>
      </c>
      <c r="K203" s="117">
        <f t="shared" si="52"/>
        <v>-3.7720660644030013E-2</v>
      </c>
      <c r="L203" s="94">
        <v>7.916724100946837E-2</v>
      </c>
      <c r="M203" s="88">
        <f>INDEX('Pace of change parameters'!$E$20:$I$20,1,$B$6)</f>
        <v>6.8699999999999997E-2</v>
      </c>
      <c r="N203" s="99">
        <f>IF(INDEX('Pace of change parameters'!$E$28:$I$28,1,$B$6)=1,(1+L203)*D203,D203)</f>
        <v>117850.28962865954</v>
      </c>
      <c r="O203" s="85">
        <f>IF(K203&lt;INDEX('Pace of change parameters'!$E$16:$I$16,1,$B$6),1,IF(K203&gt;INDEX('Pace of change parameters'!$E$17:$I$17,1,$B$6),0,(K203-INDEX('Pace of change parameters'!$E$17:$I$17,1,$B$6))/(INDEX('Pace of change parameters'!$E$16:$I$16,1,$B$6)-INDEX('Pace of change parameters'!$E$17:$I$17,1,$B$6))))</f>
        <v>0</v>
      </c>
      <c r="P203" s="52">
        <v>7.916724100946837E-2</v>
      </c>
      <c r="Q203" s="52">
        <v>6.8699999999999983E-2</v>
      </c>
      <c r="R203" s="9">
        <f>IF(INDEX('Pace of change parameters'!$E$29:$I$29,1,$B$6)=1,D203*(1+P203),D203)</f>
        <v>117850.28962865954</v>
      </c>
      <c r="S203" s="94">
        <f>IF(P203&lt;INDEX('Pace of change parameters'!$E$22:$I$22,1,$B$6),INDEX('Pace of change parameters'!$E$22:$I$22,1,$B$6),P203)</f>
        <v>7.916724100946837E-2</v>
      </c>
      <c r="T203" s="123">
        <v>6.8699999999999983E-2</v>
      </c>
      <c r="U203" s="108">
        <f t="shared" si="44"/>
        <v>117850.28962865954</v>
      </c>
      <c r="V203" s="122">
        <f>IF(J203&gt;INDEX('Pace of change parameters'!$E$24:$I$24,1,$B$6),0,IF(J203&lt;INDEX('Pace of change parameters'!$E$23:$I$23,1,$B$6),1,(J203-INDEX('Pace of change parameters'!$E$24:$I$24,1,$B$6))/(INDEX('Pace of change parameters'!$E$23:$I$23,1,$B$6)-INDEX('Pace of change parameters'!$E$24:$I$24,1,$B$6))))</f>
        <v>1</v>
      </c>
      <c r="W203" s="123">
        <f>MIN(S203, S203+(INDEX('Pace of change parameters'!$E$25:$I$25,1,$B$6)-S203)*(1-V203))</f>
        <v>7.916724100946837E-2</v>
      </c>
      <c r="X203" s="123">
        <v>6.8699999999999983E-2</v>
      </c>
      <c r="Y203" s="99">
        <f t="shared" si="45"/>
        <v>117850.28962865954</v>
      </c>
      <c r="Z203" s="88">
        <v>-4.5066857233118651E-2</v>
      </c>
      <c r="AA203" s="90">
        <f t="shared" si="53"/>
        <v>117848.58403978254</v>
      </c>
      <c r="AB203" s="90">
        <f>IF(INDEX('Pace of change parameters'!$E$27:$I$27,1,$B$6)=1,MAX(AA203,Y203),Y203)</f>
        <v>117850.28962865954</v>
      </c>
      <c r="AC203" s="88">
        <f t="shared" si="46"/>
        <v>7.916724100946837E-2</v>
      </c>
      <c r="AD203" s="134">
        <v>6.8699999999999983E-2</v>
      </c>
      <c r="AE203" s="51">
        <f t="shared" si="54"/>
        <v>117850</v>
      </c>
      <c r="AF203" s="51">
        <v>244.88577793987037</v>
      </c>
      <c r="AG203" s="15">
        <f t="shared" si="47"/>
        <v>7.916458885000055E-2</v>
      </c>
      <c r="AH203" s="15">
        <f t="shared" si="48"/>
        <v>6.8697373564804876E-2</v>
      </c>
      <c r="AI203" s="51"/>
      <c r="AJ203" s="51">
        <v>123410.29833598704</v>
      </c>
      <c r="AK203" s="51">
        <v>256.43977016376476</v>
      </c>
      <c r="AL203" s="15">
        <f t="shared" si="49"/>
        <v>-4.5055383634589496E-2</v>
      </c>
      <c r="AM203" s="53">
        <f t="shared" si="50"/>
        <v>-4.5055383634589607E-2</v>
      </c>
    </row>
    <row r="204" spans="1:39" x14ac:dyDescent="0.2">
      <c r="A204" s="160" t="s">
        <v>455</v>
      </c>
      <c r="B204" s="160" t="s">
        <v>456</v>
      </c>
      <c r="D204" s="62">
        <v>30101.406597145171</v>
      </c>
      <c r="E204" s="67">
        <v>197.9860731997604</v>
      </c>
      <c r="F204" s="50"/>
      <c r="G204" s="82">
        <v>29858.203306120686</v>
      </c>
      <c r="H204" s="75">
        <v>194.70911610885199</v>
      </c>
      <c r="I204" s="84"/>
      <c r="J204" s="94">
        <f t="shared" si="51"/>
        <v>8.1452754719046894E-3</v>
      </c>
      <c r="K204" s="117">
        <f t="shared" si="52"/>
        <v>1.6830013696309987E-2</v>
      </c>
      <c r="L204" s="94">
        <v>7.7906391148416354E-2</v>
      </c>
      <c r="M204" s="88">
        <f>INDEX('Pace of change parameters'!$E$20:$I$20,1,$B$6)</f>
        <v>6.8699999999999997E-2</v>
      </c>
      <c r="N204" s="99">
        <f>IF(INDEX('Pace of change parameters'!$E$28:$I$28,1,$B$6)=1,(1+L204)*D204,D204)</f>
        <v>32446.498553619884</v>
      </c>
      <c r="O204" s="85">
        <f>IF(K204&lt;INDEX('Pace of change parameters'!$E$16:$I$16,1,$B$6),1,IF(K204&gt;INDEX('Pace of change parameters'!$E$17:$I$17,1,$B$6),0,(K204-INDEX('Pace of change parameters'!$E$17:$I$17,1,$B$6))/(INDEX('Pace of change parameters'!$E$16:$I$16,1,$B$6)-INDEX('Pace of change parameters'!$E$17:$I$17,1,$B$6))))</f>
        <v>0</v>
      </c>
      <c r="P204" s="52">
        <v>7.7906391148416354E-2</v>
      </c>
      <c r="Q204" s="52">
        <v>6.8699999999999983E-2</v>
      </c>
      <c r="R204" s="9">
        <f>IF(INDEX('Pace of change parameters'!$E$29:$I$29,1,$B$6)=1,D204*(1+P204),D204)</f>
        <v>32446.498553619884</v>
      </c>
      <c r="S204" s="94">
        <f>IF(P204&lt;INDEX('Pace of change parameters'!$E$22:$I$22,1,$B$6),INDEX('Pace of change parameters'!$E$22:$I$22,1,$B$6),P204)</f>
        <v>7.7906391148416354E-2</v>
      </c>
      <c r="T204" s="123">
        <v>6.8699999999999983E-2</v>
      </c>
      <c r="U204" s="108">
        <f t="shared" si="44"/>
        <v>32446.498553619884</v>
      </c>
      <c r="V204" s="122">
        <f>IF(J204&gt;INDEX('Pace of change parameters'!$E$24:$I$24,1,$B$6),0,IF(J204&lt;INDEX('Pace of change parameters'!$E$23:$I$23,1,$B$6),1,(J204-INDEX('Pace of change parameters'!$E$24:$I$24,1,$B$6))/(INDEX('Pace of change parameters'!$E$23:$I$23,1,$B$6)-INDEX('Pace of change parameters'!$E$24:$I$24,1,$B$6))))</f>
        <v>1</v>
      </c>
      <c r="W204" s="123">
        <f>MIN(S204, S204+(INDEX('Pace of change parameters'!$E$25:$I$25,1,$B$6)-S204)*(1-V204))</f>
        <v>7.7906391148416354E-2</v>
      </c>
      <c r="X204" s="123">
        <v>6.8699999999999983E-2</v>
      </c>
      <c r="Y204" s="99">
        <f t="shared" si="45"/>
        <v>32446.498553619884</v>
      </c>
      <c r="Z204" s="88">
        <v>0</v>
      </c>
      <c r="AA204" s="90">
        <f t="shared" si="53"/>
        <v>32154.472523136614</v>
      </c>
      <c r="AB204" s="90">
        <f>IF(INDEX('Pace of change parameters'!$E$27:$I$27,1,$B$6)=1,MAX(AA204,Y204),Y204)</f>
        <v>32446.498553619884</v>
      </c>
      <c r="AC204" s="88">
        <f t="shared" si="46"/>
        <v>7.7906391148416354E-2</v>
      </c>
      <c r="AD204" s="134">
        <v>6.8699999999999983E-2</v>
      </c>
      <c r="AE204" s="51">
        <f t="shared" si="54"/>
        <v>32446</v>
      </c>
      <c r="AF204" s="51">
        <v>211.58446529744035</v>
      </c>
      <c r="AG204" s="15">
        <f t="shared" si="47"/>
        <v>7.7889828679208239E-2</v>
      </c>
      <c r="AH204" s="15">
        <f t="shared" si="48"/>
        <v>6.8683578990728744E-2</v>
      </c>
      <c r="AI204" s="51"/>
      <c r="AJ204" s="51">
        <v>32154.472523136614</v>
      </c>
      <c r="AK204" s="51">
        <v>209.68337778860561</v>
      </c>
      <c r="AL204" s="15">
        <f t="shared" si="49"/>
        <v>9.0664673990101807E-3</v>
      </c>
      <c r="AM204" s="53">
        <f t="shared" si="50"/>
        <v>9.0664673990101807E-3</v>
      </c>
    </row>
    <row r="205" spans="1:39" x14ac:dyDescent="0.2">
      <c r="A205" s="160" t="s">
        <v>457</v>
      </c>
      <c r="B205" s="160" t="s">
        <v>458</v>
      </c>
      <c r="D205" s="62">
        <v>26152.09343540691</v>
      </c>
      <c r="E205" s="67">
        <v>163.83046586401539</v>
      </c>
      <c r="F205" s="50"/>
      <c r="G205" s="82">
        <v>27747.126042992131</v>
      </c>
      <c r="H205" s="75">
        <v>172.07399620628539</v>
      </c>
      <c r="I205" s="84"/>
      <c r="J205" s="94">
        <f t="shared" si="51"/>
        <v>-5.748460597734828E-2</v>
      </c>
      <c r="K205" s="117">
        <f t="shared" si="52"/>
        <v>-4.7906891941926544E-2</v>
      </c>
      <c r="L205" s="94">
        <v>7.9559984945146711E-2</v>
      </c>
      <c r="M205" s="88">
        <f>INDEX('Pace of change parameters'!$E$20:$I$20,1,$B$6)</f>
        <v>6.8699999999999997E-2</v>
      </c>
      <c r="N205" s="99">
        <f>IF(INDEX('Pace of change parameters'!$E$28:$I$28,1,$B$6)=1,(1+L205)*D205,D205)</f>
        <v>28232.753595411956</v>
      </c>
      <c r="O205" s="85">
        <f>IF(K205&lt;INDEX('Pace of change parameters'!$E$16:$I$16,1,$B$6),1,IF(K205&gt;INDEX('Pace of change parameters'!$E$17:$I$17,1,$B$6),0,(K205-INDEX('Pace of change parameters'!$E$17:$I$17,1,$B$6))/(INDEX('Pace of change parameters'!$E$16:$I$16,1,$B$6)-INDEX('Pace of change parameters'!$E$17:$I$17,1,$B$6))))</f>
        <v>0</v>
      </c>
      <c r="P205" s="52">
        <v>7.9559984945146711E-2</v>
      </c>
      <c r="Q205" s="52">
        <v>6.8699999999999983E-2</v>
      </c>
      <c r="R205" s="9">
        <f>IF(INDEX('Pace of change parameters'!$E$29:$I$29,1,$B$6)=1,D205*(1+P205),D205)</f>
        <v>28232.753595411956</v>
      </c>
      <c r="S205" s="94">
        <f>IF(P205&lt;INDEX('Pace of change parameters'!$E$22:$I$22,1,$B$6),INDEX('Pace of change parameters'!$E$22:$I$22,1,$B$6),P205)</f>
        <v>7.9559984945146711E-2</v>
      </c>
      <c r="T205" s="123">
        <v>6.8699999999999983E-2</v>
      </c>
      <c r="U205" s="108">
        <f t="shared" si="44"/>
        <v>28232.753595411956</v>
      </c>
      <c r="V205" s="122">
        <f>IF(J205&gt;INDEX('Pace of change parameters'!$E$24:$I$24,1,$B$6),0,IF(J205&lt;INDEX('Pace of change parameters'!$E$23:$I$23,1,$B$6),1,(J205-INDEX('Pace of change parameters'!$E$24:$I$24,1,$B$6))/(INDEX('Pace of change parameters'!$E$23:$I$23,1,$B$6)-INDEX('Pace of change parameters'!$E$24:$I$24,1,$B$6))))</f>
        <v>1</v>
      </c>
      <c r="W205" s="123">
        <f>MIN(S205, S205+(INDEX('Pace of change parameters'!$E$25:$I$25,1,$B$6)-S205)*(1-V205))</f>
        <v>7.9559984945146711E-2</v>
      </c>
      <c r="X205" s="123">
        <v>6.8699999999999983E-2</v>
      </c>
      <c r="Y205" s="99">
        <f t="shared" si="45"/>
        <v>28232.753595411956</v>
      </c>
      <c r="Z205" s="88">
        <v>-5.5175325188755231E-2</v>
      </c>
      <c r="AA205" s="90">
        <f t="shared" si="53"/>
        <v>28232.344996751301</v>
      </c>
      <c r="AB205" s="90">
        <f>IF(INDEX('Pace of change parameters'!$E$27:$I$27,1,$B$6)=1,MAX(AA205,Y205),Y205)</f>
        <v>28232.753595411956</v>
      </c>
      <c r="AC205" s="88">
        <f t="shared" si="46"/>
        <v>7.9559984945146711E-2</v>
      </c>
      <c r="AD205" s="134">
        <v>6.8699999999999983E-2</v>
      </c>
      <c r="AE205" s="51">
        <f t="shared" si="54"/>
        <v>28233</v>
      </c>
      <c r="AF205" s="51">
        <v>175.08714694864923</v>
      </c>
      <c r="AG205" s="15">
        <f t="shared" si="47"/>
        <v>7.9569406928463371E-2</v>
      </c>
      <c r="AH205" s="15">
        <f t="shared" si="48"/>
        <v>6.8709327201555093E-2</v>
      </c>
      <c r="AI205" s="51"/>
      <c r="AJ205" s="51">
        <v>29881.041159717282</v>
      </c>
      <c r="AK205" s="51">
        <v>185.30748572627974</v>
      </c>
      <c r="AL205" s="15">
        <f t="shared" si="49"/>
        <v>-5.5153404826435937E-2</v>
      </c>
      <c r="AM205" s="53">
        <f t="shared" si="50"/>
        <v>-5.5153404826435937E-2</v>
      </c>
    </row>
    <row r="206" spans="1:39" x14ac:dyDescent="0.2">
      <c r="A206" s="160" t="s">
        <v>459</v>
      </c>
      <c r="B206" s="160" t="s">
        <v>460</v>
      </c>
      <c r="D206" s="62">
        <v>39160.923916576314</v>
      </c>
      <c r="E206" s="67">
        <v>192.51265321294028</v>
      </c>
      <c r="F206" s="50"/>
      <c r="G206" s="82">
        <v>38425.161135560986</v>
      </c>
      <c r="H206" s="75">
        <v>187.92842085257854</v>
      </c>
      <c r="I206" s="84"/>
      <c r="J206" s="94">
        <f t="shared" si="51"/>
        <v>1.9147942631121628E-2</v>
      </c>
      <c r="K206" s="117">
        <f t="shared" si="52"/>
        <v>2.4393502268386769E-2</v>
      </c>
      <c r="L206" s="94">
        <v>7.4200604328231945E-2</v>
      </c>
      <c r="M206" s="88">
        <f>INDEX('Pace of change parameters'!$E$20:$I$20,1,$B$6)</f>
        <v>6.8699999999999997E-2</v>
      </c>
      <c r="N206" s="99">
        <f>IF(INDEX('Pace of change parameters'!$E$28:$I$28,1,$B$6)=1,(1+L206)*D206,D206)</f>
        <v>42066.68813723819</v>
      </c>
      <c r="O206" s="85">
        <f>IF(K206&lt;INDEX('Pace of change parameters'!$E$16:$I$16,1,$B$6),1,IF(K206&gt;INDEX('Pace of change parameters'!$E$17:$I$17,1,$B$6),0,(K206-INDEX('Pace of change parameters'!$E$17:$I$17,1,$B$6))/(INDEX('Pace of change parameters'!$E$16:$I$16,1,$B$6)-INDEX('Pace of change parameters'!$E$17:$I$17,1,$B$6))))</f>
        <v>0</v>
      </c>
      <c r="P206" s="52">
        <v>7.4200604328231945E-2</v>
      </c>
      <c r="Q206" s="52">
        <v>6.8699999999999983E-2</v>
      </c>
      <c r="R206" s="9">
        <f>IF(INDEX('Pace of change parameters'!$E$29:$I$29,1,$B$6)=1,D206*(1+P206),D206)</f>
        <v>42066.68813723819</v>
      </c>
      <c r="S206" s="94">
        <f>IF(P206&lt;INDEX('Pace of change parameters'!$E$22:$I$22,1,$B$6),INDEX('Pace of change parameters'!$E$22:$I$22,1,$B$6),P206)</f>
        <v>7.4200604328231945E-2</v>
      </c>
      <c r="T206" s="123">
        <v>6.8699999999999983E-2</v>
      </c>
      <c r="U206" s="108">
        <f t="shared" si="44"/>
        <v>42066.68813723819</v>
      </c>
      <c r="V206" s="122">
        <f>IF(J206&gt;INDEX('Pace of change parameters'!$E$24:$I$24,1,$B$6),0,IF(J206&lt;INDEX('Pace of change parameters'!$E$23:$I$23,1,$B$6),1,(J206-INDEX('Pace of change parameters'!$E$24:$I$24,1,$B$6))/(INDEX('Pace of change parameters'!$E$23:$I$23,1,$B$6)-INDEX('Pace of change parameters'!$E$24:$I$24,1,$B$6))))</f>
        <v>1</v>
      </c>
      <c r="W206" s="123">
        <f>MIN(S206, S206+(INDEX('Pace of change parameters'!$E$25:$I$25,1,$B$6)-S206)*(1-V206))</f>
        <v>7.4200604328231945E-2</v>
      </c>
      <c r="X206" s="123">
        <v>6.8699999999999983E-2</v>
      </c>
      <c r="Y206" s="99">
        <f t="shared" si="45"/>
        <v>42066.68813723819</v>
      </c>
      <c r="Z206" s="88">
        <v>0</v>
      </c>
      <c r="AA206" s="90">
        <f t="shared" si="53"/>
        <v>41380.279156891425</v>
      </c>
      <c r="AB206" s="90">
        <f>IF(INDEX('Pace of change parameters'!$E$27:$I$27,1,$B$6)=1,MAX(AA206,Y206),Y206)</f>
        <v>42066.68813723819</v>
      </c>
      <c r="AC206" s="88">
        <f t="shared" si="46"/>
        <v>7.4200604328231945E-2</v>
      </c>
      <c r="AD206" s="134">
        <v>6.8699999999999983E-2</v>
      </c>
      <c r="AE206" s="51">
        <f t="shared" si="54"/>
        <v>42067</v>
      </c>
      <c r="AF206" s="51">
        <v>205.73979773604933</v>
      </c>
      <c r="AG206" s="15">
        <f t="shared" si="47"/>
        <v>7.4208567949378246E-2</v>
      </c>
      <c r="AH206" s="15">
        <f t="shared" si="48"/>
        <v>6.8707922842237146E-2</v>
      </c>
      <c r="AI206" s="51"/>
      <c r="AJ206" s="51">
        <v>41380.279156891425</v>
      </c>
      <c r="AK206" s="51">
        <v>202.38120769249292</v>
      </c>
      <c r="AL206" s="15">
        <f t="shared" si="49"/>
        <v>1.6595365161866216E-2</v>
      </c>
      <c r="AM206" s="53">
        <f t="shared" si="50"/>
        <v>1.6595365161866216E-2</v>
      </c>
    </row>
    <row r="207" spans="1:39" x14ac:dyDescent="0.2">
      <c r="A207" s="160" t="s">
        <v>461</v>
      </c>
      <c r="B207" s="160" t="s">
        <v>462</v>
      </c>
      <c r="D207" s="62">
        <v>131223.2721118881</v>
      </c>
      <c r="E207" s="67">
        <v>268.55729695877619</v>
      </c>
      <c r="F207" s="50"/>
      <c r="G207" s="82">
        <v>124742.65322602075</v>
      </c>
      <c r="H207" s="75">
        <v>252.66191030160275</v>
      </c>
      <c r="I207" s="84"/>
      <c r="J207" s="94">
        <f t="shared" si="51"/>
        <v>5.195190833503549E-2</v>
      </c>
      <c r="K207" s="117">
        <f t="shared" si="52"/>
        <v>6.2911685573021625E-2</v>
      </c>
      <c r="L207" s="94">
        <v>7.9834267490206834E-2</v>
      </c>
      <c r="M207" s="88">
        <f>INDEX('Pace of change parameters'!$E$20:$I$20,1,$B$6)</f>
        <v>6.8699999999999997E-2</v>
      </c>
      <c r="N207" s="99">
        <f>IF(INDEX('Pace of change parameters'!$E$28:$I$28,1,$B$6)=1,(1+L207)*D207,D207)</f>
        <v>141699.38591860878</v>
      </c>
      <c r="O207" s="85">
        <f>IF(K207&lt;INDEX('Pace of change parameters'!$E$16:$I$16,1,$B$6),1,IF(K207&gt;INDEX('Pace of change parameters'!$E$17:$I$17,1,$B$6),0,(K207-INDEX('Pace of change parameters'!$E$17:$I$17,1,$B$6))/(INDEX('Pace of change parameters'!$E$16:$I$16,1,$B$6)-INDEX('Pace of change parameters'!$E$17:$I$17,1,$B$6))))</f>
        <v>0</v>
      </c>
      <c r="P207" s="52">
        <v>7.9834267490206834E-2</v>
      </c>
      <c r="Q207" s="52">
        <v>6.8699999999999983E-2</v>
      </c>
      <c r="R207" s="9">
        <f>IF(INDEX('Pace of change parameters'!$E$29:$I$29,1,$B$6)=1,D207*(1+P207),D207)</f>
        <v>141699.38591860878</v>
      </c>
      <c r="S207" s="94">
        <f>IF(P207&lt;INDEX('Pace of change parameters'!$E$22:$I$22,1,$B$6),INDEX('Pace of change parameters'!$E$22:$I$22,1,$B$6),P207)</f>
        <v>7.9834267490206834E-2</v>
      </c>
      <c r="T207" s="123">
        <v>6.8699999999999983E-2</v>
      </c>
      <c r="U207" s="108">
        <f t="shared" si="44"/>
        <v>141699.38591860878</v>
      </c>
      <c r="V207" s="122">
        <f>IF(J207&gt;INDEX('Pace of change parameters'!$E$24:$I$24,1,$B$6),0,IF(J207&lt;INDEX('Pace of change parameters'!$E$23:$I$23,1,$B$6),1,(J207-INDEX('Pace of change parameters'!$E$24:$I$24,1,$B$6))/(INDEX('Pace of change parameters'!$E$23:$I$23,1,$B$6)-INDEX('Pace of change parameters'!$E$24:$I$24,1,$B$6))))</f>
        <v>1</v>
      </c>
      <c r="W207" s="123">
        <f>MIN(S207, S207+(INDEX('Pace of change parameters'!$E$25:$I$25,1,$B$6)-S207)*(1-V207))</f>
        <v>7.9834267490206834E-2</v>
      </c>
      <c r="X207" s="123">
        <v>6.8699999999999983E-2</v>
      </c>
      <c r="Y207" s="99">
        <f t="shared" si="45"/>
        <v>141699.38591860878</v>
      </c>
      <c r="Z207" s="88">
        <v>0</v>
      </c>
      <c r="AA207" s="90">
        <f t="shared" si="53"/>
        <v>134336.08762376584</v>
      </c>
      <c r="AB207" s="90">
        <f>IF(INDEX('Pace of change parameters'!$E$27:$I$27,1,$B$6)=1,MAX(AA207,Y207),Y207)</f>
        <v>141699.38591860878</v>
      </c>
      <c r="AC207" s="88">
        <f t="shared" si="46"/>
        <v>7.9834267490206834E-2</v>
      </c>
      <c r="AD207" s="134">
        <v>6.8699999999999983E-2</v>
      </c>
      <c r="AE207" s="51">
        <f t="shared" si="54"/>
        <v>141699</v>
      </c>
      <c r="AF207" s="51">
        <v>287.00640159510959</v>
      </c>
      <c r="AG207" s="15">
        <f t="shared" si="47"/>
        <v>7.9831326559055116E-2</v>
      </c>
      <c r="AH207" s="15">
        <f t="shared" si="48"/>
        <v>6.8697089393051858E-2</v>
      </c>
      <c r="AI207" s="51"/>
      <c r="AJ207" s="51">
        <v>134336.08762376584</v>
      </c>
      <c r="AK207" s="51">
        <v>272.09307837925724</v>
      </c>
      <c r="AL207" s="15">
        <f t="shared" si="49"/>
        <v>5.480963832187391E-2</v>
      </c>
      <c r="AM207" s="53">
        <f t="shared" si="50"/>
        <v>5.480963832187391E-2</v>
      </c>
    </row>
    <row r="208" spans="1:39" x14ac:dyDescent="0.2">
      <c r="A208" s="160" t="s">
        <v>463</v>
      </c>
      <c r="B208" s="160" t="s">
        <v>464</v>
      </c>
      <c r="D208" s="62">
        <v>168027.2939179792</v>
      </c>
      <c r="E208" s="67">
        <v>213.54723636980273</v>
      </c>
      <c r="F208" s="50"/>
      <c r="G208" s="82">
        <v>159994.65224815323</v>
      </c>
      <c r="H208" s="75">
        <v>202.13992220199864</v>
      </c>
      <c r="I208" s="84"/>
      <c r="J208" s="94">
        <f t="shared" si="51"/>
        <v>5.0205688483683009E-2</v>
      </c>
      <c r="K208" s="117">
        <f t="shared" si="52"/>
        <v>5.643276223488769E-2</v>
      </c>
      <c r="L208" s="94">
        <v>7.5036733642645848E-2</v>
      </c>
      <c r="M208" s="88">
        <f>INDEX('Pace of change parameters'!$E$20:$I$20,1,$B$6)</f>
        <v>6.8699999999999997E-2</v>
      </c>
      <c r="N208" s="99">
        <f>IF(INDEX('Pace of change parameters'!$E$28:$I$28,1,$B$6)=1,(1+L208)*D208,D208)</f>
        <v>180635.51321639717</v>
      </c>
      <c r="O208" s="85">
        <f>IF(K208&lt;INDEX('Pace of change parameters'!$E$16:$I$16,1,$B$6),1,IF(K208&gt;INDEX('Pace of change parameters'!$E$17:$I$17,1,$B$6),0,(K208-INDEX('Pace of change parameters'!$E$17:$I$17,1,$B$6))/(INDEX('Pace of change parameters'!$E$16:$I$16,1,$B$6)-INDEX('Pace of change parameters'!$E$17:$I$17,1,$B$6))))</f>
        <v>0</v>
      </c>
      <c r="P208" s="52">
        <v>7.5036733642645848E-2</v>
      </c>
      <c r="Q208" s="52">
        <v>6.8699999999999983E-2</v>
      </c>
      <c r="R208" s="9">
        <f>IF(INDEX('Pace of change parameters'!$E$29:$I$29,1,$B$6)=1,D208*(1+P208),D208)</f>
        <v>180635.51321639717</v>
      </c>
      <c r="S208" s="94">
        <f>IF(P208&lt;INDEX('Pace of change parameters'!$E$22:$I$22,1,$B$6),INDEX('Pace of change parameters'!$E$22:$I$22,1,$B$6),P208)</f>
        <v>7.5036733642645848E-2</v>
      </c>
      <c r="T208" s="123">
        <v>6.8699999999999983E-2</v>
      </c>
      <c r="U208" s="108">
        <f t="shared" si="44"/>
        <v>180635.51321639717</v>
      </c>
      <c r="V208" s="122">
        <f>IF(J208&gt;INDEX('Pace of change parameters'!$E$24:$I$24,1,$B$6),0,IF(J208&lt;INDEX('Pace of change parameters'!$E$23:$I$23,1,$B$6),1,(J208-INDEX('Pace of change parameters'!$E$24:$I$24,1,$B$6))/(INDEX('Pace of change parameters'!$E$23:$I$23,1,$B$6)-INDEX('Pace of change parameters'!$E$24:$I$24,1,$B$6))))</f>
        <v>1</v>
      </c>
      <c r="W208" s="123">
        <f>MIN(S208, S208+(INDEX('Pace of change parameters'!$E$25:$I$25,1,$B$6)-S208)*(1-V208))</f>
        <v>7.5036733642645848E-2</v>
      </c>
      <c r="X208" s="123">
        <v>6.8699999999999983E-2</v>
      </c>
      <c r="Y208" s="99">
        <f t="shared" si="45"/>
        <v>180635.51321639717</v>
      </c>
      <c r="Z208" s="88">
        <v>0</v>
      </c>
      <c r="AA208" s="90">
        <f t="shared" si="53"/>
        <v>172299.17007455873</v>
      </c>
      <c r="AB208" s="90">
        <f>IF(INDEX('Pace of change parameters'!$E$27:$I$27,1,$B$6)=1,MAX(AA208,Y208),Y208)</f>
        <v>180635.51321639717</v>
      </c>
      <c r="AC208" s="88">
        <f t="shared" si="46"/>
        <v>7.5036733642645848E-2</v>
      </c>
      <c r="AD208" s="134">
        <v>6.8699999999999983E-2</v>
      </c>
      <c r="AE208" s="51">
        <f t="shared" si="54"/>
        <v>180636</v>
      </c>
      <c r="AF208" s="51">
        <v>228.21854651896149</v>
      </c>
      <c r="AG208" s="15">
        <f t="shared" si="47"/>
        <v>7.5039630693425341E-2</v>
      </c>
      <c r="AH208" s="15">
        <f t="shared" si="48"/>
        <v>6.8702879974303466E-2</v>
      </c>
      <c r="AI208" s="51"/>
      <c r="AJ208" s="51">
        <v>172299.17007455873</v>
      </c>
      <c r="AK208" s="51">
        <v>217.68565602005768</v>
      </c>
      <c r="AL208" s="15">
        <f t="shared" si="49"/>
        <v>4.8385781091305757E-2</v>
      </c>
      <c r="AM208" s="53">
        <f t="shared" si="50"/>
        <v>4.8385781091305757E-2</v>
      </c>
    </row>
    <row r="209" spans="1:39" x14ac:dyDescent="0.2">
      <c r="A209" s="160" t="s">
        <v>465</v>
      </c>
      <c r="B209" s="160" t="s">
        <v>466</v>
      </c>
      <c r="D209" s="62">
        <v>132866.36836812345</v>
      </c>
      <c r="E209" s="67">
        <v>209.11981926486317</v>
      </c>
      <c r="F209" s="50"/>
      <c r="G209" s="82">
        <v>128921.27453229483</v>
      </c>
      <c r="H209" s="75">
        <v>201.5020719042214</v>
      </c>
      <c r="I209" s="84"/>
      <c r="J209" s="94">
        <f t="shared" si="51"/>
        <v>3.0600797658421941E-2</v>
      </c>
      <c r="K209" s="117">
        <f t="shared" si="52"/>
        <v>3.7804809095276504E-2</v>
      </c>
      <c r="L209" s="94">
        <v>7.6170328996502557E-2</v>
      </c>
      <c r="M209" s="88">
        <f>INDEX('Pace of change parameters'!$E$20:$I$20,1,$B$6)</f>
        <v>6.8699999999999997E-2</v>
      </c>
      <c r="N209" s="99">
        <f>IF(INDEX('Pace of change parameters'!$E$28:$I$28,1,$B$6)=1,(1+L209)*D209,D209)</f>
        <v>142986.84335929391</v>
      </c>
      <c r="O209" s="85">
        <f>IF(K209&lt;INDEX('Pace of change parameters'!$E$16:$I$16,1,$B$6),1,IF(K209&gt;INDEX('Pace of change parameters'!$E$17:$I$17,1,$B$6),0,(K209-INDEX('Pace of change parameters'!$E$17:$I$17,1,$B$6))/(INDEX('Pace of change parameters'!$E$16:$I$16,1,$B$6)-INDEX('Pace of change parameters'!$E$17:$I$17,1,$B$6))))</f>
        <v>0</v>
      </c>
      <c r="P209" s="52">
        <v>7.6170328996502557E-2</v>
      </c>
      <c r="Q209" s="52">
        <v>6.8699999999999983E-2</v>
      </c>
      <c r="R209" s="9">
        <f>IF(INDEX('Pace of change parameters'!$E$29:$I$29,1,$B$6)=1,D209*(1+P209),D209)</f>
        <v>142986.84335929391</v>
      </c>
      <c r="S209" s="94">
        <f>IF(P209&lt;INDEX('Pace of change parameters'!$E$22:$I$22,1,$B$6),INDEX('Pace of change parameters'!$E$22:$I$22,1,$B$6),P209)</f>
        <v>7.6170328996502557E-2</v>
      </c>
      <c r="T209" s="123">
        <v>6.8699999999999983E-2</v>
      </c>
      <c r="U209" s="108">
        <f t="shared" si="44"/>
        <v>142986.84335929391</v>
      </c>
      <c r="V209" s="122">
        <f>IF(J209&gt;INDEX('Pace of change parameters'!$E$24:$I$24,1,$B$6),0,IF(J209&lt;INDEX('Pace of change parameters'!$E$23:$I$23,1,$B$6),1,(J209-INDEX('Pace of change parameters'!$E$24:$I$24,1,$B$6))/(INDEX('Pace of change parameters'!$E$23:$I$23,1,$B$6)-INDEX('Pace of change parameters'!$E$24:$I$24,1,$B$6))))</f>
        <v>1</v>
      </c>
      <c r="W209" s="123">
        <f>MIN(S209, S209+(INDEX('Pace of change parameters'!$E$25:$I$25,1,$B$6)-S209)*(1-V209))</f>
        <v>7.6170328996502557E-2</v>
      </c>
      <c r="X209" s="123">
        <v>6.8699999999999983E-2</v>
      </c>
      <c r="Y209" s="99">
        <f t="shared" si="45"/>
        <v>142986.84335929391</v>
      </c>
      <c r="Z209" s="88">
        <v>0</v>
      </c>
      <c r="AA209" s="90">
        <f t="shared" si="53"/>
        <v>138836.06917321292</v>
      </c>
      <c r="AB209" s="90">
        <f>IF(INDEX('Pace of change parameters'!$E$27:$I$27,1,$B$6)=1,MAX(AA209,Y209),Y209)</f>
        <v>142986.84335929391</v>
      </c>
      <c r="AC209" s="88">
        <f t="shared" si="46"/>
        <v>7.6170328996502557E-2</v>
      </c>
      <c r="AD209" s="134">
        <v>6.8699999999999983E-2</v>
      </c>
      <c r="AE209" s="51">
        <f t="shared" si="54"/>
        <v>142987</v>
      </c>
      <c r="AF209" s="51">
        <v>223.48659567549839</v>
      </c>
      <c r="AG209" s="15">
        <f t="shared" si="47"/>
        <v>7.6171507930705484E-2</v>
      </c>
      <c r="AH209" s="15">
        <f t="shared" si="48"/>
        <v>6.8701170750529394E-2</v>
      </c>
      <c r="AI209" s="51"/>
      <c r="AJ209" s="51">
        <v>138836.06917321292</v>
      </c>
      <c r="AK209" s="51">
        <v>216.99875133046612</v>
      </c>
      <c r="AL209" s="15">
        <f t="shared" si="49"/>
        <v>2.9898072248129903E-2</v>
      </c>
      <c r="AM209" s="53">
        <f t="shared" si="50"/>
        <v>2.9898072248129903E-2</v>
      </c>
    </row>
    <row r="210" spans="1:39" x14ac:dyDescent="0.2">
      <c r="A210" s="160" t="s">
        <v>467</v>
      </c>
      <c r="B210" s="160" t="s">
        <v>468</v>
      </c>
      <c r="D210" s="62">
        <v>125280.44682784338</v>
      </c>
      <c r="E210" s="67">
        <v>223.47843592025478</v>
      </c>
      <c r="F210" s="50"/>
      <c r="G210" s="82">
        <v>123915.79976215625</v>
      </c>
      <c r="H210" s="75">
        <v>219.22384509609608</v>
      </c>
      <c r="I210" s="84"/>
      <c r="J210" s="94">
        <f t="shared" si="51"/>
        <v>1.1012696268808631E-2</v>
      </c>
      <c r="K210" s="117">
        <f t="shared" si="52"/>
        <v>1.9407518476348695E-2</v>
      </c>
      <c r="L210" s="94">
        <v>7.7573821789091335E-2</v>
      </c>
      <c r="M210" s="88">
        <f>INDEX('Pace of change parameters'!$E$20:$I$20,1,$B$6)</f>
        <v>6.8699999999999997E-2</v>
      </c>
      <c r="N210" s="99">
        <f>IF(INDEX('Pace of change parameters'!$E$28:$I$28,1,$B$6)=1,(1+L210)*D210,D210)</f>
        <v>134998.92988372422</v>
      </c>
      <c r="O210" s="85">
        <f>IF(K210&lt;INDEX('Pace of change parameters'!$E$16:$I$16,1,$B$6),1,IF(K210&gt;INDEX('Pace of change parameters'!$E$17:$I$17,1,$B$6),0,(K210-INDEX('Pace of change parameters'!$E$17:$I$17,1,$B$6))/(INDEX('Pace of change parameters'!$E$16:$I$16,1,$B$6)-INDEX('Pace of change parameters'!$E$17:$I$17,1,$B$6))))</f>
        <v>0</v>
      </c>
      <c r="P210" s="52">
        <v>7.7573821789091335E-2</v>
      </c>
      <c r="Q210" s="52">
        <v>6.8699999999999983E-2</v>
      </c>
      <c r="R210" s="9">
        <f>IF(INDEX('Pace of change parameters'!$E$29:$I$29,1,$B$6)=1,D210*(1+P210),D210)</f>
        <v>134998.92988372422</v>
      </c>
      <c r="S210" s="94">
        <f>IF(P210&lt;INDEX('Pace of change parameters'!$E$22:$I$22,1,$B$6),INDEX('Pace of change parameters'!$E$22:$I$22,1,$B$6),P210)</f>
        <v>7.7573821789091335E-2</v>
      </c>
      <c r="T210" s="123">
        <v>6.8699999999999983E-2</v>
      </c>
      <c r="U210" s="108">
        <f t="shared" si="44"/>
        <v>134998.92988372422</v>
      </c>
      <c r="V210" s="122">
        <f>IF(J210&gt;INDEX('Pace of change parameters'!$E$24:$I$24,1,$B$6),0,IF(J210&lt;INDEX('Pace of change parameters'!$E$23:$I$23,1,$B$6),1,(J210-INDEX('Pace of change parameters'!$E$24:$I$24,1,$B$6))/(INDEX('Pace of change parameters'!$E$23:$I$23,1,$B$6)-INDEX('Pace of change parameters'!$E$24:$I$24,1,$B$6))))</f>
        <v>1</v>
      </c>
      <c r="W210" s="123">
        <f>MIN(S210, S210+(INDEX('Pace of change parameters'!$E$25:$I$25,1,$B$6)-S210)*(1-V210))</f>
        <v>7.7573821789091335E-2</v>
      </c>
      <c r="X210" s="123">
        <v>6.8699999999999983E-2</v>
      </c>
      <c r="Y210" s="99">
        <f t="shared" si="45"/>
        <v>134998.92988372422</v>
      </c>
      <c r="Z210" s="88">
        <v>0</v>
      </c>
      <c r="AA210" s="90">
        <f t="shared" si="53"/>
        <v>133445.64432709763</v>
      </c>
      <c r="AB210" s="90">
        <f>IF(INDEX('Pace of change parameters'!$E$27:$I$27,1,$B$6)=1,MAX(AA210,Y210),Y210)</f>
        <v>134998.92988372422</v>
      </c>
      <c r="AC210" s="88">
        <f t="shared" si="46"/>
        <v>7.7573821789091335E-2</v>
      </c>
      <c r="AD210" s="134">
        <v>6.8699999999999983E-2</v>
      </c>
      <c r="AE210" s="51">
        <f t="shared" si="54"/>
        <v>134999</v>
      </c>
      <c r="AF210" s="51">
        <v>238.83152851317152</v>
      </c>
      <c r="AG210" s="15">
        <f t="shared" si="47"/>
        <v>7.757438146362583E-2</v>
      </c>
      <c r="AH210" s="15">
        <f t="shared" si="48"/>
        <v>6.87005550656139E-2</v>
      </c>
      <c r="AI210" s="51"/>
      <c r="AJ210" s="51">
        <v>133445.64432709763</v>
      </c>
      <c r="AK210" s="51">
        <v>236.08343178887077</v>
      </c>
      <c r="AL210" s="15">
        <f t="shared" si="49"/>
        <v>1.1640362491673661E-2</v>
      </c>
      <c r="AM210" s="53">
        <f t="shared" si="50"/>
        <v>1.1640362491673661E-2</v>
      </c>
    </row>
    <row r="211" spans="1:39" x14ac:dyDescent="0.2">
      <c r="A211" s="160" t="s">
        <v>469</v>
      </c>
      <c r="B211" s="160" t="s">
        <v>470</v>
      </c>
      <c r="D211" s="62">
        <v>49835.313615411753</v>
      </c>
      <c r="E211" s="67">
        <v>231.10421821281651</v>
      </c>
      <c r="F211" s="50"/>
      <c r="G211" s="82">
        <v>48016.749114005681</v>
      </c>
      <c r="H211" s="75">
        <v>220.43387402189958</v>
      </c>
      <c r="I211" s="84"/>
      <c r="J211" s="94">
        <f t="shared" si="51"/>
        <v>3.7873544855947516E-2</v>
      </c>
      <c r="K211" s="117">
        <f t="shared" si="52"/>
        <v>4.8406100188834067E-2</v>
      </c>
      <c r="L211" s="94">
        <v>7.9545388573632358E-2</v>
      </c>
      <c r="M211" s="88">
        <f>INDEX('Pace of change parameters'!$E$20:$I$20,1,$B$6)</f>
        <v>6.8699999999999997E-2</v>
      </c>
      <c r="N211" s="99">
        <f>IF(INDEX('Pace of change parameters'!$E$28:$I$28,1,$B$6)=1,(1+L211)*D211,D211)</f>
        <v>53799.483001638509</v>
      </c>
      <c r="O211" s="85">
        <f>IF(K211&lt;INDEX('Pace of change parameters'!$E$16:$I$16,1,$B$6),1,IF(K211&gt;INDEX('Pace of change parameters'!$E$17:$I$17,1,$B$6),0,(K211-INDEX('Pace of change parameters'!$E$17:$I$17,1,$B$6))/(INDEX('Pace of change parameters'!$E$16:$I$16,1,$B$6)-INDEX('Pace of change parameters'!$E$17:$I$17,1,$B$6))))</f>
        <v>0</v>
      </c>
      <c r="P211" s="52">
        <v>7.9545388573632358E-2</v>
      </c>
      <c r="Q211" s="52">
        <v>6.8699999999999983E-2</v>
      </c>
      <c r="R211" s="9">
        <f>IF(INDEX('Pace of change parameters'!$E$29:$I$29,1,$B$6)=1,D211*(1+P211),D211)</f>
        <v>53799.483001638509</v>
      </c>
      <c r="S211" s="94">
        <f>IF(P211&lt;INDEX('Pace of change parameters'!$E$22:$I$22,1,$B$6),INDEX('Pace of change parameters'!$E$22:$I$22,1,$B$6),P211)</f>
        <v>7.9545388573632358E-2</v>
      </c>
      <c r="T211" s="123">
        <v>6.8699999999999983E-2</v>
      </c>
      <c r="U211" s="108">
        <f t="shared" si="44"/>
        <v>53799.483001638509</v>
      </c>
      <c r="V211" s="122">
        <f>IF(J211&gt;INDEX('Pace of change parameters'!$E$24:$I$24,1,$B$6),0,IF(J211&lt;INDEX('Pace of change parameters'!$E$23:$I$23,1,$B$6),1,(J211-INDEX('Pace of change parameters'!$E$24:$I$24,1,$B$6))/(INDEX('Pace of change parameters'!$E$23:$I$23,1,$B$6)-INDEX('Pace of change parameters'!$E$24:$I$24,1,$B$6))))</f>
        <v>1</v>
      </c>
      <c r="W211" s="123">
        <f>MIN(S211, S211+(INDEX('Pace of change parameters'!$E$25:$I$25,1,$B$6)-S211)*(1-V211))</f>
        <v>7.9545388573632358E-2</v>
      </c>
      <c r="X211" s="123">
        <v>6.8699999999999983E-2</v>
      </c>
      <c r="Y211" s="99">
        <f t="shared" si="45"/>
        <v>53799.483001638509</v>
      </c>
      <c r="Z211" s="88">
        <v>0</v>
      </c>
      <c r="AA211" s="90">
        <f t="shared" si="53"/>
        <v>51709.515948005559</v>
      </c>
      <c r="AB211" s="90">
        <f>IF(INDEX('Pace of change parameters'!$E$27:$I$27,1,$B$6)=1,MAX(AA211,Y211),Y211)</f>
        <v>53799.483001638509</v>
      </c>
      <c r="AC211" s="88">
        <f t="shared" si="46"/>
        <v>7.9545388573632358E-2</v>
      </c>
      <c r="AD211" s="134">
        <v>6.8699999999999983E-2</v>
      </c>
      <c r="AE211" s="51">
        <f t="shared" si="54"/>
        <v>53799</v>
      </c>
      <c r="AF211" s="51">
        <v>246.97886065437672</v>
      </c>
      <c r="AG211" s="15">
        <f t="shared" si="47"/>
        <v>7.9535696618200147E-2</v>
      </c>
      <c r="AH211" s="15">
        <f t="shared" si="48"/>
        <v>6.8690405412426436E-2</v>
      </c>
      <c r="AI211" s="51"/>
      <c r="AJ211" s="51">
        <v>51709.515948005559</v>
      </c>
      <c r="AK211" s="51">
        <v>237.38651896555206</v>
      </c>
      <c r="AL211" s="15">
        <f t="shared" si="49"/>
        <v>4.0408114709397758E-2</v>
      </c>
      <c r="AM211" s="53">
        <f t="shared" si="50"/>
        <v>4.0408114709397758E-2</v>
      </c>
    </row>
    <row r="212" spans="1:39" x14ac:dyDescent="0.2">
      <c r="A212" s="160" t="s">
        <v>471</v>
      </c>
      <c r="B212" s="160" t="s">
        <v>472</v>
      </c>
      <c r="D212" s="62">
        <v>204261.08766133207</v>
      </c>
      <c r="E212" s="67">
        <v>226.51832526524447</v>
      </c>
      <c r="F212" s="50"/>
      <c r="G212" s="82">
        <v>206344.30498388255</v>
      </c>
      <c r="H212" s="75">
        <v>227.6454759480624</v>
      </c>
      <c r="I212" s="84"/>
      <c r="J212" s="94">
        <f t="shared" si="51"/>
        <v>-1.0095831444018821E-2</v>
      </c>
      <c r="K212" s="117">
        <f t="shared" si="52"/>
        <v>-4.9513423366914777E-3</v>
      </c>
      <c r="L212" s="94">
        <v>7.4253987631975216E-2</v>
      </c>
      <c r="M212" s="88">
        <f>INDEX('Pace of change parameters'!$E$20:$I$20,1,$B$6)</f>
        <v>6.8699999999999997E-2</v>
      </c>
      <c r="N212" s="99">
        <f>IF(INDEX('Pace of change parameters'!$E$28:$I$28,1,$B$6)=1,(1+L212)*D212,D212)</f>
        <v>219428.28793823044</v>
      </c>
      <c r="O212" s="85">
        <f>IF(K212&lt;INDEX('Pace of change parameters'!$E$16:$I$16,1,$B$6),1,IF(K212&gt;INDEX('Pace of change parameters'!$E$17:$I$17,1,$B$6),0,(K212-INDEX('Pace of change parameters'!$E$17:$I$17,1,$B$6))/(INDEX('Pace of change parameters'!$E$16:$I$16,1,$B$6)-INDEX('Pace of change parameters'!$E$17:$I$17,1,$B$6))))</f>
        <v>0</v>
      </c>
      <c r="P212" s="52">
        <v>7.4253987631975216E-2</v>
      </c>
      <c r="Q212" s="52">
        <v>6.8699999999999983E-2</v>
      </c>
      <c r="R212" s="9">
        <f>IF(INDEX('Pace of change parameters'!$E$29:$I$29,1,$B$6)=1,D212*(1+P212),D212)</f>
        <v>219428.28793823044</v>
      </c>
      <c r="S212" s="94">
        <f>IF(P212&lt;INDEX('Pace of change parameters'!$E$22:$I$22,1,$B$6),INDEX('Pace of change parameters'!$E$22:$I$22,1,$B$6),P212)</f>
        <v>7.4253987631975216E-2</v>
      </c>
      <c r="T212" s="123">
        <v>6.8699999999999983E-2</v>
      </c>
      <c r="U212" s="108">
        <f t="shared" si="44"/>
        <v>219428.28793823044</v>
      </c>
      <c r="V212" s="122">
        <f>IF(J212&gt;INDEX('Pace of change parameters'!$E$24:$I$24,1,$B$6),0,IF(J212&lt;INDEX('Pace of change parameters'!$E$23:$I$23,1,$B$6),1,(J212-INDEX('Pace of change parameters'!$E$24:$I$24,1,$B$6))/(INDEX('Pace of change parameters'!$E$23:$I$23,1,$B$6)-INDEX('Pace of change parameters'!$E$24:$I$24,1,$B$6))))</f>
        <v>1</v>
      </c>
      <c r="W212" s="123">
        <f>MIN(S212, S212+(INDEX('Pace of change parameters'!$E$25:$I$25,1,$B$6)-S212)*(1-V212))</f>
        <v>7.4253987631975216E-2</v>
      </c>
      <c r="X212" s="123">
        <v>6.8699999999999983E-2</v>
      </c>
      <c r="Y212" s="99">
        <f t="shared" si="45"/>
        <v>219428.28793823044</v>
      </c>
      <c r="Z212" s="88">
        <v>-1.2547705217968441E-2</v>
      </c>
      <c r="AA212" s="90">
        <f t="shared" si="53"/>
        <v>219425.11226128991</v>
      </c>
      <c r="AB212" s="90">
        <f>IF(INDEX('Pace of change parameters'!$E$27:$I$27,1,$B$6)=1,MAX(AA212,Y212),Y212)</f>
        <v>219428.28793823044</v>
      </c>
      <c r="AC212" s="88">
        <f t="shared" si="46"/>
        <v>7.4253987631975216E-2</v>
      </c>
      <c r="AD212" s="134">
        <v>6.8699999999999983E-2</v>
      </c>
      <c r="AE212" s="51">
        <f t="shared" si="54"/>
        <v>219428</v>
      </c>
      <c r="AF212" s="51">
        <v>242.07981654852622</v>
      </c>
      <c r="AG212" s="15">
        <f t="shared" si="47"/>
        <v>7.4252577974199818E-2</v>
      </c>
      <c r="AH212" s="15">
        <f t="shared" si="48"/>
        <v>6.869859763027919E-2</v>
      </c>
      <c r="AI212" s="51"/>
      <c r="AJ212" s="51">
        <v>222213.38025218263</v>
      </c>
      <c r="AK212" s="51">
        <v>245.15273495668865</v>
      </c>
      <c r="AL212" s="15">
        <f t="shared" si="49"/>
        <v>-1.2534709876703132E-2</v>
      </c>
      <c r="AM212" s="53">
        <f t="shared" si="50"/>
        <v>-1.2534709876703243E-2</v>
      </c>
    </row>
    <row r="213" spans="1:39" x14ac:dyDescent="0.2">
      <c r="A213" s="160" t="s">
        <v>473</v>
      </c>
      <c r="B213" s="160" t="s">
        <v>474</v>
      </c>
      <c r="D213" s="62">
        <v>115302.69004918967</v>
      </c>
      <c r="E213" s="67">
        <v>205.35018254758236</v>
      </c>
      <c r="F213" s="50"/>
      <c r="G213" s="82">
        <v>117017.82161445994</v>
      </c>
      <c r="H213" s="75">
        <v>207.1278755172184</v>
      </c>
      <c r="I213" s="84"/>
      <c r="J213" s="94">
        <f t="shared" si="51"/>
        <v>-1.4657011569751632E-2</v>
      </c>
      <c r="K213" s="117">
        <f t="shared" si="52"/>
        <v>-8.5825867966683456E-3</v>
      </c>
      <c r="L213" s="94">
        <v>7.5288302582166011E-2</v>
      </c>
      <c r="M213" s="88">
        <f>INDEX('Pace of change parameters'!$E$20:$I$20,1,$B$6)</f>
        <v>6.8699999999999997E-2</v>
      </c>
      <c r="N213" s="99">
        <f>IF(INDEX('Pace of change parameters'!$E$28:$I$28,1,$B$6)=1,(1+L213)*D213,D213)</f>
        <v>123983.63386615076</v>
      </c>
      <c r="O213" s="85">
        <f>IF(K213&lt;INDEX('Pace of change parameters'!$E$16:$I$16,1,$B$6),1,IF(K213&gt;INDEX('Pace of change parameters'!$E$17:$I$17,1,$B$6),0,(K213-INDEX('Pace of change parameters'!$E$17:$I$17,1,$B$6))/(INDEX('Pace of change parameters'!$E$16:$I$16,1,$B$6)-INDEX('Pace of change parameters'!$E$17:$I$17,1,$B$6))))</f>
        <v>0</v>
      </c>
      <c r="P213" s="52">
        <v>7.5288302582166011E-2</v>
      </c>
      <c r="Q213" s="52">
        <v>6.8699999999999983E-2</v>
      </c>
      <c r="R213" s="9">
        <f>IF(INDEX('Pace of change parameters'!$E$29:$I$29,1,$B$6)=1,D213*(1+P213),D213)</f>
        <v>123983.63386615076</v>
      </c>
      <c r="S213" s="94">
        <f>IF(P213&lt;INDEX('Pace of change parameters'!$E$22:$I$22,1,$B$6),INDEX('Pace of change parameters'!$E$22:$I$22,1,$B$6),P213)</f>
        <v>7.5288302582166011E-2</v>
      </c>
      <c r="T213" s="123">
        <v>6.8699999999999983E-2</v>
      </c>
      <c r="U213" s="108">
        <f t="shared" si="44"/>
        <v>123983.63386615076</v>
      </c>
      <c r="V213" s="122">
        <f>IF(J213&gt;INDEX('Pace of change parameters'!$E$24:$I$24,1,$B$6),0,IF(J213&lt;INDEX('Pace of change parameters'!$E$23:$I$23,1,$B$6),1,(J213-INDEX('Pace of change parameters'!$E$24:$I$24,1,$B$6))/(INDEX('Pace of change parameters'!$E$23:$I$23,1,$B$6)-INDEX('Pace of change parameters'!$E$24:$I$24,1,$B$6))))</f>
        <v>1</v>
      </c>
      <c r="W213" s="123">
        <f>MIN(S213, S213+(INDEX('Pace of change parameters'!$E$25:$I$25,1,$B$6)-S213)*(1-V213))</f>
        <v>7.5288302582166011E-2</v>
      </c>
      <c r="X213" s="123">
        <v>6.8699999999999983E-2</v>
      </c>
      <c r="Y213" s="99">
        <f t="shared" si="45"/>
        <v>123983.63386615076</v>
      </c>
      <c r="Z213" s="88">
        <v>-1.6151228168634013E-2</v>
      </c>
      <c r="AA213" s="90">
        <f t="shared" si="53"/>
        <v>123981.83951242012</v>
      </c>
      <c r="AB213" s="90">
        <f>IF(INDEX('Pace of change parameters'!$E$27:$I$27,1,$B$6)=1,MAX(AA213,Y213),Y213)</f>
        <v>123983.63386615076</v>
      </c>
      <c r="AC213" s="88">
        <f t="shared" si="46"/>
        <v>7.5288302582166011E-2</v>
      </c>
      <c r="AD213" s="134">
        <v>6.8699999999999983E-2</v>
      </c>
      <c r="AE213" s="51">
        <f t="shared" si="54"/>
        <v>123984</v>
      </c>
      <c r="AF213" s="51">
        <v>219.45838816532412</v>
      </c>
      <c r="AG213" s="15">
        <f t="shared" si="47"/>
        <v>7.529147799679925E-2</v>
      </c>
      <c r="AH213" s="15">
        <f t="shared" si="48"/>
        <v>6.8703155958834916E-2</v>
      </c>
      <c r="AI213" s="51"/>
      <c r="AJ213" s="51">
        <v>126017.17160416489</v>
      </c>
      <c r="AK213" s="51">
        <v>223.05721190962606</v>
      </c>
      <c r="AL213" s="15">
        <f t="shared" si="49"/>
        <v>-1.6134083778291175E-2</v>
      </c>
      <c r="AM213" s="53">
        <f t="shared" si="50"/>
        <v>-1.6134083778291064E-2</v>
      </c>
    </row>
    <row r="214" spans="1:39" x14ac:dyDescent="0.2">
      <c r="A214" s="160" t="s">
        <v>475</v>
      </c>
      <c r="B214" s="160" t="s">
        <v>476</v>
      </c>
      <c r="D214" s="62">
        <v>64644.765035227552</v>
      </c>
      <c r="E214" s="67">
        <v>225.4638340508566</v>
      </c>
      <c r="F214" s="50"/>
      <c r="G214" s="82">
        <v>68013.678048503221</v>
      </c>
      <c r="H214" s="75">
        <v>236.17277400698379</v>
      </c>
      <c r="I214" s="84"/>
      <c r="J214" s="94">
        <f t="shared" si="51"/>
        <v>-4.9532875003071686E-2</v>
      </c>
      <c r="K214" s="117">
        <f t="shared" si="52"/>
        <v>-4.5343668427295092E-2</v>
      </c>
      <c r="L214" s="94">
        <v>7.3410320798887874E-2</v>
      </c>
      <c r="M214" s="88">
        <f>INDEX('Pace of change parameters'!$E$20:$I$20,1,$B$6)</f>
        <v>6.8699999999999997E-2</v>
      </c>
      <c r="N214" s="99">
        <f>IF(INDEX('Pace of change parameters'!$E$28:$I$28,1,$B$6)=1,(1+L214)*D214,D214)</f>
        <v>69390.357974432336</v>
      </c>
      <c r="O214" s="85">
        <f>IF(K214&lt;INDEX('Pace of change parameters'!$E$16:$I$16,1,$B$6),1,IF(K214&gt;INDEX('Pace of change parameters'!$E$17:$I$17,1,$B$6),0,(K214-INDEX('Pace of change parameters'!$E$17:$I$17,1,$B$6))/(INDEX('Pace of change parameters'!$E$16:$I$16,1,$B$6)-INDEX('Pace of change parameters'!$E$17:$I$17,1,$B$6))))</f>
        <v>0</v>
      </c>
      <c r="P214" s="52">
        <v>7.3410320798887874E-2</v>
      </c>
      <c r="Q214" s="52">
        <v>6.8699999999999983E-2</v>
      </c>
      <c r="R214" s="9">
        <f>IF(INDEX('Pace of change parameters'!$E$29:$I$29,1,$B$6)=1,D214*(1+P214),D214)</f>
        <v>69390.357974432336</v>
      </c>
      <c r="S214" s="94">
        <f>IF(P214&lt;INDEX('Pace of change parameters'!$E$22:$I$22,1,$B$6),INDEX('Pace of change parameters'!$E$22:$I$22,1,$B$6),P214)</f>
        <v>7.3410320798887874E-2</v>
      </c>
      <c r="T214" s="123">
        <v>6.8699999999999983E-2</v>
      </c>
      <c r="U214" s="108">
        <f t="shared" si="44"/>
        <v>69390.357974432336</v>
      </c>
      <c r="V214" s="122">
        <f>IF(J214&gt;INDEX('Pace of change parameters'!$E$24:$I$24,1,$B$6),0,IF(J214&lt;INDEX('Pace of change parameters'!$E$23:$I$23,1,$B$6),1,(J214-INDEX('Pace of change parameters'!$E$24:$I$24,1,$B$6))/(INDEX('Pace of change parameters'!$E$23:$I$23,1,$B$6)-INDEX('Pace of change parameters'!$E$24:$I$24,1,$B$6))))</f>
        <v>1</v>
      </c>
      <c r="W214" s="123">
        <f>MIN(S214, S214+(INDEX('Pace of change parameters'!$E$25:$I$25,1,$B$6)-S214)*(1-V214))</f>
        <v>7.3410320798887874E-2</v>
      </c>
      <c r="X214" s="123">
        <v>6.8699999999999983E-2</v>
      </c>
      <c r="Y214" s="99">
        <f t="shared" si="45"/>
        <v>69390.357974432336</v>
      </c>
      <c r="Z214" s="88">
        <v>-5.2631669738270825E-2</v>
      </c>
      <c r="AA214" s="90">
        <f t="shared" si="53"/>
        <v>69389.353722146639</v>
      </c>
      <c r="AB214" s="90">
        <f>IF(INDEX('Pace of change parameters'!$E$27:$I$27,1,$B$6)=1,MAX(AA214,Y214),Y214)</f>
        <v>69390.357974432336</v>
      </c>
      <c r="AC214" s="88">
        <f t="shared" si="46"/>
        <v>7.3410320798887874E-2</v>
      </c>
      <c r="AD214" s="134">
        <v>6.8699999999999983E-2</v>
      </c>
      <c r="AE214" s="51">
        <f t="shared" si="54"/>
        <v>69390</v>
      </c>
      <c r="AF214" s="51">
        <v>240.95195640879265</v>
      </c>
      <c r="AG214" s="15">
        <f t="shared" si="47"/>
        <v>7.3404783236300286E-2</v>
      </c>
      <c r="AH214" s="15">
        <f t="shared" si="48"/>
        <v>6.8694486737249649E-2</v>
      </c>
      <c r="AI214" s="51"/>
      <c r="AJ214" s="51">
        <v>73244.324837179709</v>
      </c>
      <c r="AK214" s="51">
        <v>254.33583175327243</v>
      </c>
      <c r="AL214" s="15">
        <f t="shared" si="49"/>
        <v>-5.2622846148800972E-2</v>
      </c>
      <c r="AM214" s="53">
        <f t="shared" si="50"/>
        <v>-5.2622846148800972E-2</v>
      </c>
    </row>
    <row r="215" spans="1:39" x14ac:dyDescent="0.2">
      <c r="A215" s="160" t="s">
        <v>477</v>
      </c>
      <c r="B215" s="160" t="s">
        <v>478</v>
      </c>
      <c r="D215" s="62">
        <v>57768.409850719749</v>
      </c>
      <c r="E215" s="67">
        <v>218.8537229293934</v>
      </c>
      <c r="F215" s="50"/>
      <c r="G215" s="82">
        <v>56132.891298795323</v>
      </c>
      <c r="H215" s="75">
        <v>210.87832521726838</v>
      </c>
      <c r="I215" s="84"/>
      <c r="J215" s="94">
        <f t="shared" si="51"/>
        <v>2.9136545687956206E-2</v>
      </c>
      <c r="K215" s="117">
        <f t="shared" si="52"/>
        <v>3.7819902561858632E-2</v>
      </c>
      <c r="L215" s="94">
        <v>7.7717174183563831E-2</v>
      </c>
      <c r="M215" s="88">
        <f>INDEX('Pace of change parameters'!$E$20:$I$20,1,$B$6)</f>
        <v>6.8699999999999997E-2</v>
      </c>
      <c r="N215" s="99">
        <f>IF(INDEX('Pace of change parameters'!$E$28:$I$28,1,$B$6)=1,(1+L215)*D215,D215)</f>
        <v>62258.00742139564</v>
      </c>
      <c r="O215" s="85">
        <f>IF(K215&lt;INDEX('Pace of change parameters'!$E$16:$I$16,1,$B$6),1,IF(K215&gt;INDEX('Pace of change parameters'!$E$17:$I$17,1,$B$6),0,(K215-INDEX('Pace of change parameters'!$E$17:$I$17,1,$B$6))/(INDEX('Pace of change parameters'!$E$16:$I$16,1,$B$6)-INDEX('Pace of change parameters'!$E$17:$I$17,1,$B$6))))</f>
        <v>0</v>
      </c>
      <c r="P215" s="52">
        <v>7.7717174183563831E-2</v>
      </c>
      <c r="Q215" s="52">
        <v>6.8699999999999983E-2</v>
      </c>
      <c r="R215" s="9">
        <f>IF(INDEX('Pace of change parameters'!$E$29:$I$29,1,$B$6)=1,D215*(1+P215),D215)</f>
        <v>62258.00742139564</v>
      </c>
      <c r="S215" s="94">
        <f>IF(P215&lt;INDEX('Pace of change parameters'!$E$22:$I$22,1,$B$6),INDEX('Pace of change parameters'!$E$22:$I$22,1,$B$6),P215)</f>
        <v>7.7717174183563831E-2</v>
      </c>
      <c r="T215" s="123">
        <v>6.8699999999999983E-2</v>
      </c>
      <c r="U215" s="108">
        <f t="shared" si="44"/>
        <v>62258.00742139564</v>
      </c>
      <c r="V215" s="122">
        <f>IF(J215&gt;INDEX('Pace of change parameters'!$E$24:$I$24,1,$B$6),0,IF(J215&lt;INDEX('Pace of change parameters'!$E$23:$I$23,1,$B$6),1,(J215-INDEX('Pace of change parameters'!$E$24:$I$24,1,$B$6))/(INDEX('Pace of change parameters'!$E$23:$I$23,1,$B$6)-INDEX('Pace of change parameters'!$E$24:$I$24,1,$B$6))))</f>
        <v>1</v>
      </c>
      <c r="W215" s="123">
        <f>MIN(S215, S215+(INDEX('Pace of change parameters'!$E$25:$I$25,1,$B$6)-S215)*(1-V215))</f>
        <v>7.7717174183563831E-2</v>
      </c>
      <c r="X215" s="123">
        <v>6.8699999999999983E-2</v>
      </c>
      <c r="Y215" s="99">
        <f t="shared" si="45"/>
        <v>62258.00742139564</v>
      </c>
      <c r="Z215" s="88">
        <v>0</v>
      </c>
      <c r="AA215" s="90">
        <f t="shared" si="53"/>
        <v>60449.836596207177</v>
      </c>
      <c r="AB215" s="90">
        <f>IF(INDEX('Pace of change parameters'!$E$27:$I$27,1,$B$6)=1,MAX(AA215,Y215),Y215)</f>
        <v>62258.00742139564</v>
      </c>
      <c r="AC215" s="88">
        <f t="shared" si="46"/>
        <v>7.7717174183563831E-2</v>
      </c>
      <c r="AD215" s="134">
        <v>6.8699999999999983E-2</v>
      </c>
      <c r="AE215" s="51">
        <f t="shared" si="54"/>
        <v>62258</v>
      </c>
      <c r="AF215" s="51">
        <v>233.88894581417111</v>
      </c>
      <c r="AG215" s="15">
        <f t="shared" si="47"/>
        <v>7.7717045715502087E-2</v>
      </c>
      <c r="AH215" s="15">
        <f t="shared" si="48"/>
        <v>6.8699872606820422E-2</v>
      </c>
      <c r="AI215" s="51"/>
      <c r="AJ215" s="51">
        <v>60449.836596207177</v>
      </c>
      <c r="AK215" s="51">
        <v>227.09609296999258</v>
      </c>
      <c r="AL215" s="15">
        <f t="shared" si="49"/>
        <v>2.9911799693868479E-2</v>
      </c>
      <c r="AM215" s="53">
        <f t="shared" si="50"/>
        <v>2.9911799693868257E-2</v>
      </c>
    </row>
    <row r="216" spans="1:39" x14ac:dyDescent="0.2">
      <c r="A216" s="160" t="s">
        <v>479</v>
      </c>
      <c r="B216" s="160" t="s">
        <v>480</v>
      </c>
      <c r="D216" s="62">
        <v>43748.391080931287</v>
      </c>
      <c r="E216" s="67">
        <v>189.28782361157701</v>
      </c>
      <c r="F216" s="50"/>
      <c r="G216" s="82">
        <v>46459.491238557472</v>
      </c>
      <c r="H216" s="75">
        <v>198.65613698141149</v>
      </c>
      <c r="I216" s="84"/>
      <c r="J216" s="94">
        <f t="shared" si="51"/>
        <v>-5.8354064699188912E-2</v>
      </c>
      <c r="K216" s="117">
        <f t="shared" si="52"/>
        <v>-4.7158439261864249E-2</v>
      </c>
      <c r="L216" s="94">
        <v>8.1406224767004876E-2</v>
      </c>
      <c r="M216" s="88">
        <f>INDEX('Pace of change parameters'!$E$20:$I$20,1,$B$6)</f>
        <v>6.8699999999999997E-2</v>
      </c>
      <c r="N216" s="99">
        <f>IF(INDEX('Pace of change parameters'!$E$28:$I$28,1,$B$6)=1,(1+L216)*D216,D216)</f>
        <v>47309.78243846041</v>
      </c>
      <c r="O216" s="85">
        <f>IF(K216&lt;INDEX('Pace of change parameters'!$E$16:$I$16,1,$B$6),1,IF(K216&gt;INDEX('Pace of change parameters'!$E$17:$I$17,1,$B$6),0,(K216-INDEX('Pace of change parameters'!$E$17:$I$17,1,$B$6))/(INDEX('Pace of change parameters'!$E$16:$I$16,1,$B$6)-INDEX('Pace of change parameters'!$E$17:$I$17,1,$B$6))))</f>
        <v>0</v>
      </c>
      <c r="P216" s="52">
        <v>8.1406224767004876E-2</v>
      </c>
      <c r="Q216" s="52">
        <v>6.8699999999999983E-2</v>
      </c>
      <c r="R216" s="9">
        <f>IF(INDEX('Pace of change parameters'!$E$29:$I$29,1,$B$6)=1,D216*(1+P216),D216)</f>
        <v>47309.78243846041</v>
      </c>
      <c r="S216" s="94">
        <f>IF(P216&lt;INDEX('Pace of change parameters'!$E$22:$I$22,1,$B$6),INDEX('Pace of change parameters'!$E$22:$I$22,1,$B$6),P216)</f>
        <v>8.1406224767004876E-2</v>
      </c>
      <c r="T216" s="123">
        <v>6.8699999999999983E-2</v>
      </c>
      <c r="U216" s="108">
        <f t="shared" si="44"/>
        <v>47309.78243846041</v>
      </c>
      <c r="V216" s="122">
        <f>IF(J216&gt;INDEX('Pace of change parameters'!$E$24:$I$24,1,$B$6),0,IF(J216&lt;INDEX('Pace of change parameters'!$E$23:$I$23,1,$B$6),1,(J216-INDEX('Pace of change parameters'!$E$24:$I$24,1,$B$6))/(INDEX('Pace of change parameters'!$E$23:$I$23,1,$B$6)-INDEX('Pace of change parameters'!$E$24:$I$24,1,$B$6))))</f>
        <v>1</v>
      </c>
      <c r="W216" s="123">
        <f>MIN(S216, S216+(INDEX('Pace of change parameters'!$E$25:$I$25,1,$B$6)-S216)*(1-V216))</f>
        <v>8.1406224767004876E-2</v>
      </c>
      <c r="X216" s="123">
        <v>6.8699999999999983E-2</v>
      </c>
      <c r="Y216" s="99">
        <f t="shared" si="45"/>
        <v>47309.78243846041</v>
      </c>
      <c r="Z216" s="88">
        <v>-5.4432586317875176E-2</v>
      </c>
      <c r="AA216" s="90">
        <f t="shared" si="53"/>
        <v>47309.097747409134</v>
      </c>
      <c r="AB216" s="90">
        <f>IF(INDEX('Pace of change parameters'!$E$27:$I$27,1,$B$6)=1,MAX(AA216,Y216),Y216)</f>
        <v>47309.78243846041</v>
      </c>
      <c r="AC216" s="88">
        <f t="shared" si="46"/>
        <v>8.1406224767004876E-2</v>
      </c>
      <c r="AD216" s="134">
        <v>6.8699999999999983E-2</v>
      </c>
      <c r="AE216" s="51">
        <f t="shared" si="54"/>
        <v>47310</v>
      </c>
      <c r="AF216" s="51">
        <v>202.29282736507193</v>
      </c>
      <c r="AG216" s="15">
        <f t="shared" si="47"/>
        <v>8.141119778507977E-2</v>
      </c>
      <c r="AH216" s="15">
        <f t="shared" si="48"/>
        <v>6.8704914586484422E-2</v>
      </c>
      <c r="AI216" s="51"/>
      <c r="AJ216" s="51">
        <v>50032.495899137684</v>
      </c>
      <c r="AK216" s="51">
        <v>213.93394748611135</v>
      </c>
      <c r="AL216" s="15">
        <f t="shared" si="49"/>
        <v>-5.4414552986244424E-2</v>
      </c>
      <c r="AM216" s="53">
        <f t="shared" si="50"/>
        <v>-5.4414552986244313E-2</v>
      </c>
    </row>
    <row r="217" spans="1:39" x14ac:dyDescent="0.2">
      <c r="A217" s="160" t="s">
        <v>481</v>
      </c>
      <c r="B217" s="160" t="s">
        <v>482</v>
      </c>
      <c r="D217" s="62">
        <v>94442.204577065524</v>
      </c>
      <c r="E217" s="67">
        <v>194.3147285584248</v>
      </c>
      <c r="F217" s="50"/>
      <c r="G217" s="82">
        <v>98904.925231956251</v>
      </c>
      <c r="H217" s="75">
        <v>202.33146910992554</v>
      </c>
      <c r="I217" s="84"/>
      <c r="J217" s="94">
        <f t="shared" si="51"/>
        <v>-4.512131872527636E-2</v>
      </c>
      <c r="K217" s="117">
        <f t="shared" si="52"/>
        <v>-3.962181753914551E-2</v>
      </c>
      <c r="L217" s="94">
        <v>7.4855040459979705E-2</v>
      </c>
      <c r="M217" s="88">
        <f>INDEX('Pace of change parameters'!$E$20:$I$20,1,$B$6)</f>
        <v>6.8699999999999997E-2</v>
      </c>
      <c r="N217" s="99">
        <f>IF(INDEX('Pace of change parameters'!$E$28:$I$28,1,$B$6)=1,(1+L217)*D217,D217)</f>
        <v>101511.67962181145</v>
      </c>
      <c r="O217" s="85">
        <f>IF(K217&lt;INDEX('Pace of change parameters'!$E$16:$I$16,1,$B$6),1,IF(K217&gt;INDEX('Pace of change parameters'!$E$17:$I$17,1,$B$6),0,(K217-INDEX('Pace of change parameters'!$E$17:$I$17,1,$B$6))/(INDEX('Pace of change parameters'!$E$16:$I$16,1,$B$6)-INDEX('Pace of change parameters'!$E$17:$I$17,1,$B$6))))</f>
        <v>0</v>
      </c>
      <c r="P217" s="52">
        <v>7.4855040459979705E-2</v>
      </c>
      <c r="Q217" s="52">
        <v>6.8699999999999983E-2</v>
      </c>
      <c r="R217" s="9">
        <f>IF(INDEX('Pace of change parameters'!$E$29:$I$29,1,$B$6)=1,D217*(1+P217),D217)</f>
        <v>101511.67962181145</v>
      </c>
      <c r="S217" s="94">
        <f>IF(P217&lt;INDEX('Pace of change parameters'!$E$22:$I$22,1,$B$6),INDEX('Pace of change parameters'!$E$22:$I$22,1,$B$6),P217)</f>
        <v>7.4855040459979705E-2</v>
      </c>
      <c r="T217" s="123">
        <v>6.8699999999999983E-2</v>
      </c>
      <c r="U217" s="108">
        <f t="shared" si="44"/>
        <v>101511.67962181145</v>
      </c>
      <c r="V217" s="122">
        <f>IF(J217&gt;INDEX('Pace of change parameters'!$E$24:$I$24,1,$B$6),0,IF(J217&lt;INDEX('Pace of change parameters'!$E$23:$I$23,1,$B$6),1,(J217-INDEX('Pace of change parameters'!$E$24:$I$24,1,$B$6))/(INDEX('Pace of change parameters'!$E$23:$I$23,1,$B$6)-INDEX('Pace of change parameters'!$E$24:$I$24,1,$B$6))))</f>
        <v>1</v>
      </c>
      <c r="W217" s="123">
        <f>MIN(S217, S217+(INDEX('Pace of change parameters'!$E$25:$I$25,1,$B$6)-S217)*(1-V217))</f>
        <v>7.4855040459979705E-2</v>
      </c>
      <c r="X217" s="123">
        <v>6.8699999999999983E-2</v>
      </c>
      <c r="Y217" s="99">
        <f t="shared" si="45"/>
        <v>101511.67962181145</v>
      </c>
      <c r="Z217" s="88">
        <v>-4.6953500388068337E-2</v>
      </c>
      <c r="AA217" s="90">
        <f t="shared" si="53"/>
        <v>101510.21049354547</v>
      </c>
      <c r="AB217" s="90">
        <f>IF(INDEX('Pace of change parameters'!$E$27:$I$27,1,$B$6)=1,MAX(AA217,Y217),Y217)</f>
        <v>101511.67962181145</v>
      </c>
      <c r="AC217" s="88">
        <f t="shared" si="46"/>
        <v>7.4855040459979705E-2</v>
      </c>
      <c r="AD217" s="134">
        <v>6.8699999999999983E-2</v>
      </c>
      <c r="AE217" s="51">
        <f t="shared" si="54"/>
        <v>101512</v>
      </c>
      <c r="AF217" s="51">
        <v>207.6648058134376</v>
      </c>
      <c r="AG217" s="15">
        <f t="shared" si="47"/>
        <v>7.4858432780076312E-2</v>
      </c>
      <c r="AH217" s="15">
        <f t="shared" si="48"/>
        <v>6.8703372894344472E-2</v>
      </c>
      <c r="AI217" s="51"/>
      <c r="AJ217" s="51">
        <v>106511.28831056945</v>
      </c>
      <c r="AK217" s="51">
        <v>217.89193399749263</v>
      </c>
      <c r="AL217" s="15">
        <f t="shared" si="49"/>
        <v>-4.6936699291368456E-2</v>
      </c>
      <c r="AM217" s="53">
        <f t="shared" si="50"/>
        <v>-4.6936699291368567E-2</v>
      </c>
    </row>
    <row r="218" spans="1:39" x14ac:dyDescent="0.2">
      <c r="A218" s="160"/>
      <c r="B218" s="160"/>
      <c r="D218" s="62"/>
      <c r="E218" s="67"/>
      <c r="F218" s="50"/>
      <c r="G218" s="82"/>
      <c r="H218" s="75"/>
      <c r="I218" s="84"/>
      <c r="J218" s="94"/>
      <c r="K218" s="117"/>
      <c r="L218" s="94"/>
      <c r="M218" s="88"/>
      <c r="N218" s="99"/>
      <c r="O218" s="85"/>
      <c r="P218" s="52"/>
      <c r="Q218" s="52"/>
      <c r="R218" s="9"/>
      <c r="S218" s="94"/>
      <c r="T218" s="123"/>
      <c r="U218" s="108"/>
      <c r="V218" s="122"/>
      <c r="W218" s="123"/>
      <c r="X218" s="123"/>
      <c r="Y218" s="99"/>
      <c r="Z218" s="88"/>
      <c r="AA218" s="90"/>
      <c r="AB218" s="90"/>
      <c r="AC218" s="88"/>
      <c r="AD218" s="134"/>
      <c r="AE218" s="51"/>
      <c r="AF218" s="51"/>
      <c r="AG218" s="15"/>
      <c r="AH218" s="15"/>
      <c r="AI218" s="51"/>
      <c r="AJ218" s="51"/>
      <c r="AK218" s="51"/>
      <c r="AL218" s="15"/>
      <c r="AM218" s="53"/>
    </row>
    <row r="219" spans="1:39" s="39" customFormat="1" x14ac:dyDescent="0.2">
      <c r="A219" s="2"/>
      <c r="B219" s="54" t="s">
        <v>12</v>
      </c>
      <c r="D219" s="21">
        <f>SUM(D9:D217)</f>
        <v>13471567.859082917</v>
      </c>
      <c r="E219" s="68">
        <v>234.98623378302551</v>
      </c>
      <c r="F219" s="55"/>
      <c r="G219" s="83">
        <f>SUM(G9:G217)</f>
        <v>13471567.859082924</v>
      </c>
      <c r="H219" s="76">
        <v>233.24215895720332</v>
      </c>
      <c r="I219" s="142"/>
      <c r="J219" s="95">
        <f>D219/G219-1</f>
        <v>0</v>
      </c>
      <c r="K219" s="118">
        <f>E219/H219-1</f>
        <v>7.4775282205401528E-3</v>
      </c>
      <c r="L219" s="95">
        <f>N219/D219 - 1</f>
        <v>7.6896737684529759E-2</v>
      </c>
      <c r="M219" s="24">
        <f>'Pace of change parameters'!$E$20</f>
        <v>6.8699999999999997E-2</v>
      </c>
      <c r="N219" s="100">
        <f>SUM(N9:N217)</f>
        <v>14507487.478942158</v>
      </c>
      <c r="O219" s="24"/>
      <c r="P219" s="24">
        <f>R219/D219 - 1</f>
        <v>7.6896737684529759E-2</v>
      </c>
      <c r="Q219" s="24"/>
      <c r="R219" s="100">
        <f>SUM(R9:R217)</f>
        <v>14507487.478942158</v>
      </c>
      <c r="S219" s="95">
        <f>U219/D219-1</f>
        <v>7.6896737684529759E-2</v>
      </c>
      <c r="T219" s="24"/>
      <c r="U219" s="109">
        <f>SUM(U9:U217)</f>
        <v>14507487.478942158</v>
      </c>
      <c r="V219" s="95"/>
      <c r="W219" s="24">
        <f>Y219/D219-1</f>
        <v>7.6896737684529759E-2</v>
      </c>
      <c r="X219" s="24"/>
      <c r="Y219" s="100">
        <f>SUM(Y9:Y217)</f>
        <v>14507487.478942158</v>
      </c>
      <c r="Z219" s="27"/>
      <c r="AA219" s="27">
        <f>SUM(AA9:AA160)</f>
        <v>10130976.970349988</v>
      </c>
      <c r="AB219" s="27">
        <f>SUM(AB9:AB217)</f>
        <v>14507487.478942158</v>
      </c>
      <c r="AC219" s="24">
        <f>AB219/D219-1</f>
        <v>7.6896737684529759E-2</v>
      </c>
      <c r="AD219" s="118"/>
      <c r="AE219" s="22">
        <f>SUM(AE9:AE217)</f>
        <v>14507484</v>
      </c>
      <c r="AF219" s="56">
        <v>251.17765983828352</v>
      </c>
      <c r="AG219" s="23">
        <f>AE219/D219 - 1</f>
        <v>7.6896479441228349E-2</v>
      </c>
      <c r="AH219" s="23">
        <f>AF219/E219 - 1</f>
        <v>6.8903721697196829E-2</v>
      </c>
      <c r="AI219" s="20"/>
      <c r="AJ219" s="22">
        <f>SUM(AJ9:AJ217)</f>
        <v>14507609.655121326</v>
      </c>
      <c r="AK219" s="56">
        <v>251.17983538845621</v>
      </c>
      <c r="AL219" s="23">
        <f t="shared" ref="AL219" si="55">AE219/AJ219-1</f>
        <v>-8.6613249400402381E-6</v>
      </c>
      <c r="AM219" s="57">
        <f t="shared" ref="AM219" si="56">AF219/AK219-1</f>
        <v>-8.6613249400402381E-6</v>
      </c>
    </row>
    <row r="220" spans="1:39" x14ac:dyDescent="0.2">
      <c r="D220" s="12"/>
      <c r="E220" s="63"/>
      <c r="G220" s="78"/>
      <c r="H220" s="71"/>
      <c r="J220" s="116"/>
      <c r="K220" s="107"/>
      <c r="L220" s="116"/>
      <c r="M220" s="14"/>
      <c r="N220" s="98"/>
      <c r="O220" s="4"/>
      <c r="P220" s="4"/>
      <c r="Q220" s="4"/>
      <c r="R220" s="4"/>
      <c r="S220" s="116"/>
      <c r="T220" s="14"/>
      <c r="U220" s="107"/>
      <c r="V220" s="116"/>
      <c r="W220" s="14"/>
      <c r="X220" s="14"/>
      <c r="Y220" s="98"/>
      <c r="Z220" s="14"/>
      <c r="AA220" s="14"/>
      <c r="AB220" s="14"/>
      <c r="AC220" s="14"/>
      <c r="AD220" s="107"/>
      <c r="AE220" s="3"/>
      <c r="AF220" s="3"/>
      <c r="AG220" s="3"/>
      <c r="AH220" s="3"/>
      <c r="AI220" s="3"/>
      <c r="AJ220" s="3"/>
      <c r="AK220" s="3"/>
      <c r="AL220" s="3"/>
      <c r="AM220" s="4"/>
    </row>
    <row r="221" spans="1:39" x14ac:dyDescent="0.2">
      <c r="B221" s="39" t="s">
        <v>486</v>
      </c>
      <c r="D221" s="1"/>
    </row>
    <row r="222" spans="1:39" x14ac:dyDescent="0.2">
      <c r="D222" s="1"/>
    </row>
    <row r="223" spans="1:39" x14ac:dyDescent="0.2">
      <c r="B223" s="1" t="s">
        <v>487</v>
      </c>
      <c r="D223" s="50">
        <v>3847726.9669552124</v>
      </c>
      <c r="E223" s="145">
        <v>240.19339730633533</v>
      </c>
      <c r="G223" s="50">
        <v>3698494.830461069</v>
      </c>
      <c r="H223" s="145">
        <v>229.90471799847001</v>
      </c>
      <c r="J223" s="146">
        <v>4.0349424113035548E-2</v>
      </c>
      <c r="K223" s="147">
        <v>4.4751927656977442E-2</v>
      </c>
      <c r="L223" s="146">
        <v>7.3296052213335239E-2</v>
      </c>
      <c r="M223" s="148">
        <v>6.8699999999999997E-2</v>
      </c>
      <c r="N223" s="50">
        <v>4129750.1636278196</v>
      </c>
      <c r="P223" s="146">
        <v>7.3296052213335239E-2</v>
      </c>
      <c r="Q223" s="149">
        <v>6.8773265943713247E-2</v>
      </c>
      <c r="R223" s="50">
        <v>4129750.1636278196</v>
      </c>
      <c r="S223" s="146">
        <v>7.3296052213335239E-2</v>
      </c>
      <c r="T223" s="149">
        <v>6.8773265943713247E-2</v>
      </c>
      <c r="U223" s="50">
        <v>4129750.1636278196</v>
      </c>
      <c r="W223" s="146">
        <v>7.3296052213335239E-2</v>
      </c>
      <c r="X223" s="149">
        <v>6.8773265943713247E-2</v>
      </c>
      <c r="Y223" s="50">
        <v>4129750.1636278196</v>
      </c>
      <c r="AA223" s="50">
        <v>3951464.9642585777</v>
      </c>
      <c r="AB223" s="50">
        <v>4129750.1636278196</v>
      </c>
      <c r="AC223" s="146">
        <v>7.3296052213335239E-2</v>
      </c>
      <c r="AD223" s="149">
        <v>6.8773265943713247E-2</v>
      </c>
      <c r="AE223" s="50">
        <v>4129749</v>
      </c>
      <c r="AF223" s="145">
        <v>256.71220936412703</v>
      </c>
      <c r="AG223" s="150">
        <v>7.3295749793795162E-2</v>
      </c>
      <c r="AH223" s="150">
        <v>6.8772964798545777E-2</v>
      </c>
      <c r="AJ223" s="50">
        <v>3982930.5596108967</v>
      </c>
      <c r="AK223" s="145">
        <v>247.58572583990266</v>
      </c>
      <c r="AL223" s="150">
        <v>3.6861913154580872E-2</v>
      </c>
      <c r="AM223" s="149">
        <v>3.6861913154580872E-2</v>
      </c>
    </row>
    <row r="224" spans="1:39" x14ac:dyDescent="0.2">
      <c r="B224" s="1" t="s">
        <v>488</v>
      </c>
      <c r="D224" s="50">
        <v>3760428.8228636733</v>
      </c>
      <c r="E224" s="145">
        <v>217.09212869622428</v>
      </c>
      <c r="G224" s="50">
        <v>3945531.6651647785</v>
      </c>
      <c r="H224" s="145">
        <v>226.14727974293697</v>
      </c>
      <c r="J224" s="146">
        <v>-4.6914549928817939E-2</v>
      </c>
      <c r="K224" s="147">
        <v>-4.004094613477438E-2</v>
      </c>
      <c r="L224" s="146">
        <v>7.6363180736367831E-2</v>
      </c>
      <c r="M224" s="148">
        <v>6.8699999999999997E-2</v>
      </c>
      <c r="N224" s="50">
        <v>4047587.1287102592</v>
      </c>
      <c r="P224" s="146">
        <v>7.6363180736367831E-2</v>
      </c>
      <c r="Q224" s="149">
        <v>6.865608738369966E-2</v>
      </c>
      <c r="R224" s="50">
        <v>4047587.1287102592</v>
      </c>
      <c r="S224" s="146">
        <v>7.6363180736367831E-2</v>
      </c>
      <c r="T224" s="149">
        <v>6.865608738369966E-2</v>
      </c>
      <c r="U224" s="50">
        <v>4047587.1287102592</v>
      </c>
      <c r="W224" s="146">
        <v>7.6363180736367831E-2</v>
      </c>
      <c r="X224" s="149">
        <v>6.865608738369966E-2</v>
      </c>
      <c r="Y224" s="50">
        <v>4047587.1287102592</v>
      </c>
      <c r="AA224" s="50">
        <v>3987285.8659826266</v>
      </c>
      <c r="AB224" s="50">
        <v>4047587.1287102592</v>
      </c>
      <c r="AC224" s="146">
        <v>7.6363180736367831E-2</v>
      </c>
      <c r="AD224" s="149">
        <v>6.865608738369966E-2</v>
      </c>
      <c r="AE224" s="50">
        <v>4047587</v>
      </c>
      <c r="AF224" s="145">
        <v>231.99681747697923</v>
      </c>
      <c r="AG224" s="150">
        <v>7.6363146508819479E-2</v>
      </c>
      <c r="AH224" s="150">
        <v>6.8656053401231265E-2</v>
      </c>
      <c r="AJ224" s="50">
        <v>4248965.9614146901</v>
      </c>
      <c r="AK224" s="145">
        <v>243.53931876355503</v>
      </c>
      <c r="AL224" s="150">
        <v>-4.7394816349067947E-2</v>
      </c>
      <c r="AM224" s="149">
        <v>-4.7394816349067947E-2</v>
      </c>
    </row>
    <row r="225" spans="2:39" x14ac:dyDescent="0.2">
      <c r="B225" s="1" t="s">
        <v>489</v>
      </c>
      <c r="D225" s="50">
        <v>2599301.4318353278</v>
      </c>
      <c r="E225" s="145">
        <v>277.39528308062887</v>
      </c>
      <c r="G225" s="50">
        <v>2624881.7982235197</v>
      </c>
      <c r="H225" s="145">
        <v>276.38463934050515</v>
      </c>
      <c r="J225" s="146">
        <v>-9.745340306563266E-3</v>
      </c>
      <c r="K225" s="147">
        <v>3.6566566887916707E-3</v>
      </c>
      <c r="L225" s="146">
        <v>8.3239152228144153E-2</v>
      </c>
      <c r="M225" s="148">
        <v>6.8699999999999997E-2</v>
      </c>
      <c r="N225" s="50">
        <v>2815665.0794067015</v>
      </c>
      <c r="P225" s="146">
        <v>8.3239152228144153E-2</v>
      </c>
      <c r="Q225" s="149">
        <v>6.8774476717190058E-2</v>
      </c>
      <c r="R225" s="50">
        <v>2815665.0794067015</v>
      </c>
      <c r="S225" s="146">
        <v>8.3239152228144153E-2</v>
      </c>
      <c r="T225" s="149">
        <v>6.8774476717190058E-2</v>
      </c>
      <c r="U225" s="50">
        <v>2815665.0794067015</v>
      </c>
      <c r="W225" s="146">
        <v>8.3239152228144153E-2</v>
      </c>
      <c r="X225" s="149">
        <v>6.8774476717190058E-2</v>
      </c>
      <c r="Y225" s="50">
        <v>2815665.0794067015</v>
      </c>
      <c r="AA225" s="50">
        <v>2774485.0413544229</v>
      </c>
      <c r="AB225" s="50">
        <v>2815665.0794067015</v>
      </c>
      <c r="AC225" s="146">
        <v>8.3239152228144153E-2</v>
      </c>
      <c r="AD225" s="149">
        <v>6.8774476717190058E-2</v>
      </c>
      <c r="AE225" s="50">
        <v>2815662</v>
      </c>
      <c r="AF225" s="145">
        <v>296.47267427487333</v>
      </c>
      <c r="AG225" s="150">
        <v>8.3237967522644452E-2</v>
      </c>
      <c r="AH225" s="150">
        <v>6.877330783126312E-2</v>
      </c>
      <c r="AJ225" s="50">
        <v>2826750.4508604491</v>
      </c>
      <c r="AK225" s="145">
        <v>297.64022303611063</v>
      </c>
      <c r="AL225" s="150">
        <v>-3.9226847410862575E-3</v>
      </c>
      <c r="AM225" s="149">
        <v>-3.9226847410863686E-3</v>
      </c>
    </row>
    <row r="226" spans="2:39" x14ac:dyDescent="0.2">
      <c r="B226" s="1" t="s">
        <v>490</v>
      </c>
      <c r="D226" s="50">
        <v>3264110.6374287</v>
      </c>
      <c r="E226" s="145">
        <v>223.298617465061</v>
      </c>
      <c r="G226" s="50">
        <v>3202659.565233557</v>
      </c>
      <c r="H226" s="145">
        <v>217.47089804243382</v>
      </c>
      <c r="J226" s="146">
        <v>1.9187513047663529E-2</v>
      </c>
      <c r="K226" s="147">
        <v>2.6797697876292714E-2</v>
      </c>
      <c r="L226" s="146">
        <v>7.6705264490026126E-2</v>
      </c>
      <c r="M226" s="148">
        <v>6.8699999999999997E-2</v>
      </c>
      <c r="N226" s="50">
        <v>3514485.107197376</v>
      </c>
      <c r="P226" s="146">
        <v>7.6705264490026126E-2</v>
      </c>
      <c r="Q226" s="149">
        <v>6.8725186149692252E-2</v>
      </c>
      <c r="R226" s="50">
        <v>3514485.107197376</v>
      </c>
      <c r="S226" s="146">
        <v>7.6705264490026126E-2</v>
      </c>
      <c r="T226" s="149">
        <v>6.8725186149692252E-2</v>
      </c>
      <c r="U226" s="50">
        <v>3514485.107197376</v>
      </c>
      <c r="W226" s="146">
        <v>7.6705264490026126E-2</v>
      </c>
      <c r="X226" s="149">
        <v>6.8725186149692252E-2</v>
      </c>
      <c r="Y226" s="50">
        <v>3514485.107197376</v>
      </c>
      <c r="AA226" s="50">
        <v>3389423.7597483904</v>
      </c>
      <c r="AB226" s="50">
        <v>3514485.107197376</v>
      </c>
      <c r="AC226" s="146">
        <v>7.6705264490026126E-2</v>
      </c>
      <c r="AD226" s="149">
        <v>6.8725186149692252E-2</v>
      </c>
      <c r="AE226" s="50">
        <v>3514486</v>
      </c>
      <c r="AF226" s="145">
        <v>238.64491714148949</v>
      </c>
      <c r="AG226" s="150">
        <v>7.6705538010970464E-2</v>
      </c>
      <c r="AH226" s="150">
        <v>6.8725457643416421E-2</v>
      </c>
      <c r="AJ226" s="50">
        <v>3448962.6832352979</v>
      </c>
      <c r="AK226" s="145">
        <v>234.19567292764202</v>
      </c>
      <c r="AL226" s="150">
        <v>1.8997977879899208E-2</v>
      </c>
      <c r="AM226" s="149">
        <v>1.8997977879899208E-2</v>
      </c>
    </row>
    <row r="227" spans="2:39" x14ac:dyDescent="0.2">
      <c r="B227" s="160"/>
      <c r="D227" s="1"/>
      <c r="G227" s="1"/>
      <c r="N227" s="1"/>
      <c r="P227" s="48"/>
      <c r="R227" s="1"/>
      <c r="T227" s="47"/>
      <c r="U227" s="1"/>
      <c r="W227" s="48"/>
      <c r="X227" s="47"/>
      <c r="Y227" s="1"/>
      <c r="AA227" s="1"/>
      <c r="AB227" s="1"/>
      <c r="AC227" s="48"/>
      <c r="AD227" s="47"/>
      <c r="AE227" s="1"/>
      <c r="AF227" s="69"/>
      <c r="AJ227" s="1"/>
      <c r="AK227" s="69"/>
    </row>
    <row r="228" spans="2:39" x14ac:dyDescent="0.2">
      <c r="B228" s="1" t="s">
        <v>12</v>
      </c>
      <c r="D228" s="151">
        <v>13471567.859082915</v>
      </c>
      <c r="E228" s="152">
        <v>234.98623378302548</v>
      </c>
      <c r="G228" s="151">
        <v>13471567.859082924</v>
      </c>
      <c r="H228" s="152">
        <v>233.24215895720332</v>
      </c>
      <c r="J228" s="146">
        <v>0</v>
      </c>
      <c r="K228" s="147">
        <v>7.4775282205399307E-3</v>
      </c>
      <c r="L228" s="146">
        <v>7.6896737684529759E-2</v>
      </c>
      <c r="M228" s="148">
        <v>6.8699999999999997E-2</v>
      </c>
      <c r="N228" s="151">
        <v>14507487.478942156</v>
      </c>
      <c r="P228" s="146">
        <v>7.6896737684529759E-2</v>
      </c>
      <c r="Q228" s="149">
        <v>6.8903978023808543E-2</v>
      </c>
      <c r="R228" s="151">
        <v>14507487.478942156</v>
      </c>
      <c r="S228" s="146">
        <v>7.6896737684529759E-2</v>
      </c>
      <c r="T228" s="149">
        <v>6.8903978023808543E-2</v>
      </c>
      <c r="U228" s="151">
        <v>14507487.478942156</v>
      </c>
      <c r="W228" s="146">
        <v>7.6896737684529759E-2</v>
      </c>
      <c r="X228" s="149">
        <v>6.8903978023808543E-2</v>
      </c>
      <c r="Y228" s="151">
        <v>14507487.478942156</v>
      </c>
      <c r="AA228" s="151">
        <v>14102659.631344017</v>
      </c>
      <c r="AB228" s="151">
        <v>14507487.478942156</v>
      </c>
      <c r="AC228" s="146">
        <v>7.6896737684529759E-2</v>
      </c>
      <c r="AD228" s="149">
        <v>6.8903978023808543E-2</v>
      </c>
      <c r="AE228" s="151">
        <v>14507484</v>
      </c>
      <c r="AF228" s="152">
        <v>251.17765983828352</v>
      </c>
      <c r="AG228" s="150">
        <v>7.6896479441228571E-2</v>
      </c>
      <c r="AH228" s="150">
        <v>6.8903721697196829E-2</v>
      </c>
      <c r="AJ228" s="151">
        <v>14507609.655121334</v>
      </c>
      <c r="AK228" s="152">
        <v>251.17983538845633</v>
      </c>
      <c r="AL228" s="150">
        <v>-8.6613249405953496E-6</v>
      </c>
      <c r="AM228" s="149">
        <v>-8.6613249404843273E-6</v>
      </c>
    </row>
    <row r="229" spans="2:39" x14ac:dyDescent="0.2">
      <c r="B229" s="160"/>
      <c r="D229" s="1"/>
      <c r="G229" s="1"/>
      <c r="N229" s="1"/>
      <c r="P229" s="48"/>
      <c r="R229" s="1"/>
      <c r="T229" s="47"/>
      <c r="U229" s="1"/>
      <c r="W229" s="48"/>
      <c r="X229" s="47"/>
      <c r="Y229" s="1"/>
      <c r="AA229" s="1"/>
      <c r="AB229" s="1"/>
      <c r="AC229" s="48"/>
      <c r="AD229" s="47"/>
      <c r="AE229" s="1"/>
      <c r="AF229" s="69"/>
      <c r="AJ229" s="1"/>
      <c r="AK229" s="69"/>
    </row>
    <row r="230" spans="2:39" x14ac:dyDescent="0.2">
      <c r="B230" s="195" t="s">
        <v>492</v>
      </c>
      <c r="D230" s="1"/>
      <c r="G230" s="1"/>
      <c r="N230" s="1"/>
      <c r="P230" s="48"/>
      <c r="R230" s="1"/>
      <c r="T230" s="47"/>
      <c r="U230" s="1"/>
      <c r="W230" s="48"/>
      <c r="X230" s="47"/>
      <c r="Y230" s="1"/>
      <c r="AA230" s="1"/>
      <c r="AB230" s="1"/>
      <c r="AC230" s="48"/>
      <c r="AD230" s="47"/>
      <c r="AE230" s="1"/>
      <c r="AF230" s="69"/>
      <c r="AJ230" s="1"/>
      <c r="AK230" s="69"/>
    </row>
    <row r="231" spans="2:39" x14ac:dyDescent="0.2">
      <c r="B231" s="160" t="s">
        <v>493</v>
      </c>
      <c r="D231" s="50">
        <v>991515.04208802385</v>
      </c>
      <c r="E231" s="145">
        <v>213.67518590709588</v>
      </c>
      <c r="G231" s="50">
        <v>962852.93922238203</v>
      </c>
      <c r="H231" s="145">
        <v>205.81187443729868</v>
      </c>
      <c r="J231" s="146">
        <v>2.9767892580553124E-2</v>
      </c>
      <c r="K231" s="147">
        <v>3.8206306080715402E-2</v>
      </c>
      <c r="L231" s="146">
        <v>7.749547629736786E-2</v>
      </c>
      <c r="M231" s="148">
        <v>6.8699999999999997E-2</v>
      </c>
      <c r="N231" s="50">
        <v>1068352.97253064</v>
      </c>
      <c r="P231" s="146">
        <v>7.749547629736786E-2</v>
      </c>
      <c r="Q231" s="149">
        <v>6.8737725241245329E-2</v>
      </c>
      <c r="R231" s="50">
        <v>1068352.97253064</v>
      </c>
      <c r="S231" s="146">
        <v>7.749547629736786E-2</v>
      </c>
      <c r="T231" s="149">
        <v>6.8737725241245329E-2</v>
      </c>
      <c r="U231" s="50">
        <v>1068352.97253064</v>
      </c>
      <c r="W231" s="146">
        <v>7.749547629736786E-2</v>
      </c>
      <c r="X231" s="149">
        <v>6.8737725241245329E-2</v>
      </c>
      <c r="Y231" s="50">
        <v>1068352.97253064</v>
      </c>
      <c r="AA231" s="50">
        <v>1019594.0802470866</v>
      </c>
      <c r="AB231" s="50">
        <v>1068352.97253064</v>
      </c>
      <c r="AC231" s="146">
        <v>7.749547629736786E-2</v>
      </c>
      <c r="AD231" s="149">
        <v>6.8737725241245329E-2</v>
      </c>
      <c r="AE231" s="50">
        <v>1068353</v>
      </c>
      <c r="AF231" s="145">
        <v>228.36273799848431</v>
      </c>
      <c r="AG231" s="150">
        <v>7.7495504001798832E-2</v>
      </c>
      <c r="AH231" s="150">
        <v>6.8737752720498202E-2</v>
      </c>
      <c r="AJ231" s="50">
        <v>1036901.9214126945</v>
      </c>
      <c r="AK231" s="145">
        <v>221.64000270481023</v>
      </c>
      <c r="AL231" s="150">
        <v>3.0331777709945662E-2</v>
      </c>
      <c r="AM231" s="149">
        <v>3.0331777709945662E-2</v>
      </c>
    </row>
    <row r="232" spans="2:39" x14ac:dyDescent="0.2">
      <c r="B232" s="160" t="s">
        <v>494</v>
      </c>
      <c r="D232" s="50">
        <v>1459024.1037597503</v>
      </c>
      <c r="E232" s="145">
        <v>214.15506416395851</v>
      </c>
      <c r="G232" s="50">
        <v>1480878.0949998146</v>
      </c>
      <c r="H232" s="145">
        <v>215.64909128499679</v>
      </c>
      <c r="J232" s="146">
        <v>-1.4757454589850671E-2</v>
      </c>
      <c r="K232" s="147">
        <v>-6.9280473761134109E-3</v>
      </c>
      <c r="L232" s="146">
        <v>7.7216065204125606E-2</v>
      </c>
      <c r="M232" s="148">
        <v>6.8699999999999997E-2</v>
      </c>
      <c r="N232" s="50">
        <v>1571684.2040900539</v>
      </c>
      <c r="P232" s="146">
        <v>7.7216065204125606E-2</v>
      </c>
      <c r="Q232" s="149">
        <v>6.872326343948143E-2</v>
      </c>
      <c r="R232" s="50">
        <v>1571684.2040900539</v>
      </c>
      <c r="S232" s="146">
        <v>7.7216065204125606E-2</v>
      </c>
      <c r="T232" s="149">
        <v>6.872326343948143E-2</v>
      </c>
      <c r="U232" s="50">
        <v>1571684.2040900539</v>
      </c>
      <c r="W232" s="146">
        <v>7.7216065204125606E-2</v>
      </c>
      <c r="X232" s="149">
        <v>6.872326343948143E-2</v>
      </c>
      <c r="Y232" s="50">
        <v>1571684.2040900539</v>
      </c>
      <c r="AA232" s="50">
        <v>1512020.6577075371</v>
      </c>
      <c r="AB232" s="50">
        <v>1571684.2040900539</v>
      </c>
      <c r="AC232" s="146">
        <v>7.7216065204125606E-2</v>
      </c>
      <c r="AD232" s="149">
        <v>6.872326343948143E-2</v>
      </c>
      <c r="AE232" s="50">
        <v>1571684</v>
      </c>
      <c r="AF232" s="145">
        <v>228.87246933530423</v>
      </c>
      <c r="AG232" s="150">
        <v>7.7215925322917656E-2</v>
      </c>
      <c r="AH232" s="150">
        <v>6.8723124661100643E-2</v>
      </c>
      <c r="AJ232" s="50">
        <v>1594766.2197753661</v>
      </c>
      <c r="AK232" s="145">
        <v>232.23375865155879</v>
      </c>
      <c r="AL232" s="150">
        <v>-1.447373256916451E-2</v>
      </c>
      <c r="AM232" s="149">
        <v>-1.447373256916451E-2</v>
      </c>
    </row>
    <row r="233" spans="2:39" x14ac:dyDescent="0.2">
      <c r="B233" s="160" t="s">
        <v>495</v>
      </c>
      <c r="D233" s="50">
        <v>1463498.5744340795</v>
      </c>
      <c r="E233" s="145">
        <v>214.98326469835908</v>
      </c>
      <c r="G233" s="50">
        <v>1506566.0197292117</v>
      </c>
      <c r="H233" s="145">
        <v>219.62981796398634</v>
      </c>
      <c r="J233" s="146">
        <v>-2.8586497193712868E-2</v>
      </c>
      <c r="K233" s="147">
        <v>-2.1156295209374454E-2</v>
      </c>
      <c r="L233" s="146">
        <v>7.6874872461865085E-2</v>
      </c>
      <c r="M233" s="148">
        <v>6.8699999999999997E-2</v>
      </c>
      <c r="N233" s="50">
        <v>1576004.8406918207</v>
      </c>
      <c r="P233" s="146">
        <v>7.6874872461865085E-2</v>
      </c>
      <c r="Q233" s="149">
        <v>6.8700535971687682E-2</v>
      </c>
      <c r="R233" s="50">
        <v>1576004.8406918207</v>
      </c>
      <c r="S233" s="146">
        <v>7.6874872461865085E-2</v>
      </c>
      <c r="T233" s="149">
        <v>6.8700535971687682E-2</v>
      </c>
      <c r="U233" s="50">
        <v>1576004.8406918207</v>
      </c>
      <c r="W233" s="146">
        <v>7.6874872461865085E-2</v>
      </c>
      <c r="X233" s="149">
        <v>6.8700535971687682E-2</v>
      </c>
      <c r="Y233" s="50">
        <v>1576004.8406918207</v>
      </c>
      <c r="AA233" s="50">
        <v>1547497.4986922224</v>
      </c>
      <c r="AB233" s="50">
        <v>1576004.8406918207</v>
      </c>
      <c r="AC233" s="146">
        <v>7.6874872461865085E-2</v>
      </c>
      <c r="AD233" s="149">
        <v>6.8700535971687682E-2</v>
      </c>
      <c r="AE233" s="50">
        <v>1576005</v>
      </c>
      <c r="AF233" s="145">
        <v>229.75275343230336</v>
      </c>
      <c r="AG233" s="150">
        <v>7.68749813162104E-2</v>
      </c>
      <c r="AH233" s="150">
        <v>6.8700643999742184E-2</v>
      </c>
      <c r="AJ233" s="50">
        <v>1622429.6950829541</v>
      </c>
      <c r="AK233" s="145">
        <v>236.52062632773445</v>
      </c>
      <c r="AL233" s="150">
        <v>-2.8614303118127071E-2</v>
      </c>
      <c r="AM233" s="149">
        <v>-2.8614303118127182E-2</v>
      </c>
    </row>
    <row r="234" spans="2:39" x14ac:dyDescent="0.2">
      <c r="B234" s="160" t="s">
        <v>496</v>
      </c>
      <c r="D234" s="50">
        <v>1209619.4493539755</v>
      </c>
      <c r="E234" s="145">
        <v>225.9187231154273</v>
      </c>
      <c r="G234" s="50">
        <v>1236598.9686171559</v>
      </c>
      <c r="H234" s="145">
        <v>229.08523564447168</v>
      </c>
      <c r="J234" s="146">
        <v>-2.1817517196662917E-2</v>
      </c>
      <c r="K234" s="147">
        <v>-1.3822420812656167E-2</v>
      </c>
      <c r="L234" s="146">
        <v>7.7706702823141072E-2</v>
      </c>
      <c r="M234" s="148">
        <v>6.8699999999999997E-2</v>
      </c>
      <c r="N234" s="50">
        <v>1303614.9884340165</v>
      </c>
      <c r="P234" s="146">
        <v>7.7706702823141072E-2</v>
      </c>
      <c r="Q234" s="149">
        <v>6.8969565471203476E-2</v>
      </c>
      <c r="R234" s="50">
        <v>1303614.9884340165</v>
      </c>
      <c r="S234" s="146">
        <v>7.7706702823141072E-2</v>
      </c>
      <c r="T234" s="149">
        <v>6.8969565471203476E-2</v>
      </c>
      <c r="U234" s="50">
        <v>1303614.9884340165</v>
      </c>
      <c r="W234" s="146">
        <v>7.7706702823141072E-2</v>
      </c>
      <c r="X234" s="149">
        <v>6.8969565471203476E-2</v>
      </c>
      <c r="Y234" s="50">
        <v>1303614.9884340165</v>
      </c>
      <c r="AA234" s="50">
        <v>1282711.2100079902</v>
      </c>
      <c r="AB234" s="50">
        <v>1303614.9884340165</v>
      </c>
      <c r="AC234" s="146">
        <v>7.7706702823141072E-2</v>
      </c>
      <c r="AD234" s="149">
        <v>6.8969565471203476E-2</v>
      </c>
      <c r="AE234" s="50">
        <v>1303615</v>
      </c>
      <c r="AF234" s="145">
        <v>241.50024142315525</v>
      </c>
      <c r="AG234" s="150">
        <v>7.7706712384812304E-2</v>
      </c>
      <c r="AH234" s="150">
        <v>6.8969574955356716E-2</v>
      </c>
      <c r="AJ234" s="50">
        <v>1331700.6100761762</v>
      </c>
      <c r="AK234" s="145">
        <v>246.70322053425258</v>
      </c>
      <c r="AL234" s="150">
        <v>-2.1090033197904479E-2</v>
      </c>
      <c r="AM234" s="149">
        <v>-2.1090033197904479E-2</v>
      </c>
    </row>
    <row r="235" spans="2:39" x14ac:dyDescent="0.2">
      <c r="B235" s="160" t="s">
        <v>497</v>
      </c>
      <c r="D235" s="50">
        <v>1233164.1255343787</v>
      </c>
      <c r="E235" s="145">
        <v>220.64609847171093</v>
      </c>
      <c r="G235" s="50">
        <v>1239282.7395887247</v>
      </c>
      <c r="H235" s="145">
        <v>220.48363408520373</v>
      </c>
      <c r="J235" s="146">
        <v>-4.9372220389162225E-3</v>
      </c>
      <c r="K235" s="147">
        <v>7.3685462951145198E-4</v>
      </c>
      <c r="L235" s="146">
        <v>7.480869332812734E-2</v>
      </c>
      <c r="M235" s="148">
        <v>6.8699999999999997E-2</v>
      </c>
      <c r="N235" s="50">
        <v>1325415.5224247284</v>
      </c>
      <c r="P235" s="146">
        <v>7.480869332812734E-2</v>
      </c>
      <c r="Q235" s="149">
        <v>6.8714636832032827E-2</v>
      </c>
      <c r="R235" s="50">
        <v>1325415.5224247284</v>
      </c>
      <c r="S235" s="146">
        <v>7.480869332812734E-2</v>
      </c>
      <c r="T235" s="149">
        <v>6.8714636832032827E-2</v>
      </c>
      <c r="U235" s="50">
        <v>1325415.5224247284</v>
      </c>
      <c r="W235" s="146">
        <v>7.480869332812734E-2</v>
      </c>
      <c r="X235" s="149">
        <v>6.8714636832032827E-2</v>
      </c>
      <c r="Y235" s="50">
        <v>1325415.5224247284</v>
      </c>
      <c r="AA235" s="50">
        <v>1301711.3129231147</v>
      </c>
      <c r="AB235" s="50">
        <v>1325415.5224247284</v>
      </c>
      <c r="AC235" s="146">
        <v>7.480869332812734E-2</v>
      </c>
      <c r="AD235" s="149">
        <v>6.8714636832032827E-2</v>
      </c>
      <c r="AE235" s="50">
        <v>1325415</v>
      </c>
      <c r="AF235" s="145">
        <v>235.80762205081803</v>
      </c>
      <c r="AG235" s="150">
        <v>7.4808269682387518E-2</v>
      </c>
      <c r="AH235" s="150">
        <v>6.8714215588321137E-2</v>
      </c>
      <c r="AJ235" s="50">
        <v>1334590.7786197739</v>
      </c>
      <c r="AK235" s="145">
        <v>237.44010586667466</v>
      </c>
      <c r="AL235" s="150">
        <v>-6.8753499325564515E-3</v>
      </c>
      <c r="AM235" s="149">
        <v>-6.8753499325564515E-3</v>
      </c>
    </row>
    <row r="236" spans="2:39" x14ac:dyDescent="0.2">
      <c r="B236" s="160" t="s">
        <v>498</v>
      </c>
      <c r="D236" s="50">
        <v>994270.69126290607</v>
      </c>
      <c r="E236" s="145">
        <v>214.71213220051462</v>
      </c>
      <c r="G236" s="50">
        <v>1025418.1813640299</v>
      </c>
      <c r="H236" s="145">
        <v>219.95970559495822</v>
      </c>
      <c r="J236" s="146">
        <v>-3.0375402608612712E-2</v>
      </c>
      <c r="K236" s="147">
        <v>-2.3856975895879207E-2</v>
      </c>
      <c r="L236" s="146">
        <v>7.5828174054512809E-2</v>
      </c>
      <c r="M236" s="148">
        <v>6.8699999999999997E-2</v>
      </c>
      <c r="N236" s="50">
        <v>1069664.4222972905</v>
      </c>
      <c r="P236" s="146">
        <v>7.5828174054512809E-2</v>
      </c>
      <c r="Q236" s="149">
        <v>6.8644076094580786E-2</v>
      </c>
      <c r="R236" s="50">
        <v>1069664.4222972905</v>
      </c>
      <c r="S236" s="146">
        <v>7.5828174054512809E-2</v>
      </c>
      <c r="T236" s="149">
        <v>6.8644076094580786E-2</v>
      </c>
      <c r="U236" s="50">
        <v>1069664.4222972905</v>
      </c>
      <c r="W236" s="146">
        <v>7.5828174054512809E-2</v>
      </c>
      <c r="X236" s="149">
        <v>6.8644076094580786E-2</v>
      </c>
      <c r="Y236" s="50">
        <v>1069664.4222972905</v>
      </c>
      <c r="AA236" s="50">
        <v>1057206.47645264</v>
      </c>
      <c r="AB236" s="50">
        <v>1069664.4222972905</v>
      </c>
      <c r="AC236" s="146">
        <v>7.5828174054512809E-2</v>
      </c>
      <c r="AD236" s="149">
        <v>6.8644076094580786E-2</v>
      </c>
      <c r="AE236" s="50">
        <v>1069665</v>
      </c>
      <c r="AF236" s="145">
        <v>229.45097206317621</v>
      </c>
      <c r="AG236" s="150">
        <v>7.5828755086131849E-2</v>
      </c>
      <c r="AH236" s="150">
        <v>6.8644653246223264E-2</v>
      </c>
      <c r="AJ236" s="50">
        <v>1104278.7939834096</v>
      </c>
      <c r="AK236" s="145">
        <v>236.8758842331433</v>
      </c>
      <c r="AL236" s="150">
        <v>-3.1345158642908544E-2</v>
      </c>
      <c r="AM236" s="149">
        <v>-3.1345158642908433E-2</v>
      </c>
    </row>
    <row r="237" spans="2:39" x14ac:dyDescent="0.2">
      <c r="B237" s="160" t="s">
        <v>499</v>
      </c>
      <c r="D237" s="50">
        <v>1325738.7709391257</v>
      </c>
      <c r="E237" s="145">
        <v>244.22036461200378</v>
      </c>
      <c r="G237" s="50">
        <v>1322844.7793232463</v>
      </c>
      <c r="H237" s="145">
        <v>241.63858108075169</v>
      </c>
      <c r="J237" s="146">
        <v>2.1877030934498443E-3</v>
      </c>
      <c r="K237" s="147">
        <v>1.0684483908591114E-2</v>
      </c>
      <c r="L237" s="146">
        <v>7.8077176106269741E-2</v>
      </c>
      <c r="M237" s="148">
        <v>6.8699999999999997E-2</v>
      </c>
      <c r="N237" s="50">
        <v>1429248.7104286493</v>
      </c>
      <c r="P237" s="146">
        <v>7.8077176106269741E-2</v>
      </c>
      <c r="Q237" s="149">
        <v>6.9013827837820507E-2</v>
      </c>
      <c r="R237" s="50">
        <v>1429248.7104286493</v>
      </c>
      <c r="S237" s="146">
        <v>7.8077176106269741E-2</v>
      </c>
      <c r="T237" s="149">
        <v>6.9013827837820507E-2</v>
      </c>
      <c r="U237" s="50">
        <v>1429248.7104286493</v>
      </c>
      <c r="W237" s="146">
        <v>7.8077176106269741E-2</v>
      </c>
      <c r="X237" s="149">
        <v>6.9013827837820507E-2</v>
      </c>
      <c r="Y237" s="50">
        <v>1429248.7104286493</v>
      </c>
      <c r="AA237" s="50">
        <v>1398979.4759069064</v>
      </c>
      <c r="AB237" s="50">
        <v>1429248.7104286493</v>
      </c>
      <c r="AC237" s="146">
        <v>7.8077176106269741E-2</v>
      </c>
      <c r="AD237" s="149">
        <v>6.9013827837820507E-2</v>
      </c>
      <c r="AE237" s="50">
        <v>1429246</v>
      </c>
      <c r="AF237" s="145">
        <v>261.07445170704244</v>
      </c>
      <c r="AG237" s="150">
        <v>7.8075131639660844E-2</v>
      </c>
      <c r="AH237" s="150">
        <v>6.9011800558954173E-2</v>
      </c>
      <c r="AJ237" s="50">
        <v>1424579.2244439789</v>
      </c>
      <c r="AK237" s="145">
        <v>260.22199113025715</v>
      </c>
      <c r="AL237" s="150">
        <v>3.2758975253499578E-3</v>
      </c>
      <c r="AM237" s="149">
        <v>3.2758975253501799E-3</v>
      </c>
    </row>
    <row r="238" spans="2:39" x14ac:dyDescent="0.2">
      <c r="B238" s="160" t="s">
        <v>500</v>
      </c>
      <c r="D238" s="50">
        <v>1591347.9211895936</v>
      </c>
      <c r="E238" s="145">
        <v>246.55108017814007</v>
      </c>
      <c r="G238" s="50">
        <v>1576454.6040823683</v>
      </c>
      <c r="H238" s="145">
        <v>242.56966466605138</v>
      </c>
      <c r="J238" s="146">
        <v>9.4473491774884621E-3</v>
      </c>
      <c r="K238" s="147">
        <v>1.6413493078658359E-2</v>
      </c>
      <c r="L238" s="146">
        <v>7.6367979189097657E-2</v>
      </c>
      <c r="M238" s="148">
        <v>6.8699999999999997E-2</v>
      </c>
      <c r="N238" s="50">
        <v>1712875.9461176144</v>
      </c>
      <c r="P238" s="146">
        <v>7.6367979189097657E-2</v>
      </c>
      <c r="Q238" s="149">
        <v>6.8990928131922757E-2</v>
      </c>
      <c r="R238" s="50">
        <v>1712875.9461176144</v>
      </c>
      <c r="S238" s="146">
        <v>7.6367979189097657E-2</v>
      </c>
      <c r="T238" s="149">
        <v>6.8990928131922757E-2</v>
      </c>
      <c r="U238" s="50">
        <v>1712875.9461176144</v>
      </c>
      <c r="W238" s="146">
        <v>7.6367979189097657E-2</v>
      </c>
      <c r="X238" s="149">
        <v>6.8990928131922757E-2</v>
      </c>
      <c r="Y238" s="50">
        <v>1712875.9461176144</v>
      </c>
      <c r="AA238" s="50">
        <v>1657500.4416212623</v>
      </c>
      <c r="AB238" s="50">
        <v>1712875.9461176144</v>
      </c>
      <c r="AC238" s="146">
        <v>7.6367979189097657E-2</v>
      </c>
      <c r="AD238" s="149">
        <v>6.8990928131922757E-2</v>
      </c>
      <c r="AE238" s="50">
        <v>1712875</v>
      </c>
      <c r="AF238" s="145">
        <v>263.56072245208378</v>
      </c>
      <c r="AG238" s="150">
        <v>7.6367384650592562E-2</v>
      </c>
      <c r="AH238" s="150">
        <v>6.8990337668177082E-2</v>
      </c>
      <c r="AJ238" s="50">
        <v>1697693.1174069564</v>
      </c>
      <c r="AK238" s="145">
        <v>261.2246804499498</v>
      </c>
      <c r="AL238" s="150">
        <v>8.9426542626456218E-3</v>
      </c>
      <c r="AM238" s="149">
        <v>8.9426542626456218E-3</v>
      </c>
    </row>
    <row r="239" spans="2:39" x14ac:dyDescent="0.2">
      <c r="B239" s="160" t="s">
        <v>501</v>
      </c>
      <c r="D239" s="50">
        <v>1443431.2963937086</v>
      </c>
      <c r="E239" s="145">
        <v>262.24479812070604</v>
      </c>
      <c r="G239" s="50">
        <v>1437761.6509709957</v>
      </c>
      <c r="H239" s="145">
        <v>259.12182002210506</v>
      </c>
      <c r="J239" s="146">
        <v>3.9433833966040499E-3</v>
      </c>
      <c r="K239" s="147">
        <v>1.2052161791448412E-2</v>
      </c>
      <c r="L239" s="146">
        <v>7.8034942136794516E-2</v>
      </c>
      <c r="M239" s="148">
        <v>6.8699999999999997E-2</v>
      </c>
      <c r="N239" s="50">
        <v>1556069.3740862298</v>
      </c>
      <c r="P239" s="146">
        <v>7.8034942136794516E-2</v>
      </c>
      <c r="Q239" s="149">
        <v>6.939749559232733E-2</v>
      </c>
      <c r="R239" s="50">
        <v>1556069.3740862298</v>
      </c>
      <c r="S239" s="146">
        <v>7.8034942136794516E-2</v>
      </c>
      <c r="T239" s="149">
        <v>6.939749559232733E-2</v>
      </c>
      <c r="U239" s="50">
        <v>1556069.3740862298</v>
      </c>
      <c r="W239" s="146">
        <v>7.8034942136794516E-2</v>
      </c>
      <c r="X239" s="149">
        <v>6.939749559232733E-2</v>
      </c>
      <c r="Y239" s="50">
        <v>1556069.3740862298</v>
      </c>
      <c r="AA239" s="50">
        <v>1526058.2407582973</v>
      </c>
      <c r="AB239" s="50">
        <v>1556069.3740862298</v>
      </c>
      <c r="AC239" s="146">
        <v>7.8034942136794516E-2</v>
      </c>
      <c r="AD239" s="149">
        <v>6.939749559232733E-2</v>
      </c>
      <c r="AE239" s="50">
        <v>1556070</v>
      </c>
      <c r="AF239" s="145">
        <v>280.44404314824163</v>
      </c>
      <c r="AG239" s="150">
        <v>7.8035375765864057E-2</v>
      </c>
      <c r="AH239" s="150">
        <v>6.9397925747068046E-2</v>
      </c>
      <c r="AJ239" s="50">
        <v>1548333.8708290444</v>
      </c>
      <c r="AK239" s="145">
        <v>279.04979266913733</v>
      </c>
      <c r="AL239" s="150">
        <v>4.9964218420239792E-3</v>
      </c>
      <c r="AM239" s="149">
        <v>4.9964218420237572E-3</v>
      </c>
    </row>
    <row r="240" spans="2:39" x14ac:dyDescent="0.2">
      <c r="B240" s="160" t="s">
        <v>502</v>
      </c>
      <c r="D240" s="50">
        <v>1759957.8841273722</v>
      </c>
      <c r="E240" s="145">
        <v>288.15805522179812</v>
      </c>
      <c r="G240" s="50">
        <v>1682909.8811849931</v>
      </c>
      <c r="H240" s="145">
        <v>273.63164340760613</v>
      </c>
      <c r="J240" s="146">
        <v>4.5782607734246028E-2</v>
      </c>
      <c r="K240" s="147">
        <v>5.3087470561850258E-2</v>
      </c>
      <c r="L240" s="146">
        <v>7.6478315150409593E-2</v>
      </c>
      <c r="M240" s="148">
        <v>6.8699999999999997E-2</v>
      </c>
      <c r="N240" s="50">
        <v>1894556.4978411132</v>
      </c>
      <c r="P240" s="146">
        <v>7.6478315150409593E-2</v>
      </c>
      <c r="Q240" s="149">
        <v>6.9011199028641723E-2</v>
      </c>
      <c r="R240" s="50">
        <v>1894556.4978411132</v>
      </c>
      <c r="S240" s="146">
        <v>7.6478315150409593E-2</v>
      </c>
      <c r="T240" s="149">
        <v>6.9011199028641723E-2</v>
      </c>
      <c r="U240" s="50">
        <v>1894556.4978411132</v>
      </c>
      <c r="W240" s="146">
        <v>7.6478315150409593E-2</v>
      </c>
      <c r="X240" s="149">
        <v>6.9011199028641723E-2</v>
      </c>
      <c r="Y240" s="50">
        <v>1894556.4978411132</v>
      </c>
      <c r="AA240" s="50">
        <v>1799380.2370269618</v>
      </c>
      <c r="AB240" s="50">
        <v>1894556.4978411132</v>
      </c>
      <c r="AC240" s="146">
        <v>7.6478315150409593E-2</v>
      </c>
      <c r="AD240" s="149">
        <v>6.9011199028641723E-2</v>
      </c>
      <c r="AE240" s="50">
        <v>1894556</v>
      </c>
      <c r="AF240" s="145">
        <v>308.04410717626217</v>
      </c>
      <c r="AG240" s="150">
        <v>7.6478032279371666E-2</v>
      </c>
      <c r="AH240" s="150">
        <v>6.9010918119771336E-2</v>
      </c>
      <c r="AJ240" s="50">
        <v>1812335.4234909783</v>
      </c>
      <c r="AK240" s="145">
        <v>294.67550572967565</v>
      </c>
      <c r="AL240" s="150">
        <v>4.5367196073807348E-2</v>
      </c>
      <c r="AM240" s="149">
        <v>4.5367196073807348E-2</v>
      </c>
    </row>
    <row r="241" spans="2:39" x14ac:dyDescent="0.2">
      <c r="B241" s="160"/>
      <c r="D241" s="1"/>
      <c r="G241" s="1"/>
      <c r="N241" s="1"/>
      <c r="P241" s="48"/>
      <c r="R241" s="1"/>
      <c r="T241" s="47"/>
      <c r="U241" s="1"/>
      <c r="W241" s="48"/>
      <c r="X241" s="47"/>
      <c r="Y241" s="1"/>
      <c r="AA241" s="1"/>
      <c r="AB241" s="1"/>
      <c r="AC241" s="48"/>
      <c r="AD241" s="47"/>
      <c r="AE241" s="1"/>
      <c r="AF241" s="69"/>
      <c r="AJ241" s="1"/>
      <c r="AK241" s="69"/>
    </row>
    <row r="242" spans="2:39" x14ac:dyDescent="0.2">
      <c r="B242" s="160" t="s">
        <v>12</v>
      </c>
      <c r="D242" s="151">
        <v>13471567.859082915</v>
      </c>
      <c r="E242" s="152">
        <v>234.98623378302548</v>
      </c>
      <c r="G242" s="151">
        <v>13471567.859082922</v>
      </c>
      <c r="H242" s="152">
        <v>233.24215895720329</v>
      </c>
      <c r="J242" s="146">
        <v>0</v>
      </c>
      <c r="K242" s="147">
        <v>7.4775282205401528E-3</v>
      </c>
      <c r="L242" s="146">
        <v>7.6896737684529759E-2</v>
      </c>
      <c r="M242" s="148">
        <v>6.8699999999999997E-2</v>
      </c>
      <c r="N242" s="151">
        <v>14507487.478942156</v>
      </c>
      <c r="P242" s="146">
        <v>7.6896737684529759E-2</v>
      </c>
      <c r="Q242" s="149">
        <v>6.8903978023808543E-2</v>
      </c>
      <c r="R242" s="151">
        <v>14507487.478942156</v>
      </c>
      <c r="S242" s="146">
        <v>7.6896737684529759E-2</v>
      </c>
      <c r="T242" s="149">
        <v>6.8903978023808543E-2</v>
      </c>
      <c r="U242" s="151">
        <v>14507487.478942156</v>
      </c>
      <c r="W242" s="146">
        <v>7.6896737684529759E-2</v>
      </c>
      <c r="X242" s="149">
        <v>6.8903978023808543E-2</v>
      </c>
      <c r="Y242" s="151">
        <v>14507487.478942156</v>
      </c>
      <c r="AA242" s="151">
        <v>14102659.631344019</v>
      </c>
      <c r="AB242" s="151">
        <v>14507487.478942156</v>
      </c>
      <c r="AC242" s="146">
        <v>7.6896737684529759E-2</v>
      </c>
      <c r="AD242" s="149">
        <v>6.8903978023808543E-2</v>
      </c>
      <c r="AE242" s="151">
        <v>14507484</v>
      </c>
      <c r="AF242" s="152">
        <v>251.17765983828352</v>
      </c>
      <c r="AG242" s="150">
        <v>7.6896479441228571E-2</v>
      </c>
      <c r="AH242" s="150">
        <v>6.8903721697196829E-2</v>
      </c>
      <c r="AJ242" s="151">
        <v>14507609.655121334</v>
      </c>
      <c r="AK242" s="152">
        <v>251.17983538845633</v>
      </c>
      <c r="AL242" s="150">
        <v>-8.6613249405953496E-6</v>
      </c>
      <c r="AM242" s="149">
        <v>-8.6613249404843273E-6</v>
      </c>
    </row>
    <row r="243" spans="2:39" x14ac:dyDescent="0.2">
      <c r="B243" s="160"/>
      <c r="D243" s="1"/>
      <c r="G243" s="1"/>
      <c r="N243" s="1"/>
      <c r="P243" s="48"/>
      <c r="R243" s="1"/>
      <c r="T243" s="47"/>
      <c r="U243" s="1"/>
      <c r="W243" s="48"/>
      <c r="X243" s="47"/>
      <c r="Y243" s="1"/>
      <c r="AA243" s="1"/>
      <c r="AB243" s="1"/>
      <c r="AC243" s="48"/>
      <c r="AD243" s="47"/>
      <c r="AE243" s="1"/>
      <c r="AF243" s="69"/>
      <c r="AJ243" s="1"/>
      <c r="AK243" s="69"/>
    </row>
    <row r="244" spans="2:39" x14ac:dyDescent="0.2">
      <c r="B244" s="195" t="s">
        <v>503</v>
      </c>
      <c r="D244" s="1"/>
      <c r="G244" s="1"/>
      <c r="N244" s="1"/>
      <c r="P244" s="48"/>
      <c r="R244" s="1"/>
      <c r="T244" s="47"/>
      <c r="U244" s="1"/>
      <c r="W244" s="48"/>
      <c r="X244" s="47"/>
      <c r="Y244" s="1"/>
      <c r="AA244" s="1"/>
      <c r="AB244" s="1"/>
      <c r="AC244" s="48"/>
      <c r="AD244" s="47"/>
      <c r="AE244" s="1"/>
      <c r="AF244" s="69"/>
      <c r="AJ244" s="1"/>
      <c r="AK244" s="69"/>
    </row>
    <row r="245" spans="2:39" x14ac:dyDescent="0.2">
      <c r="B245" s="160" t="s">
        <v>504</v>
      </c>
      <c r="D245" s="50">
        <v>1706739.7086399596</v>
      </c>
      <c r="E245" s="145">
        <v>294.09418249853093</v>
      </c>
      <c r="G245" s="50">
        <v>1700086.8841790827</v>
      </c>
      <c r="H245" s="145">
        <v>289.19230918896545</v>
      </c>
      <c r="J245" s="146">
        <v>3.913226154961702E-3</v>
      </c>
      <c r="K245" s="147">
        <v>1.6950220160808271E-2</v>
      </c>
      <c r="L245" s="146">
        <v>8.2831238673396257E-2</v>
      </c>
      <c r="M245" s="148">
        <v>6.8699999999999997E-2</v>
      </c>
      <c r="N245" s="50">
        <v>1848111.0727996789</v>
      </c>
      <c r="P245" s="146">
        <v>8.2831238673396257E-2</v>
      </c>
      <c r="Q245" s="149">
        <v>6.8949669951481551E-2</v>
      </c>
      <c r="R245" s="50">
        <v>1848111.0727996789</v>
      </c>
      <c r="S245" s="146">
        <v>8.2831238673396257E-2</v>
      </c>
      <c r="T245" s="149">
        <v>6.8949669951481551E-2</v>
      </c>
      <c r="U245" s="50">
        <v>1848111.0727996789</v>
      </c>
      <c r="W245" s="146">
        <v>8.2831238673396257E-2</v>
      </c>
      <c r="X245" s="149">
        <v>6.8949669951481551E-2</v>
      </c>
      <c r="Y245" s="50">
        <v>1848111.0727996789</v>
      </c>
      <c r="AA245" s="50">
        <v>1806931.1450274587</v>
      </c>
      <c r="AB245" s="50">
        <v>1848111.0727996789</v>
      </c>
      <c r="AC245" s="146">
        <v>8.2831238673396257E-2</v>
      </c>
      <c r="AD245" s="149">
        <v>6.8949669951481551E-2</v>
      </c>
      <c r="AE245" s="50">
        <v>1848111</v>
      </c>
      <c r="AF245" s="145">
        <v>314.37186693290766</v>
      </c>
      <c r="AG245" s="150">
        <v>8.2831196019159892E-2</v>
      </c>
      <c r="AH245" s="150">
        <v>6.894962784405978E-2</v>
      </c>
      <c r="AJ245" s="50">
        <v>1830833.4377599773</v>
      </c>
      <c r="AK245" s="145">
        <v>311.43287706842148</v>
      </c>
      <c r="AL245" s="150">
        <v>9.4369929474096281E-3</v>
      </c>
      <c r="AM245" s="149">
        <v>9.4369929474096281E-3</v>
      </c>
    </row>
    <row r="246" spans="2:39" x14ac:dyDescent="0.2">
      <c r="B246" s="160" t="s">
        <v>505</v>
      </c>
      <c r="D246" s="50">
        <v>1675476.3221474204</v>
      </c>
      <c r="E246" s="145">
        <v>262.27247828960867</v>
      </c>
      <c r="G246" s="50">
        <v>1661286.2616727136</v>
      </c>
      <c r="H246" s="145">
        <v>257.17998341035548</v>
      </c>
      <c r="J246" s="146">
        <v>8.541610679678513E-3</v>
      </c>
      <c r="K246" s="147">
        <v>1.9801287844115167E-2</v>
      </c>
      <c r="L246" s="146">
        <v>8.0452987169827184E-2</v>
      </c>
      <c r="M246" s="148">
        <v>6.8699999999999997E-2</v>
      </c>
      <c r="N246" s="50">
        <v>1810273.3971964959</v>
      </c>
      <c r="P246" s="146">
        <v>8.0452987169827184E-2</v>
      </c>
      <c r="Q246" s="149">
        <v>6.8523651551315012E-2</v>
      </c>
      <c r="R246" s="50">
        <v>1810273.3971964959</v>
      </c>
      <c r="S246" s="146">
        <v>8.0452987169827184E-2</v>
      </c>
      <c r="T246" s="149">
        <v>6.8523651551315012E-2</v>
      </c>
      <c r="U246" s="50">
        <v>1810273.3971964959</v>
      </c>
      <c r="W246" s="146">
        <v>8.0452987169827184E-2</v>
      </c>
      <c r="X246" s="149">
        <v>6.8523651551315012E-2</v>
      </c>
      <c r="Y246" s="50">
        <v>1810273.3971964959</v>
      </c>
      <c r="AA246" s="50">
        <v>1766269.6209261683</v>
      </c>
      <c r="AB246" s="50">
        <v>1810273.3971964959</v>
      </c>
      <c r="AC246" s="146">
        <v>8.0452987169827184E-2</v>
      </c>
      <c r="AD246" s="149">
        <v>6.8523651551315012E-2</v>
      </c>
      <c r="AE246" s="50">
        <v>1810271</v>
      </c>
      <c r="AF246" s="145">
        <v>280.24397509883681</v>
      </c>
      <c r="AG246" s="150">
        <v>8.0451556414605996E-2</v>
      </c>
      <c r="AH246" s="150">
        <v>6.8522236593133945E-2</v>
      </c>
      <c r="AJ246" s="50">
        <v>1789048.8220726068</v>
      </c>
      <c r="AK246" s="145">
        <v>276.95861754594694</v>
      </c>
      <c r="AL246" s="150">
        <v>1.1862268746141602E-2</v>
      </c>
      <c r="AM246" s="149">
        <v>1.1862268746141602E-2</v>
      </c>
    </row>
    <row r="247" spans="2:39" x14ac:dyDescent="0.2">
      <c r="B247" s="160" t="s">
        <v>506</v>
      </c>
      <c r="D247" s="50">
        <v>1433032.6718820024</v>
      </c>
      <c r="E247" s="145">
        <v>249.77522866322445</v>
      </c>
      <c r="G247" s="50">
        <v>1386476.1724387934</v>
      </c>
      <c r="H247" s="145">
        <v>239.84447602043744</v>
      </c>
      <c r="J247" s="146">
        <v>3.3579011575306517E-2</v>
      </c>
      <c r="K247" s="147">
        <v>4.1404967116861258E-2</v>
      </c>
      <c r="L247" s="146">
        <v>7.6612783800930284E-2</v>
      </c>
      <c r="M247" s="148">
        <v>6.8699999999999997E-2</v>
      </c>
      <c r="N247" s="50">
        <v>1542821.2941525676</v>
      </c>
      <c r="P247" s="146">
        <v>7.6612783800930284E-2</v>
      </c>
      <c r="Q247" s="149">
        <v>6.8522248372794525E-2</v>
      </c>
      <c r="R247" s="50">
        <v>1542821.2941525676</v>
      </c>
      <c r="S247" s="146">
        <v>7.6612783800930284E-2</v>
      </c>
      <c r="T247" s="149">
        <v>6.8522248372794525E-2</v>
      </c>
      <c r="U247" s="50">
        <v>1542821.2941525676</v>
      </c>
      <c r="W247" s="146">
        <v>7.6612783800930284E-2</v>
      </c>
      <c r="X247" s="149">
        <v>6.8522248372794525E-2</v>
      </c>
      <c r="Y247" s="50">
        <v>1542821.2941525676</v>
      </c>
      <c r="AA247" s="50">
        <v>1475320.3685925994</v>
      </c>
      <c r="AB247" s="50">
        <v>1542821.2941525676</v>
      </c>
      <c r="AC247" s="146">
        <v>7.6612783800930284E-2</v>
      </c>
      <c r="AD247" s="149">
        <v>6.8522248372794525E-2</v>
      </c>
      <c r="AE247" s="50">
        <v>1542820</v>
      </c>
      <c r="AF247" s="145">
        <v>266.89016504550619</v>
      </c>
      <c r="AG247" s="150">
        <v>7.6611880714355207E-2</v>
      </c>
      <c r="AH247" s="150">
        <v>6.8521352072739239E-2</v>
      </c>
      <c r="AJ247" s="50">
        <v>1493104.241189488</v>
      </c>
      <c r="AK247" s="145">
        <v>258.28990897266544</v>
      </c>
      <c r="AL247" s="150">
        <v>3.3296910851251527E-2</v>
      </c>
      <c r="AM247" s="149">
        <v>3.3296910851251749E-2</v>
      </c>
    </row>
    <row r="248" spans="2:39" x14ac:dyDescent="0.2">
      <c r="B248" s="160" t="s">
        <v>507</v>
      </c>
      <c r="D248" s="50">
        <v>1741373.8573874431</v>
      </c>
      <c r="E248" s="145">
        <v>227.77649542372743</v>
      </c>
      <c r="G248" s="50">
        <v>1738128.7918179904</v>
      </c>
      <c r="H248" s="145">
        <v>225.69699990135891</v>
      </c>
      <c r="J248" s="146">
        <v>1.8669879842785342E-3</v>
      </c>
      <c r="K248" s="147">
        <v>9.2136604530737021E-3</v>
      </c>
      <c r="L248" s="146">
        <v>7.6330254901165739E-2</v>
      </c>
      <c r="M248" s="148">
        <v>6.8699999999999997E-2</v>
      </c>
      <c r="N248" s="50">
        <v>1874293.367800053</v>
      </c>
      <c r="P248" s="146">
        <v>7.6330254901165739E-2</v>
      </c>
      <c r="Q248" s="149">
        <v>6.849500042446377E-2</v>
      </c>
      <c r="R248" s="50">
        <v>1874293.367800053</v>
      </c>
      <c r="S248" s="146">
        <v>7.6330254901165739E-2</v>
      </c>
      <c r="T248" s="149">
        <v>6.849500042446377E-2</v>
      </c>
      <c r="U248" s="50">
        <v>1874293.367800053</v>
      </c>
      <c r="W248" s="146">
        <v>7.6330254901165739E-2</v>
      </c>
      <c r="X248" s="149">
        <v>6.849500042446377E-2</v>
      </c>
      <c r="Y248" s="50">
        <v>1874293.367800053</v>
      </c>
      <c r="AA248" s="50">
        <v>1801201.627194836</v>
      </c>
      <c r="AB248" s="50">
        <v>1874293.367800053</v>
      </c>
      <c r="AC248" s="146">
        <v>7.6330254901165739E-2</v>
      </c>
      <c r="AD248" s="149">
        <v>6.849500042446377E-2</v>
      </c>
      <c r="AE248" s="50">
        <v>1874291</v>
      </c>
      <c r="AF248" s="145">
        <v>243.3777391142917</v>
      </c>
      <c r="AG248" s="150">
        <v>7.632889517014485E-2</v>
      </c>
      <c r="AH248" s="150">
        <v>6.849365059174195E-2</v>
      </c>
      <c r="AJ248" s="50">
        <v>1871800.9890008187</v>
      </c>
      <c r="AK248" s="145">
        <v>243.05440978744198</v>
      </c>
      <c r="AL248" s="150">
        <v>1.3302755014092948E-3</v>
      </c>
      <c r="AM248" s="149">
        <v>1.3302755014092948E-3</v>
      </c>
    </row>
    <row r="249" spans="2:39" x14ac:dyDescent="0.2">
      <c r="B249" s="160" t="s">
        <v>508</v>
      </c>
      <c r="D249" s="50">
        <v>1188983.1088914939</v>
      </c>
      <c r="E249" s="145">
        <v>225.59885276733345</v>
      </c>
      <c r="G249" s="50">
        <v>1206033.1224742732</v>
      </c>
      <c r="H249" s="145">
        <v>227.15383156840934</v>
      </c>
      <c r="J249" s="146">
        <v>-1.4137268094096656E-2</v>
      </c>
      <c r="K249" s="147">
        <v>-6.8454878807870934E-3</v>
      </c>
      <c r="L249" s="146">
        <v>7.6363351951155956E-2</v>
      </c>
      <c r="M249" s="148">
        <v>6.8699999999999997E-2</v>
      </c>
      <c r="N249" s="50">
        <v>1279777.8444997547</v>
      </c>
      <c r="P249" s="146">
        <v>7.6363351951155956E-2</v>
      </c>
      <c r="Q249" s="149">
        <v>6.8460649102490834E-2</v>
      </c>
      <c r="R249" s="50">
        <v>1279777.8444997547</v>
      </c>
      <c r="S249" s="146">
        <v>7.6363351951155956E-2</v>
      </c>
      <c r="T249" s="149">
        <v>6.8460649102490834E-2</v>
      </c>
      <c r="U249" s="50">
        <v>1279777.8444997547</v>
      </c>
      <c r="W249" s="146">
        <v>7.6363351951155956E-2</v>
      </c>
      <c r="X249" s="149">
        <v>6.8460649102490834E-2</v>
      </c>
      <c r="Y249" s="50">
        <v>1279777.8444997547</v>
      </c>
      <c r="AA249" s="50">
        <v>1246654.5860254189</v>
      </c>
      <c r="AB249" s="50">
        <v>1279777.8444997547</v>
      </c>
      <c r="AC249" s="146">
        <v>7.6363351951155956E-2</v>
      </c>
      <c r="AD249" s="149">
        <v>6.8460649102490834E-2</v>
      </c>
      <c r="AE249" s="50">
        <v>1279779</v>
      </c>
      <c r="AF249" s="145">
        <v>241.04371430063159</v>
      </c>
      <c r="AG249" s="150">
        <v>7.6364323790231614E-2</v>
      </c>
      <c r="AH249" s="150">
        <v>6.8461613806285015E-2</v>
      </c>
      <c r="AJ249" s="50">
        <v>1298784.0728729386</v>
      </c>
      <c r="AK249" s="145">
        <v>244.62328026932408</v>
      </c>
      <c r="AL249" s="150">
        <v>-1.4632973463324817E-2</v>
      </c>
      <c r="AM249" s="149">
        <v>-1.4632973463324817E-2</v>
      </c>
    </row>
    <row r="250" spans="2:39" x14ac:dyDescent="0.2">
      <c r="B250" s="160" t="s">
        <v>509</v>
      </c>
      <c r="D250" s="50">
        <v>1096743.1903411346</v>
      </c>
      <c r="E250" s="145">
        <v>214.32582659171933</v>
      </c>
      <c r="G250" s="50">
        <v>1102594.7245018936</v>
      </c>
      <c r="H250" s="145">
        <v>214.18243088845816</v>
      </c>
      <c r="J250" s="146">
        <v>-5.3070580066510997E-3</v>
      </c>
      <c r="K250" s="147">
        <v>6.6950264158616157E-4</v>
      </c>
      <c r="L250" s="146">
        <v>7.5026546440233322E-2</v>
      </c>
      <c r="M250" s="148">
        <v>6.8699999999999997E-2</v>
      </c>
      <c r="N250" s="50">
        <v>1179028.0442442733</v>
      </c>
      <c r="P250" s="146">
        <v>7.5026546440233322E-2</v>
      </c>
      <c r="Q250" s="149">
        <v>6.8605883737608453E-2</v>
      </c>
      <c r="R250" s="50">
        <v>1179028.0442442733</v>
      </c>
      <c r="S250" s="146">
        <v>7.5026546440233322E-2</v>
      </c>
      <c r="T250" s="149">
        <v>6.8605883737608453E-2</v>
      </c>
      <c r="U250" s="50">
        <v>1179028.0442442733</v>
      </c>
      <c r="W250" s="146">
        <v>7.5026546440233322E-2</v>
      </c>
      <c r="X250" s="149">
        <v>6.8605883737608453E-2</v>
      </c>
      <c r="Y250" s="50">
        <v>1179028.0442442733</v>
      </c>
      <c r="AA250" s="50">
        <v>1148937.3077233215</v>
      </c>
      <c r="AB250" s="50">
        <v>1179028.0442442733</v>
      </c>
      <c r="AC250" s="146">
        <v>7.5026546440233322E-2</v>
      </c>
      <c r="AD250" s="149">
        <v>6.8605883737608453E-2</v>
      </c>
      <c r="AE250" s="50">
        <v>1179027</v>
      </c>
      <c r="AF250" s="145">
        <v>229.02963648516211</v>
      </c>
      <c r="AG250" s="150">
        <v>7.5025594308246069E-2</v>
      </c>
      <c r="AH250" s="150">
        <v>6.8604937292288337E-2</v>
      </c>
      <c r="AJ250" s="50">
        <v>1187390.6614429101</v>
      </c>
      <c r="AK250" s="145">
        <v>230.65430355381676</v>
      </c>
      <c r="AL250" s="150">
        <v>-7.0437318689593464E-3</v>
      </c>
      <c r="AM250" s="149">
        <v>-7.0437318689593464E-3</v>
      </c>
    </row>
    <row r="251" spans="2:39" x14ac:dyDescent="0.2">
      <c r="B251" s="160" t="s">
        <v>510</v>
      </c>
      <c r="D251" s="50">
        <v>1038228.5266325744</v>
      </c>
      <c r="E251" s="145">
        <v>219.31010818872707</v>
      </c>
      <c r="G251" s="50">
        <v>1043736.8201451338</v>
      </c>
      <c r="H251" s="145">
        <v>219.24637914159186</v>
      </c>
      <c r="J251" s="146">
        <v>-5.2774735989418176E-3</v>
      </c>
      <c r="K251" s="147">
        <v>2.906732023795211E-4</v>
      </c>
      <c r="L251" s="146">
        <v>7.4699979267156547E-2</v>
      </c>
      <c r="M251" s="148">
        <v>6.8699999999999997E-2</v>
      </c>
      <c r="N251" s="50">
        <v>1115784.1760465982</v>
      </c>
      <c r="P251" s="146">
        <v>7.4699979267156547E-2</v>
      </c>
      <c r="Q251" s="149">
        <v>6.871763092357086E-2</v>
      </c>
      <c r="R251" s="50">
        <v>1115784.1760465982</v>
      </c>
      <c r="S251" s="146">
        <v>7.4699979267156547E-2</v>
      </c>
      <c r="T251" s="149">
        <v>6.871763092357086E-2</v>
      </c>
      <c r="U251" s="50">
        <v>1115784.1760465982</v>
      </c>
      <c r="W251" s="146">
        <v>7.4699979267156547E-2</v>
      </c>
      <c r="X251" s="149">
        <v>6.871763092357086E-2</v>
      </c>
      <c r="Y251" s="50">
        <v>1115784.1760465982</v>
      </c>
      <c r="AA251" s="50">
        <v>1093039.7646794694</v>
      </c>
      <c r="AB251" s="50">
        <v>1115784.1760465982</v>
      </c>
      <c r="AC251" s="146">
        <v>7.4699979267156547E-2</v>
      </c>
      <c r="AD251" s="149">
        <v>6.871763092357086E-2</v>
      </c>
      <c r="AE251" s="50">
        <v>1115785</v>
      </c>
      <c r="AF251" s="145">
        <v>234.38075233992851</v>
      </c>
      <c r="AG251" s="150">
        <v>7.4700772881838295E-2</v>
      </c>
      <c r="AH251" s="150">
        <v>6.871842012057372E-2</v>
      </c>
      <c r="AJ251" s="50">
        <v>1124006.2424607778</v>
      </c>
      <c r="AK251" s="145">
        <v>236.1076988333175</v>
      </c>
      <c r="AL251" s="150">
        <v>-7.314232030223522E-3</v>
      </c>
      <c r="AM251" s="149">
        <v>-7.314232030223411E-3</v>
      </c>
    </row>
    <row r="252" spans="2:39" x14ac:dyDescent="0.2">
      <c r="B252" s="160" t="s">
        <v>511</v>
      </c>
      <c r="D252" s="50">
        <v>1070905.0471415247</v>
      </c>
      <c r="E252" s="145">
        <v>210.57669449465661</v>
      </c>
      <c r="G252" s="50">
        <v>1078358.3572229254</v>
      </c>
      <c r="H252" s="145">
        <v>211.04204171018438</v>
      </c>
      <c r="J252" s="146">
        <v>-6.9117191251664156E-3</v>
      </c>
      <c r="K252" s="147">
        <v>-2.2049976950413441E-3</v>
      </c>
      <c r="L252" s="146">
        <v>7.361471969310629E-2</v>
      </c>
      <c r="M252" s="148">
        <v>6.8699999999999997E-2</v>
      </c>
      <c r="N252" s="50">
        <v>1149739.422004781</v>
      </c>
      <c r="P252" s="146">
        <v>7.361471969310629E-2</v>
      </c>
      <c r="Q252" s="149">
        <v>6.8550347354896513E-2</v>
      </c>
      <c r="R252" s="50">
        <v>1149739.422004781</v>
      </c>
      <c r="S252" s="146">
        <v>7.361471969310629E-2</v>
      </c>
      <c r="T252" s="149">
        <v>6.8550347354896513E-2</v>
      </c>
      <c r="U252" s="50">
        <v>1149739.422004781</v>
      </c>
      <c r="W252" s="146">
        <v>7.361471969310629E-2</v>
      </c>
      <c r="X252" s="149">
        <v>6.8550347354896513E-2</v>
      </c>
      <c r="Y252" s="50">
        <v>1149739.422004781</v>
      </c>
      <c r="AA252" s="50">
        <v>1125656.8850332096</v>
      </c>
      <c r="AB252" s="50">
        <v>1149739.422004781</v>
      </c>
      <c r="AC252" s="146">
        <v>7.361471969310629E-2</v>
      </c>
      <c r="AD252" s="149">
        <v>6.8550347354896513E-2</v>
      </c>
      <c r="AE252" s="50">
        <v>1149740</v>
      </c>
      <c r="AF252" s="145">
        <v>225.01191316469439</v>
      </c>
      <c r="AG252" s="150">
        <v>7.361525941903313E-2</v>
      </c>
      <c r="AH252" s="150">
        <v>6.8550884534869905E-2</v>
      </c>
      <c r="AJ252" s="50">
        <v>1161290.3767826981</v>
      </c>
      <c r="AK252" s="145">
        <v>227.27240021189459</v>
      </c>
      <c r="AL252" s="150">
        <v>-9.9461573208743381E-3</v>
      </c>
      <c r="AM252" s="149">
        <v>-9.9461573208742271E-3</v>
      </c>
    </row>
    <row r="253" spans="2:39" x14ac:dyDescent="0.2">
      <c r="B253" s="160" t="s">
        <v>512</v>
      </c>
      <c r="D253" s="50">
        <v>1299633.4128673354</v>
      </c>
      <c r="E253" s="145">
        <v>221.1094202963796</v>
      </c>
      <c r="G253" s="50">
        <v>1297706.5067711007</v>
      </c>
      <c r="H253" s="145">
        <v>219.63113732242692</v>
      </c>
      <c r="J253" s="146">
        <v>1.4848550779245073E-3</v>
      </c>
      <c r="K253" s="147">
        <v>6.7307531708606927E-3</v>
      </c>
      <c r="L253" s="146">
        <v>7.423013680113888E-2</v>
      </c>
      <c r="M253" s="148">
        <v>6.8699999999999997E-2</v>
      </c>
      <c r="N253" s="50">
        <v>1396105.3788958087</v>
      </c>
      <c r="P253" s="146">
        <v>7.423013680113888E-2</v>
      </c>
      <c r="Q253" s="149">
        <v>6.8632511211306868E-2</v>
      </c>
      <c r="R253" s="50">
        <v>1396105.3788958087</v>
      </c>
      <c r="S253" s="146">
        <v>7.423013680113888E-2</v>
      </c>
      <c r="T253" s="149">
        <v>6.8632511211306868E-2</v>
      </c>
      <c r="U253" s="50">
        <v>1396105.3788958087</v>
      </c>
      <c r="W253" s="146">
        <v>7.423013680113888E-2</v>
      </c>
      <c r="X253" s="149">
        <v>6.8632511211306868E-2</v>
      </c>
      <c r="Y253" s="50">
        <v>1396105.3788958087</v>
      </c>
      <c r="AA253" s="50">
        <v>1347565.9232434868</v>
      </c>
      <c r="AB253" s="50">
        <v>1396105.3788958087</v>
      </c>
      <c r="AC253" s="146">
        <v>7.423013680113888E-2</v>
      </c>
      <c r="AD253" s="149">
        <v>6.8632511211306868E-2</v>
      </c>
      <c r="AE253" s="50">
        <v>1396107</v>
      </c>
      <c r="AF253" s="145">
        <v>236.28498942857419</v>
      </c>
      <c r="AG253" s="150">
        <v>7.4231384156104641E-2</v>
      </c>
      <c r="AH253" s="150">
        <v>6.8633752066524112E-2</v>
      </c>
      <c r="AJ253" s="50">
        <v>1397507.6727578333</v>
      </c>
      <c r="AK253" s="145">
        <v>236.52204715250045</v>
      </c>
      <c r="AL253" s="150">
        <v>-1.0022648069396567E-3</v>
      </c>
      <c r="AM253" s="149">
        <v>-1.0022648069395457E-3</v>
      </c>
    </row>
    <row r="254" spans="2:39" x14ac:dyDescent="0.2">
      <c r="B254" s="160" t="s">
        <v>513</v>
      </c>
      <c r="D254" s="50">
        <v>1220452.0131520247</v>
      </c>
      <c r="E254" s="145">
        <v>215.24127072861546</v>
      </c>
      <c r="G254" s="50">
        <v>1257160.2178590146</v>
      </c>
      <c r="H254" s="145">
        <v>220.49514366361961</v>
      </c>
      <c r="J254" s="146">
        <v>-2.9199305057159064E-2</v>
      </c>
      <c r="K254" s="147">
        <v>-2.3827612924751329E-2</v>
      </c>
      <c r="L254" s="146">
        <v>7.4645678132674531E-2</v>
      </c>
      <c r="M254" s="148">
        <v>6.8699999999999997E-2</v>
      </c>
      <c r="N254" s="50">
        <v>1311553.4813021454</v>
      </c>
      <c r="P254" s="146">
        <v>7.4645678132674531E-2</v>
      </c>
      <c r="Q254" s="149">
        <v>6.8732106092753265E-2</v>
      </c>
      <c r="R254" s="50">
        <v>1311553.4813021454</v>
      </c>
      <c r="S254" s="146">
        <v>7.4645678132674531E-2</v>
      </c>
      <c r="T254" s="149">
        <v>6.8732106092753265E-2</v>
      </c>
      <c r="U254" s="50">
        <v>1311553.4813021454</v>
      </c>
      <c r="W254" s="146">
        <v>7.4645678132674531E-2</v>
      </c>
      <c r="X254" s="149">
        <v>6.8732106092753265E-2</v>
      </c>
      <c r="Y254" s="50">
        <v>1311553.4813021454</v>
      </c>
      <c r="AA254" s="50">
        <v>1291082.4028980492</v>
      </c>
      <c r="AB254" s="50">
        <v>1311553.4813021454</v>
      </c>
      <c r="AC254" s="146">
        <v>7.4645678132674531E-2</v>
      </c>
      <c r="AD254" s="149">
        <v>6.8732106092753265E-2</v>
      </c>
      <c r="AE254" s="50">
        <v>1311553</v>
      </c>
      <c r="AF254" s="145">
        <v>230.03517216759627</v>
      </c>
      <c r="AG254" s="150">
        <v>7.464528376883206E-2</v>
      </c>
      <c r="AH254" s="150">
        <v>6.8731713899020441E-2</v>
      </c>
      <c r="AJ254" s="50">
        <v>1353843.1387812835</v>
      </c>
      <c r="AK254" s="145">
        <v>237.45250059850537</v>
      </c>
      <c r="AL254" s="150">
        <v>-3.1237103893256513E-2</v>
      </c>
      <c r="AM254" s="149">
        <v>-3.1237103893256624E-2</v>
      </c>
    </row>
    <row r="255" spans="2:39" x14ac:dyDescent="0.2">
      <c r="B255" s="160"/>
      <c r="D255" s="1"/>
      <c r="G255" s="1"/>
      <c r="N255" s="1"/>
      <c r="P255" s="48"/>
      <c r="R255" s="1"/>
      <c r="T255" s="47"/>
      <c r="U255" s="1"/>
      <c r="W255" s="48"/>
      <c r="X255" s="47"/>
      <c r="Y255" s="1"/>
      <c r="AA255" s="1"/>
      <c r="AB255" s="1"/>
      <c r="AC255" s="48"/>
      <c r="AD255" s="47"/>
      <c r="AE255" s="1"/>
      <c r="AF255" s="69"/>
      <c r="AJ255" s="1"/>
      <c r="AK255" s="69"/>
    </row>
    <row r="256" spans="2:39" x14ac:dyDescent="0.2">
      <c r="B256" s="160" t="s">
        <v>12</v>
      </c>
      <c r="D256" s="151">
        <v>13471567.859082911</v>
      </c>
      <c r="E256" s="152">
        <v>234.9862337830254</v>
      </c>
      <c r="G256" s="151">
        <v>13471567.85908292</v>
      </c>
      <c r="H256" s="152">
        <v>233.24215895720326</v>
      </c>
      <c r="J256" s="146">
        <v>0</v>
      </c>
      <c r="K256" s="147">
        <v>7.4775282205399307E-3</v>
      </c>
      <c r="L256" s="146">
        <v>7.6896737684530203E-2</v>
      </c>
      <c r="M256" s="148">
        <v>6.8699999999999997E-2</v>
      </c>
      <c r="N256" s="151">
        <v>14507487.478942158</v>
      </c>
      <c r="P256" s="146">
        <v>7.6896737684530203E-2</v>
      </c>
      <c r="Q256" s="149">
        <v>6.8903978023808987E-2</v>
      </c>
      <c r="R256" s="151">
        <v>14507487.478942158</v>
      </c>
      <c r="S256" s="146">
        <v>7.6896737684530203E-2</v>
      </c>
      <c r="T256" s="149">
        <v>6.8903978023808987E-2</v>
      </c>
      <c r="U256" s="151">
        <v>14507487.478942158</v>
      </c>
      <c r="W256" s="146">
        <v>7.6896737684530203E-2</v>
      </c>
      <c r="X256" s="149">
        <v>6.8903978023808987E-2</v>
      </c>
      <c r="Y256" s="151">
        <v>14507487.478942158</v>
      </c>
      <c r="AA256" s="151">
        <v>14102659.631344017</v>
      </c>
      <c r="AB256" s="151">
        <v>14507487.478942158</v>
      </c>
      <c r="AC256" s="146">
        <v>7.6896737684530203E-2</v>
      </c>
      <c r="AD256" s="149">
        <v>6.8903978023808987E-2</v>
      </c>
      <c r="AE256" s="151">
        <v>14507484</v>
      </c>
      <c r="AF256" s="152">
        <v>251.17765983828352</v>
      </c>
      <c r="AG256" s="150">
        <v>7.6896479441228793E-2</v>
      </c>
      <c r="AH256" s="150">
        <v>6.8903721697197273E-2</v>
      </c>
      <c r="AJ256" s="151">
        <v>14507609.655121334</v>
      </c>
      <c r="AK256" s="152">
        <v>251.17983538845633</v>
      </c>
      <c r="AL256" s="150">
        <v>-8.6613249405953496E-6</v>
      </c>
      <c r="AM256" s="149">
        <v>-8.6613249404843273E-6</v>
      </c>
    </row>
    <row r="257" spans="2:39" x14ac:dyDescent="0.2">
      <c r="B257" s="160"/>
      <c r="D257" s="1"/>
      <c r="G257" s="1"/>
      <c r="N257" s="1"/>
      <c r="P257" s="48"/>
      <c r="R257" s="1"/>
      <c r="T257" s="47"/>
      <c r="U257" s="1"/>
      <c r="W257" s="48"/>
      <c r="X257" s="47"/>
      <c r="Y257" s="1"/>
      <c r="AA257" s="1"/>
      <c r="AB257" s="1"/>
      <c r="AC257" s="48"/>
      <c r="AD257" s="47"/>
      <c r="AE257" s="1"/>
      <c r="AF257" s="69"/>
      <c r="AJ257" s="1"/>
      <c r="AK257" s="69"/>
    </row>
    <row r="258" spans="2:39" x14ac:dyDescent="0.2">
      <c r="B258" s="195" t="s">
        <v>514</v>
      </c>
      <c r="D258" s="1"/>
      <c r="G258" s="1"/>
      <c r="N258" s="1"/>
      <c r="P258" s="48"/>
      <c r="R258" s="1"/>
      <c r="T258" s="47"/>
      <c r="U258" s="1"/>
      <c r="W258" s="48"/>
      <c r="X258" s="47"/>
      <c r="Y258" s="1"/>
      <c r="AA258" s="1"/>
      <c r="AB258" s="1"/>
      <c r="AC258" s="48"/>
      <c r="AD258" s="47"/>
      <c r="AE258" s="1"/>
      <c r="AF258" s="69"/>
      <c r="AJ258" s="1"/>
      <c r="AK258" s="69"/>
    </row>
    <row r="259" spans="2:39" x14ac:dyDescent="0.2">
      <c r="B259" s="160"/>
      <c r="D259" s="1"/>
      <c r="G259" s="1"/>
      <c r="N259" s="1"/>
      <c r="P259" s="48"/>
      <c r="R259" s="1"/>
      <c r="T259" s="47"/>
      <c r="U259" s="1"/>
      <c r="W259" s="48"/>
      <c r="X259" s="47"/>
      <c r="Y259" s="1"/>
      <c r="AA259" s="1"/>
      <c r="AB259" s="1"/>
      <c r="AC259" s="48"/>
      <c r="AD259" s="47"/>
      <c r="AE259" s="1"/>
      <c r="AF259" s="69"/>
      <c r="AJ259" s="1"/>
      <c r="AK259" s="69"/>
    </row>
    <row r="260" spans="2:39" x14ac:dyDescent="0.2">
      <c r="B260" s="160" t="s">
        <v>515</v>
      </c>
      <c r="D260" s="50">
        <v>844450.66065939784</v>
      </c>
      <c r="E260" s="145">
        <v>239.98099951586022</v>
      </c>
      <c r="G260" s="50">
        <v>822549.90094225481</v>
      </c>
      <c r="H260" s="145">
        <v>233.08289873786009</v>
      </c>
      <c r="J260" s="146">
        <v>2.6625448124247608E-2</v>
      </c>
      <c r="K260" s="147">
        <v>2.9595053156423079E-2</v>
      </c>
      <c r="L260" s="146">
        <v>7.1742379857718586E-2</v>
      </c>
      <c r="M260" s="148">
        <v>6.8699999999999997E-2</v>
      </c>
      <c r="N260" s="50">
        <v>905033.56072752585</v>
      </c>
      <c r="P260" s="146">
        <v>7.1742379857718586E-2</v>
      </c>
      <c r="Q260" s="149">
        <v>6.8651211582711813E-2</v>
      </c>
      <c r="R260" s="50">
        <v>905033.56072752585</v>
      </c>
      <c r="S260" s="146">
        <v>7.1742379857718586E-2</v>
      </c>
      <c r="T260" s="149">
        <v>6.8651211582711813E-2</v>
      </c>
      <c r="U260" s="50">
        <v>905033.56072752585</v>
      </c>
      <c r="W260" s="146">
        <v>7.1742379857718586E-2</v>
      </c>
      <c r="X260" s="149">
        <v>6.8651211582711813E-2</v>
      </c>
      <c r="Y260" s="50">
        <v>905033.56072752585</v>
      </c>
      <c r="AA260" s="50">
        <v>872588.73333400628</v>
      </c>
      <c r="AB260" s="50">
        <v>905033.56072752585</v>
      </c>
      <c r="AC260" s="146">
        <v>7.1742379857718586E-2</v>
      </c>
      <c r="AD260" s="149">
        <v>6.8651211582711813E-2</v>
      </c>
      <c r="AE260" s="50">
        <v>905032</v>
      </c>
      <c r="AF260" s="145">
        <v>256.45554363191405</v>
      </c>
      <c r="AG260" s="150">
        <v>7.1740531641359073E-2</v>
      </c>
      <c r="AH260" s="150">
        <v>6.8649368697062396E-2</v>
      </c>
      <c r="AJ260" s="50">
        <v>885808.76476699172</v>
      </c>
      <c r="AK260" s="145">
        <v>251.00832713344184</v>
      </c>
      <c r="AL260" s="150">
        <v>2.170133780293404E-2</v>
      </c>
      <c r="AM260" s="149">
        <v>2.170133780293404E-2</v>
      </c>
    </row>
    <row r="261" spans="2:39" x14ac:dyDescent="0.2">
      <c r="B261" s="160" t="s">
        <v>516</v>
      </c>
      <c r="D261" s="50">
        <v>1134311.1325273409</v>
      </c>
      <c r="E261" s="145">
        <v>257.27297238824247</v>
      </c>
      <c r="G261" s="50">
        <v>1068427.4669470987</v>
      </c>
      <c r="H261" s="145">
        <v>240.74921632180838</v>
      </c>
      <c r="J261" s="146">
        <v>6.166414437893164E-2</v>
      </c>
      <c r="K261" s="147">
        <v>6.8634724211716014E-2</v>
      </c>
      <c r="L261" s="146">
        <v>7.5756681970476247E-2</v>
      </c>
      <c r="M261" s="148">
        <v>6.8699999999999997E-2</v>
      </c>
      <c r="N261" s="50">
        <v>1220242.7802497854</v>
      </c>
      <c r="P261" s="146">
        <v>7.5756681970476247E-2</v>
      </c>
      <c r="Q261" s="149">
        <v>6.8739646436788204E-2</v>
      </c>
      <c r="R261" s="50">
        <v>1220242.7802497854</v>
      </c>
      <c r="S261" s="146">
        <v>7.5756681970476247E-2</v>
      </c>
      <c r="T261" s="149">
        <v>6.8739646436788204E-2</v>
      </c>
      <c r="U261" s="50">
        <v>1220242.7802497854</v>
      </c>
      <c r="W261" s="146">
        <v>7.5756681970476247E-2</v>
      </c>
      <c r="X261" s="149">
        <v>6.8739646436788204E-2</v>
      </c>
      <c r="Y261" s="50">
        <v>1220242.7802497854</v>
      </c>
      <c r="AA261" s="50">
        <v>1139837.0256887504</v>
      </c>
      <c r="AB261" s="50">
        <v>1220242.7802497854</v>
      </c>
      <c r="AC261" s="146">
        <v>7.5756681970476247E-2</v>
      </c>
      <c r="AD261" s="149">
        <v>6.8739646436788204E-2</v>
      </c>
      <c r="AE261" s="50">
        <v>1220241</v>
      </c>
      <c r="AF261" s="145">
        <v>274.95742440350921</v>
      </c>
      <c r="AG261" s="150">
        <v>7.5755112515911049E-2</v>
      </c>
      <c r="AH261" s="150">
        <v>6.8738087219592181E-2</v>
      </c>
      <c r="AJ261" s="50">
        <v>1150595.7433772485</v>
      </c>
      <c r="AK261" s="145">
        <v>259.26422905692345</v>
      </c>
      <c r="AL261" s="150">
        <v>6.0529736029030889E-2</v>
      </c>
      <c r="AM261" s="149">
        <v>6.0529736029030889E-2</v>
      </c>
    </row>
    <row r="262" spans="2:39" x14ac:dyDescent="0.2">
      <c r="B262" s="160" t="s">
        <v>517</v>
      </c>
      <c r="D262" s="50">
        <v>939237.61039923225</v>
      </c>
      <c r="E262" s="145">
        <v>218.83142602834823</v>
      </c>
      <c r="G262" s="50">
        <v>934079.14712542517</v>
      </c>
      <c r="H262" s="145">
        <v>216.68191752535859</v>
      </c>
      <c r="J262" s="146">
        <v>5.5225119730828442E-3</v>
      </c>
      <c r="K262" s="147">
        <v>9.9201102128796403E-3</v>
      </c>
      <c r="L262" s="146">
        <v>7.3262254406856853E-2</v>
      </c>
      <c r="M262" s="148">
        <v>6.8699999999999997E-2</v>
      </c>
      <c r="N262" s="50">
        <v>1008048.275160789</v>
      </c>
      <c r="P262" s="146">
        <v>7.3262254406856853E-2</v>
      </c>
      <c r="Q262" s="149">
        <v>6.8588839001924251E-2</v>
      </c>
      <c r="R262" s="50">
        <v>1008048.275160789</v>
      </c>
      <c r="S262" s="146">
        <v>7.3262254406856853E-2</v>
      </c>
      <c r="T262" s="149">
        <v>6.8588839001924251E-2</v>
      </c>
      <c r="U262" s="50">
        <v>1008048.275160789</v>
      </c>
      <c r="W262" s="146">
        <v>7.3262254406856853E-2</v>
      </c>
      <c r="X262" s="149">
        <v>6.8588839001924251E-2</v>
      </c>
      <c r="Y262" s="50">
        <v>1008048.275160789</v>
      </c>
      <c r="AA262" s="50">
        <v>987762.55805495137</v>
      </c>
      <c r="AB262" s="50">
        <v>1008048.275160789</v>
      </c>
      <c r="AC262" s="146">
        <v>7.3262254406856853E-2</v>
      </c>
      <c r="AD262" s="149">
        <v>6.8588839001924251E-2</v>
      </c>
      <c r="AE262" s="50">
        <v>1008049</v>
      </c>
      <c r="AF262" s="145">
        <v>233.84098762049618</v>
      </c>
      <c r="AG262" s="150">
        <v>7.3263026138315368E-2</v>
      </c>
      <c r="AH262" s="150">
        <v>6.858960737295372E-2</v>
      </c>
      <c r="AJ262" s="50">
        <v>1005915.2576177438</v>
      </c>
      <c r="AK262" s="145">
        <v>233.34601522729457</v>
      </c>
      <c r="AL262" s="150">
        <v>2.1211949675656872E-3</v>
      </c>
      <c r="AM262" s="149">
        <v>2.1211949675654651E-3</v>
      </c>
    </row>
    <row r="263" spans="2:39" x14ac:dyDescent="0.2">
      <c r="B263" s="160" t="s">
        <v>518</v>
      </c>
      <c r="D263" s="50">
        <v>2884443.6486076596</v>
      </c>
      <c r="E263" s="145">
        <v>213.69595569318483</v>
      </c>
      <c r="G263" s="50">
        <v>2911220.7472721883</v>
      </c>
      <c r="H263" s="145">
        <v>214.36223125492856</v>
      </c>
      <c r="J263" s="146">
        <v>-9.1978935948497931E-3</v>
      </c>
      <c r="K263" s="147">
        <v>-3.1081760898046262E-3</v>
      </c>
      <c r="L263" s="146">
        <v>7.5196396471981952E-2</v>
      </c>
      <c r="M263" s="148">
        <v>6.8699999999999997E-2</v>
      </c>
      <c r="N263" s="50">
        <v>3101343.4168094513</v>
      </c>
      <c r="P263" s="146">
        <v>7.5196396471981952E-2</v>
      </c>
      <c r="Q263" s="149">
        <v>6.8628339477317724E-2</v>
      </c>
      <c r="R263" s="50">
        <v>3101343.4168094513</v>
      </c>
      <c r="S263" s="146">
        <v>7.5196396471981952E-2</v>
      </c>
      <c r="T263" s="149">
        <v>6.8628339477317724E-2</v>
      </c>
      <c r="U263" s="50">
        <v>3101343.4168094513</v>
      </c>
      <c r="W263" s="146">
        <v>7.5196396471981952E-2</v>
      </c>
      <c r="X263" s="149">
        <v>6.8628339477317724E-2</v>
      </c>
      <c r="Y263" s="50">
        <v>3101343.4168094513</v>
      </c>
      <c r="AA263" s="50">
        <v>3021458.2903966885</v>
      </c>
      <c r="AB263" s="50">
        <v>3101343.4168094513</v>
      </c>
      <c r="AC263" s="146">
        <v>7.5196396471981952E-2</v>
      </c>
      <c r="AD263" s="149">
        <v>6.8628339477317724E-2</v>
      </c>
      <c r="AE263" s="50">
        <v>3101345</v>
      </c>
      <c r="AF263" s="145">
        <v>228.36167086066698</v>
      </c>
      <c r="AG263" s="150">
        <v>7.5196945344049304E-2</v>
      </c>
      <c r="AH263" s="150">
        <v>6.8628884996487782E-2</v>
      </c>
      <c r="AJ263" s="50">
        <v>3135110.5278246859</v>
      </c>
      <c r="AK263" s="145">
        <v>230.84793161254643</v>
      </c>
      <c r="AL263" s="150">
        <v>-1.07701235809744E-2</v>
      </c>
      <c r="AM263" s="149">
        <v>-1.07701235809744E-2</v>
      </c>
    </row>
    <row r="264" spans="2:39" x14ac:dyDescent="0.2">
      <c r="B264" s="160" t="s">
        <v>519</v>
      </c>
      <c r="D264" s="50">
        <v>1860689.8903500622</v>
      </c>
      <c r="E264" s="145">
        <v>251.88285594638214</v>
      </c>
      <c r="G264" s="50">
        <v>1836644.0730369571</v>
      </c>
      <c r="H264" s="145">
        <v>246.89556158330834</v>
      </c>
      <c r="J264" s="146">
        <v>1.3092257594224277E-2</v>
      </c>
      <c r="K264" s="147">
        <v>2.0200016278506316E-2</v>
      </c>
      <c r="L264" s="146">
        <v>7.6191699360458998E-2</v>
      </c>
      <c r="M264" s="148">
        <v>6.8699999999999997E-2</v>
      </c>
      <c r="N264" s="50">
        <v>2002459.0150786596</v>
      </c>
      <c r="P264" s="146">
        <v>7.6191699360458998E-2</v>
      </c>
      <c r="Q264" s="149">
        <v>6.8693845238690932E-2</v>
      </c>
      <c r="R264" s="50">
        <v>2002459.0150786596</v>
      </c>
      <c r="S264" s="146">
        <v>7.6191699360458998E-2</v>
      </c>
      <c r="T264" s="149">
        <v>6.8693845238690932E-2</v>
      </c>
      <c r="U264" s="50">
        <v>2002459.0150786596</v>
      </c>
      <c r="W264" s="146">
        <v>7.6191699360458998E-2</v>
      </c>
      <c r="X264" s="149">
        <v>6.8693845238690932E-2</v>
      </c>
      <c r="Y264" s="50">
        <v>2002459.0150786596</v>
      </c>
      <c r="AA264" s="50">
        <v>1947789.2647665727</v>
      </c>
      <c r="AB264" s="50">
        <v>2002459.0150786596</v>
      </c>
      <c r="AC264" s="146">
        <v>7.6191699360458998E-2</v>
      </c>
      <c r="AD264" s="149">
        <v>6.8693845238690932E-2</v>
      </c>
      <c r="AE264" s="50">
        <v>2002460</v>
      </c>
      <c r="AF264" s="145">
        <v>269.18579027160439</v>
      </c>
      <c r="AG264" s="150">
        <v>7.6192228691727815E-2</v>
      </c>
      <c r="AH264" s="150">
        <v>6.8694370882095734E-2</v>
      </c>
      <c r="AJ264" s="50">
        <v>1977892.6674111872</v>
      </c>
      <c r="AK264" s="145">
        <v>265.88326396007511</v>
      </c>
      <c r="AL264" s="150">
        <v>1.2420963479766733E-2</v>
      </c>
      <c r="AM264" s="149">
        <v>1.2420963479766733E-2</v>
      </c>
    </row>
    <row r="265" spans="2:39" x14ac:dyDescent="0.2">
      <c r="B265" s="160" t="s">
        <v>520</v>
      </c>
      <c r="D265" s="50">
        <v>852611.87843162718</v>
      </c>
      <c r="E265" s="145">
        <v>220.77734980024593</v>
      </c>
      <c r="G265" s="50">
        <v>862264.12443862867</v>
      </c>
      <c r="H265" s="145">
        <v>222.35840825831161</v>
      </c>
      <c r="J265" s="146">
        <v>-1.1194071205601341E-2</v>
      </c>
      <c r="K265" s="147">
        <v>-7.1104055405405431E-3</v>
      </c>
      <c r="L265" s="146">
        <v>7.3087073194865848E-2</v>
      </c>
      <c r="M265" s="148">
        <v>6.8699999999999997E-2</v>
      </c>
      <c r="N265" s="50">
        <v>914926.78519737162</v>
      </c>
      <c r="P265" s="146">
        <v>7.3087073194865848E-2</v>
      </c>
      <c r="Q265" s="149">
        <v>6.8673562507595376E-2</v>
      </c>
      <c r="R265" s="50">
        <v>914926.78519737162</v>
      </c>
      <c r="S265" s="146">
        <v>7.3087073194865848E-2</v>
      </c>
      <c r="T265" s="149">
        <v>6.8673562507595376E-2</v>
      </c>
      <c r="U265" s="50">
        <v>914926.78519737162</v>
      </c>
      <c r="W265" s="146">
        <v>7.3087073194865848E-2</v>
      </c>
      <c r="X265" s="149">
        <v>6.8673562507595376E-2</v>
      </c>
      <c r="Y265" s="50">
        <v>914926.78519737162</v>
      </c>
      <c r="AA265" s="50">
        <v>899958.8524899747</v>
      </c>
      <c r="AB265" s="50">
        <v>914926.78519737162</v>
      </c>
      <c r="AC265" s="146">
        <v>7.3087073194865848E-2</v>
      </c>
      <c r="AD265" s="149">
        <v>6.8673562507595376E-2</v>
      </c>
      <c r="AE265" s="50">
        <v>914926</v>
      </c>
      <c r="AF265" s="145">
        <v>235.93871444737798</v>
      </c>
      <c r="AG265" s="150">
        <v>7.3086152263089676E-2</v>
      </c>
      <c r="AH265" s="150">
        <v>6.8672645363528906E-2</v>
      </c>
      <c r="AJ265" s="50">
        <v>928577.24266566313</v>
      </c>
      <c r="AK265" s="145">
        <v>239.45906106026882</v>
      </c>
      <c r="AL265" s="150">
        <v>-1.4701246205942486E-2</v>
      </c>
      <c r="AM265" s="149">
        <v>-1.4701246205942597E-2</v>
      </c>
    </row>
    <row r="266" spans="2:39" x14ac:dyDescent="0.2">
      <c r="B266" s="160" t="s">
        <v>521</v>
      </c>
      <c r="D266" s="50">
        <v>544356.89597521327</v>
      </c>
      <c r="E266" s="145">
        <v>222.73824259981697</v>
      </c>
      <c r="G266" s="50">
        <v>587115.69575563888</v>
      </c>
      <c r="H266" s="145">
        <v>237.76227218977587</v>
      </c>
      <c r="J266" s="146">
        <v>-7.2828575508262494E-2</v>
      </c>
      <c r="K266" s="147">
        <v>-6.3189291772780098E-2</v>
      </c>
      <c r="L266" s="146">
        <v>7.9861728559213141E-2</v>
      </c>
      <c r="M266" s="148">
        <v>6.8699999999999997E-2</v>
      </c>
      <c r="N266" s="50">
        <v>587830.1786409216</v>
      </c>
      <c r="P266" s="146">
        <v>7.9861728559213141E-2</v>
      </c>
      <c r="Q266" s="149">
        <v>6.8750525938175322E-2</v>
      </c>
      <c r="R266" s="50">
        <v>587830.1786409216</v>
      </c>
      <c r="S266" s="146">
        <v>7.9861728559213141E-2</v>
      </c>
      <c r="T266" s="149">
        <v>6.8750525938175322E-2</v>
      </c>
      <c r="U266" s="50">
        <v>587830.1786409216</v>
      </c>
      <c r="W266" s="146">
        <v>7.9861728559213141E-2</v>
      </c>
      <c r="X266" s="149">
        <v>6.8750525938175322E-2</v>
      </c>
      <c r="Y266" s="50">
        <v>587830.1786409216</v>
      </c>
      <c r="AA266" s="50">
        <v>584047.07712060737</v>
      </c>
      <c r="AB266" s="50">
        <v>587830.1786409216</v>
      </c>
      <c r="AC266" s="146">
        <v>7.9861728559213141E-2</v>
      </c>
      <c r="AD266" s="149">
        <v>6.8750525938175322E-2</v>
      </c>
      <c r="AE266" s="50">
        <v>587830</v>
      </c>
      <c r="AF266" s="145">
        <v>238.051541581485</v>
      </c>
      <c r="AG266" s="150">
        <v>7.9861400390464077E-2</v>
      </c>
      <c r="AH266" s="150">
        <v>6.8750201146108081E-2</v>
      </c>
      <c r="AJ266" s="50">
        <v>632268.30206514837</v>
      </c>
      <c r="AK266" s="145">
        <v>256.04757157633429</v>
      </c>
      <c r="AL266" s="150">
        <v>-7.0283931552478029E-2</v>
      </c>
      <c r="AM266" s="149">
        <v>-7.0283931552478029E-2</v>
      </c>
    </row>
    <row r="267" spans="2:39" x14ac:dyDescent="0.2">
      <c r="B267" s="160" t="s">
        <v>522</v>
      </c>
      <c r="D267" s="50">
        <v>1837157.1830922156</v>
      </c>
      <c r="E267" s="145">
        <v>213.81553628509491</v>
      </c>
      <c r="G267" s="50">
        <v>1863563.2815577902</v>
      </c>
      <c r="H267" s="145">
        <v>215.14225636553908</v>
      </c>
      <c r="J267" s="146">
        <v>-1.4169681666780454E-2</v>
      </c>
      <c r="K267" s="147">
        <v>-6.1667108212809518E-3</v>
      </c>
      <c r="L267" s="146">
        <v>7.7339673288234101E-2</v>
      </c>
      <c r="M267" s="148">
        <v>6.8699999999999997E-2</v>
      </c>
      <c r="N267" s="50">
        <v>1979242.3194116999</v>
      </c>
      <c r="P267" s="146">
        <v>7.7339673288234101E-2</v>
      </c>
      <c r="Q267" s="149">
        <v>6.8664256505656329E-2</v>
      </c>
      <c r="R267" s="50">
        <v>1979242.3194116999</v>
      </c>
      <c r="S267" s="146">
        <v>7.7339673288234101E-2</v>
      </c>
      <c r="T267" s="149">
        <v>6.8664256505656329E-2</v>
      </c>
      <c r="U267" s="50">
        <v>1979242.3194116999</v>
      </c>
      <c r="W267" s="146">
        <v>7.7339673288234101E-2</v>
      </c>
      <c r="X267" s="149">
        <v>6.8664256505656329E-2</v>
      </c>
      <c r="Y267" s="50">
        <v>1979242.3194116999</v>
      </c>
      <c r="AA267" s="50">
        <v>1903157.4065319705</v>
      </c>
      <c r="AB267" s="50">
        <v>1979242.3194116999</v>
      </c>
      <c r="AC267" s="146">
        <v>7.7339673288234101E-2</v>
      </c>
      <c r="AD267" s="149">
        <v>6.8664256505656329E-2</v>
      </c>
      <c r="AE267" s="50">
        <v>1979243</v>
      </c>
      <c r="AF267" s="145">
        <v>228.49709968515162</v>
      </c>
      <c r="AG267" s="150">
        <v>7.7340043745539599E-2</v>
      </c>
      <c r="AH267" s="150">
        <v>6.8664623979806549E-2</v>
      </c>
      <c r="AJ267" s="50">
        <v>2006882.1193836804</v>
      </c>
      <c r="AK267" s="145">
        <v>231.68794518366931</v>
      </c>
      <c r="AL267" s="150">
        <v>-1.3772168836786669E-2</v>
      </c>
      <c r="AM267" s="149">
        <v>-1.377216883678678E-2</v>
      </c>
    </row>
    <row r="268" spans="2:39" x14ac:dyDescent="0.2">
      <c r="B268" s="160" t="s">
        <v>523</v>
      </c>
      <c r="D268" s="50">
        <v>904385.86058048205</v>
      </c>
      <c r="E268" s="145">
        <v>262.26550029013271</v>
      </c>
      <c r="G268" s="50">
        <v>922369.92978296836</v>
      </c>
      <c r="H268" s="145">
        <v>263.85559233236881</v>
      </c>
      <c r="J268" s="146">
        <v>-1.9497675088690158E-2</v>
      </c>
      <c r="K268" s="147">
        <v>-6.0263723356416277E-3</v>
      </c>
      <c r="L268" s="146">
        <v>8.3284990784537216E-2</v>
      </c>
      <c r="M268" s="148">
        <v>6.8699999999999997E-2</v>
      </c>
      <c r="N268" s="50">
        <v>979707.62864459329</v>
      </c>
      <c r="P268" s="146">
        <v>8.3284990784537216E-2</v>
      </c>
      <c r="Q268" s="149">
        <v>6.8603253087951233E-2</v>
      </c>
      <c r="R268" s="50">
        <v>979707.62864459329</v>
      </c>
      <c r="S268" s="146">
        <v>8.3284990784537216E-2</v>
      </c>
      <c r="T268" s="149">
        <v>6.8603253087951233E-2</v>
      </c>
      <c r="U268" s="50">
        <v>979707.62864459329</v>
      </c>
      <c r="W268" s="146">
        <v>8.3284990784537216E-2</v>
      </c>
      <c r="X268" s="149">
        <v>6.8603253087951233E-2</v>
      </c>
      <c r="Y268" s="50">
        <v>979707.62864459329</v>
      </c>
      <c r="AA268" s="50">
        <v>972851.68146509142</v>
      </c>
      <c r="AB268" s="50">
        <v>979707.62864459329</v>
      </c>
      <c r="AC268" s="146">
        <v>8.3284990784537216E-2</v>
      </c>
      <c r="AD268" s="149">
        <v>6.8603253087951233E-2</v>
      </c>
      <c r="AE268" s="50">
        <v>979707</v>
      </c>
      <c r="AF268" s="145">
        <v>280.25758695103252</v>
      </c>
      <c r="AG268" s="150">
        <v>8.328429567792317E-2</v>
      </c>
      <c r="AH268" s="150">
        <v>6.8602567402102022E-2</v>
      </c>
      <c r="AJ268" s="50">
        <v>993305.53346772189</v>
      </c>
      <c r="AK268" s="145">
        <v>284.14761955847189</v>
      </c>
      <c r="AL268" s="150">
        <v>-1.369018193248972E-2</v>
      </c>
      <c r="AM268" s="149">
        <v>-1.369018193248972E-2</v>
      </c>
    </row>
    <row r="269" spans="2:39" x14ac:dyDescent="0.2">
      <c r="B269" s="160" t="s">
        <v>524</v>
      </c>
      <c r="D269" s="50">
        <v>713083.50522653922</v>
      </c>
      <c r="E269" s="145">
        <v>303.47995212410632</v>
      </c>
      <c r="G269" s="50">
        <v>723045.73321751982</v>
      </c>
      <c r="H269" s="145">
        <v>303.6110449899777</v>
      </c>
      <c r="J269" s="146">
        <v>-1.3778143668242371E-2</v>
      </c>
      <c r="K269" s="147">
        <v>-4.3177897522039821E-4</v>
      </c>
      <c r="L269" s="146">
        <v>8.3091334256925276E-2</v>
      </c>
      <c r="M269" s="148">
        <v>6.8699999999999997E-2</v>
      </c>
      <c r="N269" s="50">
        <v>772334.56511241756</v>
      </c>
      <c r="P269" s="146">
        <v>8.3091334256925276E-2</v>
      </c>
      <c r="Q269" s="149">
        <v>6.8629758109551631E-2</v>
      </c>
      <c r="R269" s="50">
        <v>772334.56511241756</v>
      </c>
      <c r="S269" s="146">
        <v>8.3091334256925276E-2</v>
      </c>
      <c r="T269" s="149">
        <v>6.8629758109551631E-2</v>
      </c>
      <c r="U269" s="50">
        <v>772334.56511241756</v>
      </c>
      <c r="W269" s="146">
        <v>8.3091334256925276E-2</v>
      </c>
      <c r="X269" s="149">
        <v>6.8629758109551631E-2</v>
      </c>
      <c r="Y269" s="50">
        <v>772334.56511241756</v>
      </c>
      <c r="AA269" s="50">
        <v>767025.14582055807</v>
      </c>
      <c r="AB269" s="50">
        <v>772334.56511241756</v>
      </c>
      <c r="AC269" s="146">
        <v>8.3091334256925276E-2</v>
      </c>
      <c r="AD269" s="149">
        <v>6.8629758109551631E-2</v>
      </c>
      <c r="AE269" s="50">
        <v>772334</v>
      </c>
      <c r="AF269" s="145">
        <v>324.30747053554097</v>
      </c>
      <c r="AG269" s="150">
        <v>8.3090541765704629E-2</v>
      </c>
      <c r="AH269" s="150">
        <v>6.8628976199776703E-2</v>
      </c>
      <c r="AJ269" s="50">
        <v>778652.14873622416</v>
      </c>
      <c r="AK269" s="145">
        <v>326.96049738028972</v>
      </c>
      <c r="AL269" s="150">
        <v>-8.1142121632602482E-3</v>
      </c>
      <c r="AM269" s="149">
        <v>-8.1142121632602482E-3</v>
      </c>
    </row>
    <row r="270" spans="2:39" x14ac:dyDescent="0.2">
      <c r="B270" s="160" t="s">
        <v>525</v>
      </c>
      <c r="D270" s="50">
        <v>394658.94411900354</v>
      </c>
      <c r="E270" s="145">
        <v>233.34940250485198</v>
      </c>
      <c r="G270" s="50">
        <v>396297.09889982123</v>
      </c>
      <c r="H270" s="145">
        <v>231.29447839917805</v>
      </c>
      <c r="J270" s="146">
        <v>-4.1336532247282509E-3</v>
      </c>
      <c r="K270" s="147">
        <v>8.8844494684714448E-3</v>
      </c>
      <c r="L270" s="146">
        <v>8.2769558937105137E-2</v>
      </c>
      <c r="M270" s="148">
        <v>6.8699999999999997E-2</v>
      </c>
      <c r="N270" s="50">
        <v>427324.6908543171</v>
      </c>
      <c r="P270" s="146">
        <v>8.2769558937105137E-2</v>
      </c>
      <c r="Q270" s="149">
        <v>6.8798082502177449E-2</v>
      </c>
      <c r="R270" s="50">
        <v>427324.6908543171</v>
      </c>
      <c r="S270" s="146">
        <v>8.2769558937105137E-2</v>
      </c>
      <c r="T270" s="149">
        <v>6.8798082502177449E-2</v>
      </c>
      <c r="U270" s="50">
        <v>427324.6908543171</v>
      </c>
      <c r="W270" s="146">
        <v>8.2769558937105137E-2</v>
      </c>
      <c r="X270" s="149">
        <v>6.8798082502177449E-2</v>
      </c>
      <c r="Y270" s="50">
        <v>427324.6908543171</v>
      </c>
      <c r="AA270" s="50">
        <v>422586.55521000578</v>
      </c>
      <c r="AB270" s="50">
        <v>427324.6908543171</v>
      </c>
      <c r="AC270" s="146">
        <v>8.2769558937105137E-2</v>
      </c>
      <c r="AD270" s="149">
        <v>6.8798082502177449E-2</v>
      </c>
      <c r="AE270" s="50">
        <v>427323</v>
      </c>
      <c r="AF270" s="145">
        <v>249.4024071015387</v>
      </c>
      <c r="AG270" s="150">
        <v>8.2765274594022831E-2</v>
      </c>
      <c r="AH270" s="150">
        <v>6.8793853441955655E-2</v>
      </c>
      <c r="AJ270" s="50">
        <v>426774.64705188404</v>
      </c>
      <c r="AK270" s="145">
        <v>249.08236688558651</v>
      </c>
      <c r="AL270" s="150">
        <v>1.2848770467128734E-3</v>
      </c>
      <c r="AM270" s="149">
        <v>1.2848770467128734E-3</v>
      </c>
    </row>
    <row r="271" spans="2:39" x14ac:dyDescent="0.2">
      <c r="B271" s="160" t="s">
        <v>526</v>
      </c>
      <c r="D271" s="50">
        <v>562180.64911413973</v>
      </c>
      <c r="E271" s="145">
        <v>306.04325533778041</v>
      </c>
      <c r="G271" s="50">
        <v>543990.66010663065</v>
      </c>
      <c r="H271" s="145">
        <v>292.38435387640169</v>
      </c>
      <c r="J271" s="146">
        <v>3.3438053888542152E-2</v>
      </c>
      <c r="K271" s="147">
        <v>4.671556901144136E-2</v>
      </c>
      <c r="L271" s="146">
        <v>8.3271478686169909E-2</v>
      </c>
      <c r="M271" s="148">
        <v>6.8699999999999997E-2</v>
      </c>
      <c r="N271" s="50">
        <v>608994.26305462501</v>
      </c>
      <c r="P271" s="146">
        <v>8.3271478686169909E-2</v>
      </c>
      <c r="Q271" s="149">
        <v>6.9530254359063237E-2</v>
      </c>
      <c r="R271" s="50">
        <v>608994.26305462501</v>
      </c>
      <c r="S271" s="146">
        <v>8.3271478686169909E-2</v>
      </c>
      <c r="T271" s="149">
        <v>6.9530254359063237E-2</v>
      </c>
      <c r="U271" s="50">
        <v>608994.26305462501</v>
      </c>
      <c r="W271" s="146">
        <v>8.3271478686169909E-2</v>
      </c>
      <c r="X271" s="149">
        <v>6.9530254359063237E-2</v>
      </c>
      <c r="Y271" s="50">
        <v>608994.26305462501</v>
      </c>
      <c r="AA271" s="50">
        <v>583597.04046484106</v>
      </c>
      <c r="AB271" s="50">
        <v>608994.26305462501</v>
      </c>
      <c r="AC271" s="146">
        <v>8.3271478686169909E-2</v>
      </c>
      <c r="AD271" s="149">
        <v>6.9530254359063237E-2</v>
      </c>
      <c r="AE271" s="50">
        <v>608994</v>
      </c>
      <c r="AF271" s="145">
        <v>327.32237933956947</v>
      </c>
      <c r="AG271" s="150">
        <v>8.3271010767849818E-2</v>
      </c>
      <c r="AH271" s="150">
        <v>6.9529792376255006E-2</v>
      </c>
      <c r="AJ271" s="50">
        <v>585826.70075315423</v>
      </c>
      <c r="AK271" s="145">
        <v>314.87040852811754</v>
      </c>
      <c r="AL271" s="150">
        <v>3.9546335489763829E-2</v>
      </c>
      <c r="AM271" s="149">
        <v>3.9546335489763829E-2</v>
      </c>
    </row>
    <row r="272" spans="2:39" x14ac:dyDescent="0.2">
      <c r="B272" s="160"/>
      <c r="D272" s="1"/>
      <c r="G272" s="1"/>
      <c r="N272" s="1"/>
      <c r="P272" s="48"/>
      <c r="R272" s="1"/>
      <c r="T272" s="47"/>
      <c r="U272" s="1"/>
      <c r="W272" s="48"/>
      <c r="X272" s="47"/>
      <c r="Y272" s="1"/>
      <c r="AA272" s="1"/>
      <c r="AB272" s="1"/>
      <c r="AC272" s="48"/>
      <c r="AD272" s="47"/>
      <c r="AE272" s="1"/>
      <c r="AF272" s="69"/>
      <c r="AJ272" s="1"/>
      <c r="AK272" s="69"/>
    </row>
    <row r="273" spans="2:39" x14ac:dyDescent="0.2">
      <c r="B273" s="160" t="s">
        <v>12</v>
      </c>
      <c r="D273" s="151">
        <v>13471567.859082913</v>
      </c>
      <c r="E273" s="152">
        <v>234.98623378302543</v>
      </c>
      <c r="G273" s="151">
        <v>13471567.859082922</v>
      </c>
      <c r="H273" s="152">
        <v>233.24215895720329</v>
      </c>
      <c r="J273" s="146">
        <v>0</v>
      </c>
      <c r="K273" s="147">
        <v>7.4775282205399307E-3</v>
      </c>
      <c r="L273" s="146">
        <v>7.6896737684529981E-2</v>
      </c>
      <c r="M273" s="148">
        <v>6.8699999999999997E-2</v>
      </c>
      <c r="N273" s="151">
        <v>14507487.478942158</v>
      </c>
      <c r="P273" s="146">
        <v>7.6896737684529981E-2</v>
      </c>
      <c r="Q273" s="149">
        <v>6.8903978023808765E-2</v>
      </c>
      <c r="R273" s="151">
        <v>14507487.478942158</v>
      </c>
      <c r="S273" s="146">
        <v>7.6896737684529981E-2</v>
      </c>
      <c r="T273" s="149">
        <v>6.8903978023808765E-2</v>
      </c>
      <c r="U273" s="151">
        <v>14507487.478942158</v>
      </c>
      <c r="W273" s="146">
        <v>7.6896737684529981E-2</v>
      </c>
      <c r="X273" s="149">
        <v>6.8903978023808765E-2</v>
      </c>
      <c r="Y273" s="151">
        <v>14507487.478942158</v>
      </c>
      <c r="AA273" s="151">
        <v>14102659.631344019</v>
      </c>
      <c r="AB273" s="151">
        <v>14507487.478942158</v>
      </c>
      <c r="AC273" s="146">
        <v>7.6896737684529981E-2</v>
      </c>
      <c r="AD273" s="149">
        <v>6.8903978023808765E-2</v>
      </c>
      <c r="AE273" s="151">
        <v>14507484</v>
      </c>
      <c r="AF273" s="152">
        <v>251.17765983828352</v>
      </c>
      <c r="AG273" s="150">
        <v>7.6896479441228793E-2</v>
      </c>
      <c r="AH273" s="150">
        <v>6.8903721697197051E-2</v>
      </c>
      <c r="AJ273" s="151">
        <v>14507609.655121332</v>
      </c>
      <c r="AK273" s="152">
        <v>251.1798353884563</v>
      </c>
      <c r="AL273" s="150">
        <v>-8.6613249404843273E-6</v>
      </c>
      <c r="AM273" s="149">
        <v>-8.661324940373305E-6</v>
      </c>
    </row>
    <row r="274" spans="2:39" x14ac:dyDescent="0.2">
      <c r="B274" s="160"/>
      <c r="D274" s="1"/>
      <c r="G274" s="1"/>
      <c r="N274" s="1"/>
      <c r="P274" s="48"/>
      <c r="R274" s="1"/>
      <c r="T274" s="47"/>
      <c r="U274" s="1"/>
      <c r="W274" s="48"/>
      <c r="X274" s="47"/>
      <c r="Y274" s="1"/>
      <c r="AA274" s="1"/>
      <c r="AB274" s="1"/>
      <c r="AC274" s="48"/>
      <c r="AD274" s="47"/>
      <c r="AE274" s="1"/>
      <c r="AF274" s="69"/>
      <c r="AJ274" s="1"/>
      <c r="AK274" s="69"/>
    </row>
    <row r="275" spans="2:39" x14ac:dyDescent="0.2">
      <c r="B275" s="39" t="s">
        <v>527</v>
      </c>
      <c r="D275" s="1"/>
      <c r="G275" s="1"/>
      <c r="N275" s="1"/>
      <c r="P275" s="48"/>
      <c r="R275" s="1"/>
      <c r="T275" s="47"/>
      <c r="U275" s="1"/>
      <c r="W275" s="48"/>
      <c r="X275" s="47"/>
      <c r="Y275" s="1"/>
      <c r="AA275" s="1"/>
      <c r="AB275" s="1"/>
      <c r="AC275" s="48"/>
      <c r="AD275" s="47"/>
      <c r="AE275" s="1"/>
      <c r="AF275" s="69"/>
      <c r="AJ275" s="1"/>
      <c r="AK275" s="69"/>
    </row>
    <row r="276" spans="2:39" x14ac:dyDescent="0.2">
      <c r="B276" s="160"/>
      <c r="D276" s="1"/>
      <c r="G276" s="1"/>
      <c r="N276" s="1"/>
      <c r="P276" s="48"/>
      <c r="R276" s="1"/>
      <c r="T276" s="47"/>
      <c r="U276" s="1"/>
      <c r="W276" s="48"/>
      <c r="X276" s="47"/>
      <c r="Y276" s="1"/>
      <c r="AA276" s="1"/>
      <c r="AB276" s="1"/>
      <c r="AC276" s="48"/>
      <c r="AD276" s="47"/>
      <c r="AE276" s="1"/>
      <c r="AF276" s="69"/>
      <c r="AJ276" s="1"/>
      <c r="AK276" s="69"/>
    </row>
    <row r="277" spans="2:39" x14ac:dyDescent="0.2">
      <c r="B277" s="160" t="s">
        <v>528</v>
      </c>
      <c r="D277" s="50">
        <v>731701.13354878966</v>
      </c>
      <c r="E277" s="145">
        <v>225.42895472812842</v>
      </c>
      <c r="G277" s="50">
        <v>733275.13154722308</v>
      </c>
      <c r="H277" s="145">
        <v>225.31789930766624</v>
      </c>
      <c r="J277" s="146">
        <v>-2.1465312687097837E-3</v>
      </c>
      <c r="K277" s="147">
        <v>4.9288325873542149E-4</v>
      </c>
      <c r="L277" s="146">
        <v>7.1536628714253814E-2</v>
      </c>
      <c r="M277" s="148">
        <v>6.8699999999999997E-2</v>
      </c>
      <c r="N277" s="50">
        <v>784044.56586926803</v>
      </c>
      <c r="P277" s="146">
        <v>7.1536628714253814E-2</v>
      </c>
      <c r="Q277" s="149">
        <v>6.8709792669897185E-2</v>
      </c>
      <c r="R277" s="50">
        <v>784044.56586926803</v>
      </c>
      <c r="S277" s="146">
        <v>7.1536628714253814E-2</v>
      </c>
      <c r="T277" s="149">
        <v>6.8709792669897185E-2</v>
      </c>
      <c r="U277" s="50">
        <v>784044.56586926803</v>
      </c>
      <c r="W277" s="146">
        <v>7.1536628714253814E-2</v>
      </c>
      <c r="X277" s="149">
        <v>6.8709792669897185E-2</v>
      </c>
      <c r="Y277" s="50">
        <v>784044.56586926803</v>
      </c>
      <c r="AA277" s="50">
        <v>776038.81989240146</v>
      </c>
      <c r="AB277" s="50">
        <v>784044.56586926803</v>
      </c>
      <c r="AC277" s="146">
        <v>7.1536628714253814E-2</v>
      </c>
      <c r="AD277" s="149">
        <v>6.8709792669897185E-2</v>
      </c>
      <c r="AE277" s="50">
        <v>784043</v>
      </c>
      <c r="AF277" s="145">
        <v>240.91765031513779</v>
      </c>
      <c r="AG277" s="150">
        <v>7.1534488674835695E-2</v>
      </c>
      <c r="AH277" s="150">
        <v>6.8707658276147443E-2</v>
      </c>
      <c r="AJ277" s="50">
        <v>789668.24719829217</v>
      </c>
      <c r="AK277" s="145">
        <v>242.64615415670562</v>
      </c>
      <c r="AL277" s="150">
        <v>-7.1235575423607145E-3</v>
      </c>
      <c r="AM277" s="149">
        <v>-7.1235575423607145E-3</v>
      </c>
    </row>
    <row r="278" spans="2:39" x14ac:dyDescent="0.2">
      <c r="B278" s="160" t="s">
        <v>529</v>
      </c>
      <c r="D278" s="50">
        <v>1216186.8893541608</v>
      </c>
      <c r="E278" s="145">
        <v>271.68211495126911</v>
      </c>
      <c r="G278" s="50">
        <v>1157324.6075358707</v>
      </c>
      <c r="H278" s="145">
        <v>257.25907618877329</v>
      </c>
      <c r="J278" s="146">
        <v>5.0860650015571052E-2</v>
      </c>
      <c r="K278" s="147">
        <v>5.6064256220497377E-2</v>
      </c>
      <c r="L278" s="146">
        <v>7.4228445427523937E-2</v>
      </c>
      <c r="M278" s="148">
        <v>6.8699999999999997E-2</v>
      </c>
      <c r="N278" s="50">
        <v>1306462.5515002562</v>
      </c>
      <c r="P278" s="146">
        <v>7.4228445427523937E-2</v>
      </c>
      <c r="Q278" s="149">
        <v>6.8935337767446203E-2</v>
      </c>
      <c r="R278" s="50">
        <v>1306462.5515002562</v>
      </c>
      <c r="S278" s="146">
        <v>7.4228445427523937E-2</v>
      </c>
      <c r="T278" s="149">
        <v>6.8935337767446203E-2</v>
      </c>
      <c r="U278" s="50">
        <v>1306462.5515002562</v>
      </c>
      <c r="W278" s="146">
        <v>7.4228445427523937E-2</v>
      </c>
      <c r="X278" s="149">
        <v>6.8935337767446203E-2</v>
      </c>
      <c r="Y278" s="50">
        <v>1306462.5515002562</v>
      </c>
      <c r="AA278" s="50">
        <v>1243070.3841004167</v>
      </c>
      <c r="AB278" s="50">
        <v>1306462.5515002562</v>
      </c>
      <c r="AC278" s="146">
        <v>7.4228445427523937E-2</v>
      </c>
      <c r="AD278" s="149">
        <v>6.8935337767446203E-2</v>
      </c>
      <c r="AE278" s="50">
        <v>1306464</v>
      </c>
      <c r="AF278" s="145">
        <v>290.41093529454935</v>
      </c>
      <c r="AG278" s="150">
        <v>7.4229636444921532E-2</v>
      </c>
      <c r="AH278" s="150">
        <v>6.8936522916275056E-2</v>
      </c>
      <c r="AJ278" s="50">
        <v>1246329.5902916447</v>
      </c>
      <c r="AK278" s="145">
        <v>277.0437930183067</v>
      </c>
      <c r="AL278" s="150">
        <v>4.8249203241883754E-2</v>
      </c>
      <c r="AM278" s="149">
        <v>4.8249203241883754E-2</v>
      </c>
    </row>
    <row r="279" spans="2:39" x14ac:dyDescent="0.2">
      <c r="B279" s="160" t="s">
        <v>530</v>
      </c>
      <c r="D279" s="50">
        <v>640552.33808074845</v>
      </c>
      <c r="E279" s="145">
        <v>249.13329237097892</v>
      </c>
      <c r="G279" s="50">
        <v>601120.99081833975</v>
      </c>
      <c r="H279" s="145">
        <v>233.13204802010489</v>
      </c>
      <c r="J279" s="146">
        <v>6.559635724703039E-2</v>
      </c>
      <c r="K279" s="147">
        <v>6.8635970415762415E-2</v>
      </c>
      <c r="L279" s="146">
        <v>7.1635515273503092E-2</v>
      </c>
      <c r="M279" s="148">
        <v>6.8699999999999997E-2</v>
      </c>
      <c r="N279" s="50">
        <v>686438.63487881003</v>
      </c>
      <c r="P279" s="146">
        <v>7.1635515273503092E-2</v>
      </c>
      <c r="Q279" s="149">
        <v>6.8587370241440349E-2</v>
      </c>
      <c r="R279" s="50">
        <v>686438.63487881003</v>
      </c>
      <c r="S279" s="146">
        <v>7.1635515273503092E-2</v>
      </c>
      <c r="T279" s="149">
        <v>6.8587370241440349E-2</v>
      </c>
      <c r="U279" s="50">
        <v>686438.63487881003</v>
      </c>
      <c r="W279" s="146">
        <v>7.1635515273503092E-2</v>
      </c>
      <c r="X279" s="149">
        <v>6.8587370241440349E-2</v>
      </c>
      <c r="Y279" s="50">
        <v>686438.63487881003</v>
      </c>
      <c r="AA279" s="50">
        <v>646579.85706571315</v>
      </c>
      <c r="AB279" s="50">
        <v>686438.63487881003</v>
      </c>
      <c r="AC279" s="146">
        <v>7.1635515273503092E-2</v>
      </c>
      <c r="AD279" s="149">
        <v>6.8587370241440349E-2</v>
      </c>
      <c r="AE279" s="50">
        <v>686438</v>
      </c>
      <c r="AF279" s="145">
        <v>266.22044350999289</v>
      </c>
      <c r="AG279" s="150">
        <v>7.1634524130746557E-2</v>
      </c>
      <c r="AH279" s="150">
        <v>6.8586381917876693E-2</v>
      </c>
      <c r="AJ279" s="50">
        <v>647350.68564513151</v>
      </c>
      <c r="AK279" s="145">
        <v>251.06125628089481</v>
      </c>
      <c r="AL279" s="150">
        <v>6.0380432463611466E-2</v>
      </c>
      <c r="AM279" s="149">
        <v>6.0380432463611688E-2</v>
      </c>
    </row>
    <row r="280" spans="2:39" x14ac:dyDescent="0.2">
      <c r="B280" s="160" t="s">
        <v>531</v>
      </c>
      <c r="D280" s="50">
        <v>1259286.6059715124</v>
      </c>
      <c r="E280" s="145">
        <v>219.9304566616448</v>
      </c>
      <c r="G280" s="50">
        <v>1206774.1005596332</v>
      </c>
      <c r="H280" s="145">
        <v>209.67161470954463</v>
      </c>
      <c r="J280" s="146">
        <v>4.3514776616043527E-2</v>
      </c>
      <c r="K280" s="147">
        <v>4.8928139206213528E-2</v>
      </c>
      <c r="L280" s="146">
        <v>7.4262526866015977E-2</v>
      </c>
      <c r="M280" s="148">
        <v>6.8699999999999997E-2</v>
      </c>
      <c r="N280" s="50">
        <v>1352804.4113794859</v>
      </c>
      <c r="P280" s="146">
        <v>7.4262526866015977E-2</v>
      </c>
      <c r="Q280" s="149">
        <v>6.8718417257745745E-2</v>
      </c>
      <c r="R280" s="50">
        <v>1352804.4113794859</v>
      </c>
      <c r="S280" s="146">
        <v>7.4262526866015977E-2</v>
      </c>
      <c r="T280" s="149">
        <v>6.8718417257745745E-2</v>
      </c>
      <c r="U280" s="50">
        <v>1352804.4113794859</v>
      </c>
      <c r="W280" s="146">
        <v>7.4262526866015977E-2</v>
      </c>
      <c r="X280" s="149">
        <v>6.8718417257745745E-2</v>
      </c>
      <c r="Y280" s="50">
        <v>1352804.4113794859</v>
      </c>
      <c r="AA280" s="50">
        <v>1285775.9032000466</v>
      </c>
      <c r="AB280" s="50">
        <v>1352804.4113794859</v>
      </c>
      <c r="AC280" s="146">
        <v>7.4262526866015977E-2</v>
      </c>
      <c r="AD280" s="149">
        <v>6.8718417257745745E-2</v>
      </c>
      <c r="AE280" s="50">
        <v>1352804</v>
      </c>
      <c r="AF280" s="145">
        <v>235.04365807485641</v>
      </c>
      <c r="AG280" s="150">
        <v>7.4262200189400884E-2</v>
      </c>
      <c r="AH280" s="150">
        <v>6.8718092267060271E-2</v>
      </c>
      <c r="AJ280" s="50">
        <v>1299582.0364758282</v>
      </c>
      <c r="AK280" s="145">
        <v>225.79657941701097</v>
      </c>
      <c r="AL280" s="150">
        <v>4.0953138801839595E-2</v>
      </c>
      <c r="AM280" s="149">
        <v>4.0953138801839595E-2</v>
      </c>
    </row>
    <row r="281" spans="2:39" x14ac:dyDescent="0.2">
      <c r="B281" s="160" t="s">
        <v>532</v>
      </c>
      <c r="D281" s="50">
        <v>1104084.1519813694</v>
      </c>
      <c r="E281" s="145">
        <v>250.80777162725474</v>
      </c>
      <c r="G281" s="50">
        <v>1073214.0732984289</v>
      </c>
      <c r="H281" s="145">
        <v>242.20378883346143</v>
      </c>
      <c r="J281" s="146">
        <v>2.8764138908525583E-2</v>
      </c>
      <c r="K281" s="147">
        <v>3.5523733279454905E-2</v>
      </c>
      <c r="L281" s="146">
        <v>7.5895792088577441E-2</v>
      </c>
      <c r="M281" s="148">
        <v>6.8699999999999997E-2</v>
      </c>
      <c r="N281" s="50">
        <v>1187879.4932284406</v>
      </c>
      <c r="P281" s="146">
        <v>7.5895792088577441E-2</v>
      </c>
      <c r="Q281" s="149">
        <v>6.8872660791647444E-2</v>
      </c>
      <c r="R281" s="50">
        <v>1187879.4932284406</v>
      </c>
      <c r="S281" s="146">
        <v>7.5895792088577441E-2</v>
      </c>
      <c r="T281" s="149">
        <v>6.8872660791647444E-2</v>
      </c>
      <c r="U281" s="50">
        <v>1187879.4932284406</v>
      </c>
      <c r="W281" s="146">
        <v>7.5895792088577441E-2</v>
      </c>
      <c r="X281" s="149">
        <v>6.8872660791647444E-2</v>
      </c>
      <c r="Y281" s="50">
        <v>1187879.4932284406</v>
      </c>
      <c r="AA281" s="50">
        <v>1147466.5021025359</v>
      </c>
      <c r="AB281" s="50">
        <v>1187879.4932284406</v>
      </c>
      <c r="AC281" s="146">
        <v>7.5895792088577441E-2</v>
      </c>
      <c r="AD281" s="149">
        <v>6.8872660791647444E-2</v>
      </c>
      <c r="AE281" s="50">
        <v>1187880</v>
      </c>
      <c r="AF281" s="145">
        <v>268.08168457504826</v>
      </c>
      <c r="AG281" s="150">
        <v>7.5896251085800115E-2</v>
      </c>
      <c r="AH281" s="150">
        <v>6.8873116792671274E-2</v>
      </c>
      <c r="AJ281" s="50">
        <v>1155750.4675522074</v>
      </c>
      <c r="AK281" s="145">
        <v>260.83066664123942</v>
      </c>
      <c r="AL281" s="150">
        <v>2.7799713995219522E-2</v>
      </c>
      <c r="AM281" s="149">
        <v>2.77997139952193E-2</v>
      </c>
    </row>
    <row r="282" spans="2:39" x14ac:dyDescent="0.2">
      <c r="B282" s="160" t="s">
        <v>533</v>
      </c>
      <c r="D282" s="50">
        <v>818206.32232573477</v>
      </c>
      <c r="E282" s="145">
        <v>221.3175466578887</v>
      </c>
      <c r="G282" s="50">
        <v>824435.13643226505</v>
      </c>
      <c r="H282" s="145">
        <v>221.91309101134976</v>
      </c>
      <c r="J282" s="146">
        <v>-7.5552506574203537E-3</v>
      </c>
      <c r="K282" s="147">
        <v>-2.6836828361360698E-3</v>
      </c>
      <c r="L282" s="146">
        <v>7.3823639251462403E-2</v>
      </c>
      <c r="M282" s="148">
        <v>6.8699999999999997E-2</v>
      </c>
      <c r="N282" s="50">
        <v>878609.29069837555</v>
      </c>
      <c r="P282" s="146">
        <v>7.3823639251462403E-2</v>
      </c>
      <c r="Q282" s="149">
        <v>6.857835789319866E-2</v>
      </c>
      <c r="R282" s="50">
        <v>878609.29069837555</v>
      </c>
      <c r="S282" s="146">
        <v>7.3823639251462403E-2</v>
      </c>
      <c r="T282" s="149">
        <v>6.857835789319866E-2</v>
      </c>
      <c r="U282" s="50">
        <v>878609.29069837555</v>
      </c>
      <c r="W282" s="146">
        <v>7.3823639251462403E-2</v>
      </c>
      <c r="X282" s="149">
        <v>6.857835789319866E-2</v>
      </c>
      <c r="Y282" s="50">
        <v>878609.29069837555</v>
      </c>
      <c r="AA282" s="50">
        <v>861850.25610591262</v>
      </c>
      <c r="AB282" s="50">
        <v>878609.29069837555</v>
      </c>
      <c r="AC282" s="146">
        <v>7.3823639251462403E-2</v>
      </c>
      <c r="AD282" s="149">
        <v>6.857835789319866E-2</v>
      </c>
      <c r="AE282" s="50">
        <v>878609</v>
      </c>
      <c r="AF282" s="145">
        <v>236.49506233339679</v>
      </c>
      <c r="AG282" s="150">
        <v>7.3823283964088438E-2</v>
      </c>
      <c r="AH282" s="150">
        <v>6.8578004341288912E-2</v>
      </c>
      <c r="AJ282" s="50">
        <v>887838.98581350583</v>
      </c>
      <c r="AK282" s="145">
        <v>238.97949633111529</v>
      </c>
      <c r="AL282" s="150">
        <v>-1.039601319719996E-2</v>
      </c>
      <c r="AM282" s="149">
        <v>-1.0396013197200071E-2</v>
      </c>
    </row>
    <row r="283" spans="2:39" x14ac:dyDescent="0.2">
      <c r="B283" s="160" t="s">
        <v>534</v>
      </c>
      <c r="D283" s="50">
        <v>984003.25930076814</v>
      </c>
      <c r="E283" s="145">
        <v>205.4784592467544</v>
      </c>
      <c r="G283" s="50">
        <v>1060982.0176605834</v>
      </c>
      <c r="H283" s="145">
        <v>219.54408728826266</v>
      </c>
      <c r="J283" s="146">
        <v>-7.2554253586266992E-2</v>
      </c>
      <c r="K283" s="147">
        <v>-6.4067441830214289E-2</v>
      </c>
      <c r="L283" s="146">
        <v>7.8525948732233841E-2</v>
      </c>
      <c r="M283" s="148">
        <v>6.8699999999999997E-2</v>
      </c>
      <c r="N283" s="50">
        <v>1061273.0487929713</v>
      </c>
      <c r="P283" s="146">
        <v>7.8525948732233841E-2</v>
      </c>
      <c r="Q283" s="149">
        <v>6.8746134341752585E-2</v>
      </c>
      <c r="R283" s="50">
        <v>1061273.0487929713</v>
      </c>
      <c r="S283" s="146">
        <v>7.8525948732233841E-2</v>
      </c>
      <c r="T283" s="149">
        <v>6.8746134341752585E-2</v>
      </c>
      <c r="U283" s="50">
        <v>1061273.0487929713</v>
      </c>
      <c r="W283" s="146">
        <v>7.8525948732233841E-2</v>
      </c>
      <c r="X283" s="149">
        <v>6.8746134341752585E-2</v>
      </c>
      <c r="Y283" s="50">
        <v>1061273.0487929713</v>
      </c>
      <c r="AA283" s="50">
        <v>1058157.1239596764</v>
      </c>
      <c r="AB283" s="50">
        <v>1061273.0487929713</v>
      </c>
      <c r="AC283" s="146">
        <v>7.8525948732233841E-2</v>
      </c>
      <c r="AD283" s="149">
        <v>6.8746134341752585E-2</v>
      </c>
      <c r="AE283" s="50">
        <v>1061273</v>
      </c>
      <c r="AF283" s="145">
        <v>219.60429891396495</v>
      </c>
      <c r="AG283" s="150">
        <v>7.8525899146045131E-2</v>
      </c>
      <c r="AH283" s="150">
        <v>6.8746085205199758E-2</v>
      </c>
      <c r="AJ283" s="50">
        <v>1142577.695805826</v>
      </c>
      <c r="AK283" s="145">
        <v>236.42830246522047</v>
      </c>
      <c r="AL283" s="150">
        <v>-7.1159008358275599E-2</v>
      </c>
      <c r="AM283" s="149">
        <v>-7.1159008358275488E-2</v>
      </c>
    </row>
    <row r="284" spans="2:39" x14ac:dyDescent="0.2">
      <c r="B284" s="160" t="s">
        <v>535</v>
      </c>
      <c r="D284" s="50">
        <v>854135.08925580082</v>
      </c>
      <c r="E284" s="145">
        <v>192.63829631289093</v>
      </c>
      <c r="G284" s="50">
        <v>986900.43777350127</v>
      </c>
      <c r="H284" s="145">
        <v>220.88632841058097</v>
      </c>
      <c r="J284" s="146">
        <v>-0.13452760120081209</v>
      </c>
      <c r="K284" s="147">
        <v>-0.12788492751431368</v>
      </c>
      <c r="L284" s="146">
        <v>7.6908451088113061E-2</v>
      </c>
      <c r="M284" s="148">
        <v>6.8699999999999997E-2</v>
      </c>
      <c r="N284" s="50">
        <v>919825.29599047173</v>
      </c>
      <c r="P284" s="146">
        <v>7.6908451088113061E-2</v>
      </c>
      <c r="Q284" s="149">
        <v>6.8705919499681967E-2</v>
      </c>
      <c r="R284" s="50">
        <v>919825.29599047173</v>
      </c>
      <c r="S284" s="146">
        <v>7.6908451088113061E-2</v>
      </c>
      <c r="T284" s="149">
        <v>6.8705919499681967E-2</v>
      </c>
      <c r="U284" s="50">
        <v>919825.29599047173</v>
      </c>
      <c r="W284" s="146">
        <v>7.6908451088113061E-2</v>
      </c>
      <c r="X284" s="149">
        <v>6.8705919499681967E-2</v>
      </c>
      <c r="Y284" s="50">
        <v>919825.29599047173</v>
      </c>
      <c r="AA284" s="50">
        <v>919811.98381450237</v>
      </c>
      <c r="AB284" s="50">
        <v>919825.29599047173</v>
      </c>
      <c r="AC284" s="146">
        <v>7.6908451088113061E-2</v>
      </c>
      <c r="AD284" s="149">
        <v>6.8705919499681967E-2</v>
      </c>
      <c r="AE284" s="50">
        <v>919825</v>
      </c>
      <c r="AF284" s="145">
        <v>205.87362134385106</v>
      </c>
      <c r="AG284" s="150">
        <v>7.6908104549871847E-2</v>
      </c>
      <c r="AH284" s="150">
        <v>6.8705575600932267E-2</v>
      </c>
      <c r="AJ284" s="50">
        <v>1062798.8122431494</v>
      </c>
      <c r="AK284" s="145">
        <v>237.87376972406796</v>
      </c>
      <c r="AL284" s="150">
        <v>-0.13452575463590144</v>
      </c>
      <c r="AM284" s="149">
        <v>-0.13452575463590144</v>
      </c>
    </row>
    <row r="285" spans="2:39" x14ac:dyDescent="0.2">
      <c r="B285" s="160" t="s">
        <v>489</v>
      </c>
      <c r="D285" s="50">
        <v>2599301.4318353278</v>
      </c>
      <c r="E285" s="145">
        <v>277.39528308062887</v>
      </c>
      <c r="G285" s="50">
        <v>2624881.7982235197</v>
      </c>
      <c r="H285" s="145">
        <v>276.38463934050515</v>
      </c>
      <c r="J285" s="146">
        <v>-9.745340306563266E-3</v>
      </c>
      <c r="K285" s="147">
        <v>3.6566566887916707E-3</v>
      </c>
      <c r="L285" s="146">
        <v>8.3239152228144153E-2</v>
      </c>
      <c r="M285" s="148">
        <v>6.8699999999999997E-2</v>
      </c>
      <c r="N285" s="50">
        <v>2815665.0794067015</v>
      </c>
      <c r="P285" s="146">
        <v>8.3239152228144153E-2</v>
      </c>
      <c r="Q285" s="149">
        <v>6.8774476717190058E-2</v>
      </c>
      <c r="R285" s="50">
        <v>2815665.0794067015</v>
      </c>
      <c r="S285" s="146">
        <v>8.3239152228144153E-2</v>
      </c>
      <c r="T285" s="149">
        <v>6.8774476717190058E-2</v>
      </c>
      <c r="U285" s="50">
        <v>2815665.0794067015</v>
      </c>
      <c r="W285" s="146">
        <v>8.3239152228144153E-2</v>
      </c>
      <c r="X285" s="149">
        <v>6.8774476717190058E-2</v>
      </c>
      <c r="Y285" s="50">
        <v>2815665.0794067015</v>
      </c>
      <c r="AA285" s="50">
        <v>2774485.0413544229</v>
      </c>
      <c r="AB285" s="50">
        <v>2815665.0794067015</v>
      </c>
      <c r="AC285" s="146">
        <v>8.3239152228144153E-2</v>
      </c>
      <c r="AD285" s="149">
        <v>6.8774476717190058E-2</v>
      </c>
      <c r="AE285" s="50">
        <v>2815662</v>
      </c>
      <c r="AF285" s="145">
        <v>296.47267427487333</v>
      </c>
      <c r="AG285" s="150">
        <v>8.3237967522644452E-2</v>
      </c>
      <c r="AH285" s="150">
        <v>6.877330783126312E-2</v>
      </c>
      <c r="AJ285" s="50">
        <v>2826750.4508604491</v>
      </c>
      <c r="AK285" s="145">
        <v>297.64022303611063</v>
      </c>
      <c r="AL285" s="150">
        <v>-3.9226847410862575E-3</v>
      </c>
      <c r="AM285" s="149">
        <v>-3.9226847410863686E-3</v>
      </c>
    </row>
    <row r="286" spans="2:39" x14ac:dyDescent="0.2">
      <c r="B286" s="160" t="s">
        <v>536</v>
      </c>
      <c r="D286" s="50">
        <v>1085751.0580058077</v>
      </c>
      <c r="E286" s="145">
        <v>230.24048852834275</v>
      </c>
      <c r="G286" s="50">
        <v>1106793.4732843442</v>
      </c>
      <c r="H286" s="145">
        <v>232.76743631332764</v>
      </c>
      <c r="J286" s="146">
        <v>-1.9012052190816031E-2</v>
      </c>
      <c r="K286" s="147">
        <v>-1.0856105239666625E-2</v>
      </c>
      <c r="L286" s="146">
        <v>7.7568909082155191E-2</v>
      </c>
      <c r="M286" s="148">
        <v>6.8699999999999997E-2</v>
      </c>
      <c r="N286" s="50">
        <v>1169971.5831101141</v>
      </c>
      <c r="P286" s="146">
        <v>7.7568909082155191E-2</v>
      </c>
      <c r="Q286" s="149">
        <v>6.8683857164798301E-2</v>
      </c>
      <c r="R286" s="50">
        <v>1169971.5831101141</v>
      </c>
      <c r="S286" s="146">
        <v>7.7568909082155191E-2</v>
      </c>
      <c r="T286" s="149">
        <v>6.8683857164798301E-2</v>
      </c>
      <c r="U286" s="50">
        <v>1169971.5831101141</v>
      </c>
      <c r="W286" s="146">
        <v>7.7568909082155191E-2</v>
      </c>
      <c r="X286" s="149">
        <v>6.8683857164798301E-2</v>
      </c>
      <c r="Y286" s="50">
        <v>1169971.5831101141</v>
      </c>
      <c r="AA286" s="50">
        <v>1157454.7237788709</v>
      </c>
      <c r="AB286" s="50">
        <v>1169971.5831101141</v>
      </c>
      <c r="AC286" s="146">
        <v>7.7568909082155191E-2</v>
      </c>
      <c r="AD286" s="149">
        <v>6.8683857164798301E-2</v>
      </c>
      <c r="AE286" s="50">
        <v>1169972</v>
      </c>
      <c r="AF286" s="145">
        <v>246.05438103122282</v>
      </c>
      <c r="AG286" s="150">
        <v>7.7569293046677146E-2</v>
      </c>
      <c r="AH286" s="150">
        <v>6.8684237963356098E-2</v>
      </c>
      <c r="AJ286" s="50">
        <v>1191912.3183883291</v>
      </c>
      <c r="AK286" s="145">
        <v>250.66860381661277</v>
      </c>
      <c r="AL286" s="150">
        <v>-1.840766141086303E-2</v>
      </c>
      <c r="AM286" s="149">
        <v>-1.8407661410862919E-2</v>
      </c>
    </row>
    <row r="287" spans="2:39" x14ac:dyDescent="0.2">
      <c r="B287" s="160" t="s">
        <v>537</v>
      </c>
      <c r="D287" s="50">
        <v>807978.83986777172</v>
      </c>
      <c r="E287" s="145">
        <v>213.44609284825162</v>
      </c>
      <c r="G287" s="50">
        <v>774080.67150383198</v>
      </c>
      <c r="H287" s="145">
        <v>202.97014343813169</v>
      </c>
      <c r="J287" s="146">
        <v>4.3791518909889193E-2</v>
      </c>
      <c r="K287" s="147">
        <v>5.1613253223684818E-2</v>
      </c>
      <c r="L287" s="146">
        <v>7.6672918055707306E-2</v>
      </c>
      <c r="M287" s="148">
        <v>6.8699999999999997E-2</v>
      </c>
      <c r="N287" s="50">
        <v>869928.9352476988</v>
      </c>
      <c r="P287" s="146">
        <v>7.6672918055707306E-2</v>
      </c>
      <c r="Q287" s="149">
        <v>6.8664793888314479E-2</v>
      </c>
      <c r="R287" s="50">
        <v>869928.9352476988</v>
      </c>
      <c r="S287" s="146">
        <v>7.6672918055707306E-2</v>
      </c>
      <c r="T287" s="149">
        <v>6.8664793888314479E-2</v>
      </c>
      <c r="U287" s="50">
        <v>869928.9352476988</v>
      </c>
      <c r="W287" s="146">
        <v>7.6672918055707306E-2</v>
      </c>
      <c r="X287" s="149">
        <v>6.8664793888314479E-2</v>
      </c>
      <c r="Y287" s="50">
        <v>869928.9352476988</v>
      </c>
      <c r="AA287" s="50">
        <v>821066.50383844425</v>
      </c>
      <c r="AB287" s="50">
        <v>869928.9352476988</v>
      </c>
      <c r="AC287" s="146">
        <v>7.6672918055707306E-2</v>
      </c>
      <c r="AD287" s="149">
        <v>6.8664793888314479E-2</v>
      </c>
      <c r="AE287" s="50">
        <v>869929</v>
      </c>
      <c r="AF287" s="145">
        <v>228.10234179851417</v>
      </c>
      <c r="AG287" s="150">
        <v>7.667299819679263E-2</v>
      </c>
      <c r="AH287" s="150">
        <v>6.8664873433323281E-2</v>
      </c>
      <c r="AJ287" s="50">
        <v>833611.97013012611</v>
      </c>
      <c r="AK287" s="145">
        <v>218.57972609023818</v>
      </c>
      <c r="AL287" s="150">
        <v>4.3565868978830524E-2</v>
      </c>
      <c r="AM287" s="149">
        <v>4.3565868978830524E-2</v>
      </c>
    </row>
    <row r="288" spans="2:39" x14ac:dyDescent="0.2">
      <c r="B288" s="160" t="s">
        <v>491</v>
      </c>
      <c r="D288" s="50">
        <v>622064.7544035092</v>
      </c>
      <c r="E288" s="145">
        <v>219.20684784593868</v>
      </c>
      <c r="G288" s="50">
        <v>577601.52239755692</v>
      </c>
      <c r="H288" s="145">
        <v>202.25547499938716</v>
      </c>
      <c r="J288" s="146">
        <v>7.6979076892648379E-2</v>
      </c>
      <c r="K288" s="147">
        <v>8.3811688393616413E-2</v>
      </c>
      <c r="L288" s="146">
        <v>7.549334389938922E-2</v>
      </c>
      <c r="M288" s="148">
        <v>6.8699999999999997E-2</v>
      </c>
      <c r="N288" s="50">
        <v>669026.50283538247</v>
      </c>
      <c r="P288" s="146">
        <v>7.549334389938922E-2</v>
      </c>
      <c r="Q288" s="149">
        <v>6.8713173257722415E-2</v>
      </c>
      <c r="R288" s="50">
        <v>669026.50283538247</v>
      </c>
      <c r="S288" s="146">
        <v>7.549334389938922E-2</v>
      </c>
      <c r="T288" s="149">
        <v>6.8713173257722415E-2</v>
      </c>
      <c r="U288" s="50">
        <v>669026.50283538247</v>
      </c>
      <c r="W288" s="146">
        <v>7.549334389938922E-2</v>
      </c>
      <c r="X288" s="149">
        <v>6.8713173257722415E-2</v>
      </c>
      <c r="Y288" s="50">
        <v>669026.50283538247</v>
      </c>
      <c r="AA288" s="50">
        <v>618165.14214014239</v>
      </c>
      <c r="AB288" s="50">
        <v>669026.50283538247</v>
      </c>
      <c r="AC288" s="146">
        <v>7.549334389938922E-2</v>
      </c>
      <c r="AD288" s="149">
        <v>6.8713173257722415E-2</v>
      </c>
      <c r="AE288" s="50">
        <v>669028</v>
      </c>
      <c r="AF288" s="145">
        <v>234.26977021496563</v>
      </c>
      <c r="AG288" s="150">
        <v>7.5495750665898642E-2</v>
      </c>
      <c r="AH288" s="150">
        <v>6.871556485139263E-2</v>
      </c>
      <c r="AJ288" s="50">
        <v>622022.43352823972</v>
      </c>
      <c r="AK288" s="145">
        <v>217.81009549856577</v>
      </c>
      <c r="AL288" s="150">
        <v>7.556892474944199E-2</v>
      </c>
      <c r="AM288" s="149">
        <v>7.5568924749441768E-2</v>
      </c>
    </row>
    <row r="289" spans="2:39" x14ac:dyDescent="0.2">
      <c r="B289" s="160" t="s">
        <v>538</v>
      </c>
      <c r="D289" s="50">
        <v>748315.9851516122</v>
      </c>
      <c r="E289" s="145">
        <v>228.230773546905</v>
      </c>
      <c r="G289" s="50">
        <v>744183.89804782381</v>
      </c>
      <c r="H289" s="145">
        <v>225.35037051062815</v>
      </c>
      <c r="J289" s="146">
        <v>5.5525080757967693E-3</v>
      </c>
      <c r="K289" s="147">
        <v>1.278188728844798E-2</v>
      </c>
      <c r="L289" s="146">
        <v>7.6494558433054083E-2</v>
      </c>
      <c r="M289" s="148">
        <v>6.8699999999999997E-2</v>
      </c>
      <c r="N289" s="50">
        <v>805558.0860041806</v>
      </c>
      <c r="P289" s="146">
        <v>7.6494558433054083E-2</v>
      </c>
      <c r="R289" s="50">
        <v>805558.0860041806</v>
      </c>
      <c r="S289" s="146">
        <v>7.6494558433054083E-2</v>
      </c>
      <c r="T289" s="47"/>
      <c r="U289" s="50">
        <v>805558.0860041806</v>
      </c>
      <c r="W289" s="146">
        <v>7.6494558433054083E-2</v>
      </c>
      <c r="X289" s="47"/>
      <c r="Y289" s="50">
        <v>805558.0860041806</v>
      </c>
      <c r="AA289" s="50">
        <v>792737.38999093289</v>
      </c>
      <c r="AB289" s="50">
        <v>805558.0860041806</v>
      </c>
      <c r="AC289" s="146">
        <v>7.6494558433054083E-2</v>
      </c>
      <c r="AD289" s="47"/>
      <c r="AE289" s="50">
        <v>805557</v>
      </c>
      <c r="AF289" s="145">
        <v>243.93509305110518</v>
      </c>
      <c r="AG289" s="150">
        <v>7.6493107168879249E-2</v>
      </c>
      <c r="AH289" s="150">
        <v>6.8808948329541098E-2</v>
      </c>
      <c r="AJ289" s="50">
        <v>801415.96118860354</v>
      </c>
      <c r="AK289" s="145">
        <v>242.68112258373139</v>
      </c>
      <c r="AL289" s="150">
        <v>5.167152904285599E-3</v>
      </c>
      <c r="AM289" s="149">
        <v>5.167152904285377E-3</v>
      </c>
    </row>
    <row r="290" spans="2:39" x14ac:dyDescent="0.2">
      <c r="B290" s="160"/>
      <c r="D290" s="1"/>
      <c r="E290" s="152"/>
      <c r="G290" s="1"/>
      <c r="H290" s="152"/>
      <c r="N290" s="1"/>
      <c r="P290" s="48"/>
      <c r="R290" s="1"/>
      <c r="T290" s="47"/>
      <c r="U290" s="1"/>
      <c r="W290" s="48"/>
      <c r="X290" s="47"/>
      <c r="Y290" s="1"/>
      <c r="AA290" s="1"/>
      <c r="AB290" s="1"/>
      <c r="AC290" s="48"/>
      <c r="AD290" s="47"/>
      <c r="AE290" s="1"/>
      <c r="AF290" s="152"/>
      <c r="AJ290" s="1"/>
      <c r="AK290" s="152"/>
    </row>
    <row r="291" spans="2:39" x14ac:dyDescent="0.2">
      <c r="B291" s="160" t="s">
        <v>12</v>
      </c>
      <c r="D291" s="151">
        <v>13471567.859082915</v>
      </c>
      <c r="E291" s="152">
        <v>234.98623378302548</v>
      </c>
      <c r="G291" s="151">
        <v>13471567.859082922</v>
      </c>
      <c r="H291" s="152">
        <v>233.24215895720329</v>
      </c>
      <c r="J291" s="146">
        <v>0</v>
      </c>
      <c r="K291" s="147">
        <v>7.4775282205401528E-3</v>
      </c>
      <c r="L291" s="146">
        <v>7.6896737684529981E-2</v>
      </c>
      <c r="M291" s="148">
        <v>6.8699999999999997E-2</v>
      </c>
      <c r="N291" s="151">
        <v>14507487.478942158</v>
      </c>
      <c r="P291" s="146">
        <v>7.6896737684529981E-2</v>
      </c>
      <c r="Q291" s="149">
        <v>6.8903978023808765E-2</v>
      </c>
      <c r="R291" s="151">
        <v>14507487.478942158</v>
      </c>
      <c r="S291" s="146">
        <v>7.6896737684529981E-2</v>
      </c>
      <c r="T291" s="149">
        <v>6.8903978023808765E-2</v>
      </c>
      <c r="U291" s="151">
        <v>14507487.478942158</v>
      </c>
      <c r="W291" s="146">
        <v>7.6896737684529981E-2</v>
      </c>
      <c r="X291" s="149">
        <v>6.8903978023808765E-2</v>
      </c>
      <c r="Y291" s="151">
        <v>14507487.478942158</v>
      </c>
      <c r="AA291" s="151">
        <v>14102659.631344019</v>
      </c>
      <c r="AB291" s="151">
        <v>14507487.478942158</v>
      </c>
      <c r="AC291" s="146">
        <v>7.6896737684529981E-2</v>
      </c>
      <c r="AD291" s="149">
        <v>6.8903978023808765E-2</v>
      </c>
      <c r="AE291" s="151">
        <v>14507484</v>
      </c>
      <c r="AF291" s="152">
        <v>251.17765983828352</v>
      </c>
      <c r="AG291" s="150">
        <v>7.6896479441228571E-2</v>
      </c>
      <c r="AH291" s="150">
        <v>6.8903721697196829E-2</v>
      </c>
      <c r="AJ291" s="151">
        <v>14507609.655121334</v>
      </c>
      <c r="AK291" s="152">
        <v>251.17983538845633</v>
      </c>
      <c r="AL291" s="150">
        <v>-8.6613249405953496E-6</v>
      </c>
      <c r="AM291" s="149">
        <v>-8.6613249404843273E-6</v>
      </c>
    </row>
  </sheetData>
  <mergeCells count="7">
    <mergeCell ref="S6:U6"/>
    <mergeCell ref="V6:Y6"/>
    <mergeCell ref="D6:E6"/>
    <mergeCell ref="AJ6:AM6"/>
    <mergeCell ref="G6:H6"/>
    <mergeCell ref="O6:R6"/>
    <mergeCell ref="L6:N6"/>
  </mergeCells>
  <printOptions gridLines="1"/>
  <pageMargins left="0.23622047244094491" right="0.23622047244094491" top="0.23622047244094491" bottom="0.47244094488188981" header="0.31496062992125984" footer="0.23622047244094491"/>
  <pageSetup paperSize="9" scale="30" fitToHeight="0" orientation="landscape" r:id="rId1"/>
  <headerFooter scaleWithDoc="0">
    <oddFooter>&amp;L&amp;A&amp;C&amp;F&amp;RPage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AM291"/>
  <sheetViews>
    <sheetView zoomScaleNormal="100" workbookViewId="0">
      <pane xSplit="3" ySplit="7" topLeftCell="D8" activePane="bottomRight" state="frozen"/>
      <selection pane="topRight"/>
      <selection pane="bottomLeft"/>
      <selection pane="bottomRight"/>
    </sheetView>
  </sheetViews>
  <sheetFormatPr defaultRowHeight="12.75" x14ac:dyDescent="0.2"/>
  <cols>
    <col min="1" max="1" width="5.5703125" style="1" customWidth="1"/>
    <col min="2" max="2" width="47.28515625" style="1" customWidth="1"/>
    <col min="3" max="3" width="4.7109375" style="1" customWidth="1"/>
    <col min="4" max="4" width="12.140625" style="10" bestFit="1" customWidth="1"/>
    <col min="5" max="5" width="11.28515625" style="69" customWidth="1"/>
    <col min="6" max="6" width="4.7109375" style="1" customWidth="1"/>
    <col min="7" max="7" width="12.28515625" style="10" customWidth="1"/>
    <col min="8" max="8" width="12.28515625" style="69" customWidth="1"/>
    <col min="9" max="9" width="3.140625" style="138" customWidth="1"/>
    <col min="10" max="10" width="11.140625" style="48" customWidth="1"/>
    <col min="11" max="11" width="11.140625" style="110" customWidth="1"/>
    <col min="12" max="12" width="13.42578125" style="48" bestFit="1" customWidth="1"/>
    <col min="13" max="13" width="13.42578125" style="49" bestFit="1" customWidth="1"/>
    <col min="14" max="14" width="12.140625" style="49" bestFit="1" customWidth="1"/>
    <col min="15" max="15" width="10.5703125" style="47" customWidth="1"/>
    <col min="16" max="17" width="13.85546875" style="47" customWidth="1"/>
    <col min="18" max="18" width="12" style="47" customWidth="1"/>
    <col min="19" max="19" width="13" style="48" bestFit="1" customWidth="1"/>
    <col min="20" max="20" width="13" style="49" bestFit="1" customWidth="1"/>
    <col min="21" max="21" width="12.5703125" style="110" customWidth="1"/>
    <col min="22" max="22" width="10.5703125" style="48" customWidth="1"/>
    <col min="23" max="24" width="13" style="49" bestFit="1" customWidth="1"/>
    <col min="25" max="25" width="12" style="130" customWidth="1"/>
    <col min="26" max="28" width="12" style="49" customWidth="1"/>
    <col min="29" max="29" width="13" style="49" bestFit="1" customWidth="1"/>
    <col min="30" max="30" width="13" style="110" bestFit="1" customWidth="1"/>
    <col min="31" max="31" width="13.28515625" style="58" customWidth="1"/>
    <col min="32" max="34" width="11.140625" style="58" customWidth="1"/>
    <col min="35" max="35" width="5.7109375" style="58" customWidth="1"/>
    <col min="36" max="36" width="12.85546875" style="58" customWidth="1"/>
    <col min="37" max="38" width="11.140625" style="58" customWidth="1"/>
    <col min="39" max="39" width="11.140625" style="47" customWidth="1"/>
    <col min="40" max="16384" width="9.140625" style="1"/>
  </cols>
  <sheetData>
    <row r="1" spans="1:39" x14ac:dyDescent="0.2">
      <c r="A1" s="156" t="s">
        <v>539</v>
      </c>
      <c r="D1" s="54" t="s">
        <v>13</v>
      </c>
      <c r="E1" s="63"/>
      <c r="G1" s="77" t="s">
        <v>56</v>
      </c>
      <c r="H1" s="70"/>
      <c r="I1" s="137"/>
      <c r="J1" s="116"/>
      <c r="K1" s="102">
        <f>MIN(K9:K217)</f>
        <v>-0.2428392498015437</v>
      </c>
      <c r="L1" s="93"/>
      <c r="M1" s="17"/>
      <c r="N1" s="102"/>
      <c r="O1" s="4"/>
      <c r="P1" s="5"/>
      <c r="Q1" s="5"/>
      <c r="R1" s="136"/>
      <c r="S1" s="111"/>
      <c r="T1" s="132"/>
      <c r="U1" s="101"/>
      <c r="V1" s="116"/>
      <c r="W1" s="120"/>
      <c r="X1" s="120"/>
      <c r="Y1" s="125"/>
      <c r="Z1" s="120"/>
      <c r="AA1" s="120"/>
      <c r="AB1" s="120"/>
      <c r="AC1" s="120"/>
      <c r="AD1" s="131"/>
      <c r="AE1" s="6"/>
      <c r="AF1" s="7"/>
      <c r="AG1" s="7"/>
      <c r="AH1" s="7"/>
      <c r="AI1" s="7"/>
      <c r="AJ1" s="7" t="s">
        <v>1</v>
      </c>
      <c r="AK1" s="8">
        <f>MIN(AL9:AL160)</f>
        <v>-0.24839431416317004</v>
      </c>
      <c r="AL1" s="7" t="s">
        <v>2</v>
      </c>
      <c r="AM1" s="9">
        <f>COUNTIF(AM9:AM217,"&lt;-5%")</f>
        <v>51</v>
      </c>
    </row>
    <row r="2" spans="1:39" s="10" customFormat="1" x14ac:dyDescent="0.2">
      <c r="A2" s="157" t="s">
        <v>549</v>
      </c>
      <c r="D2" s="12"/>
      <c r="E2" s="63"/>
      <c r="G2" s="78"/>
      <c r="H2" s="71"/>
      <c r="I2" s="138"/>
      <c r="J2" s="116"/>
      <c r="K2" s="117"/>
      <c r="L2" s="94"/>
      <c r="M2" s="88"/>
      <c r="N2" s="117"/>
      <c r="O2" s="16"/>
      <c r="P2" s="17"/>
      <c r="Q2" s="17"/>
      <c r="R2" s="143"/>
      <c r="S2" s="93"/>
      <c r="T2" s="17"/>
      <c r="U2" s="102"/>
      <c r="V2" s="121"/>
      <c r="W2" s="17"/>
      <c r="X2" s="17"/>
      <c r="Y2" s="126"/>
      <c r="Z2" s="144" t="s">
        <v>62</v>
      </c>
      <c r="AA2" s="17"/>
      <c r="AB2" s="17"/>
      <c r="AC2" s="17"/>
      <c r="AD2" s="102"/>
      <c r="AE2" s="19"/>
      <c r="AF2" s="20"/>
      <c r="AG2" s="20"/>
      <c r="AH2" s="20"/>
      <c r="AI2" s="20"/>
      <c r="AJ2" s="18"/>
      <c r="AK2" s="18"/>
      <c r="AL2" s="60" t="s">
        <v>14</v>
      </c>
      <c r="AM2" s="9">
        <f>COUNTIF(AM9:AM217,"&lt;-2.5%")</f>
        <v>73</v>
      </c>
    </row>
    <row r="3" spans="1:39" s="10" customFormat="1" x14ac:dyDescent="0.2">
      <c r="A3" s="218" t="s">
        <v>544</v>
      </c>
      <c r="B3" s="11"/>
      <c r="D3" s="21"/>
      <c r="E3" s="64"/>
      <c r="F3" s="13"/>
      <c r="G3" s="79"/>
      <c r="H3" s="72"/>
      <c r="I3" s="137"/>
      <c r="J3" s="95"/>
      <c r="K3" s="118"/>
      <c r="L3" s="95"/>
      <c r="M3" s="24"/>
      <c r="N3" s="118"/>
      <c r="O3" s="24"/>
      <c r="P3" s="25"/>
      <c r="Q3" s="25"/>
      <c r="R3" s="25"/>
      <c r="S3" s="112"/>
      <c r="T3" s="133"/>
      <c r="U3" s="103"/>
      <c r="V3" s="95"/>
      <c r="W3" s="25"/>
      <c r="X3" s="25"/>
      <c r="Y3" s="127"/>
      <c r="Z3" s="25"/>
      <c r="AA3" s="25"/>
      <c r="AB3" s="25"/>
      <c r="AC3" s="25"/>
      <c r="AD3" s="104"/>
      <c r="AE3" s="26"/>
      <c r="AF3" s="23"/>
      <c r="AG3" s="23"/>
      <c r="AH3" s="23"/>
      <c r="AI3" s="23"/>
      <c r="AJ3" s="26"/>
      <c r="AK3" s="26"/>
      <c r="AL3" s="26"/>
      <c r="AM3" s="27"/>
    </row>
    <row r="4" spans="1:39" s="10" customFormat="1" x14ac:dyDescent="0.2">
      <c r="B4" s="11"/>
      <c r="D4" s="21"/>
      <c r="E4" s="64"/>
      <c r="F4" s="13"/>
      <c r="G4" s="79"/>
      <c r="H4" s="72"/>
      <c r="I4" s="137"/>
      <c r="J4" s="95"/>
      <c r="K4" s="118"/>
      <c r="L4" s="95"/>
      <c r="M4" s="24"/>
      <c r="N4" s="135">
        <f>AJ5-N5</f>
        <v>575.57854496873915</v>
      </c>
      <c r="O4" s="24"/>
      <c r="P4" s="25"/>
      <c r="Q4" s="25"/>
      <c r="R4" s="135">
        <f>AJ5-R5</f>
        <v>575.57854496873915</v>
      </c>
      <c r="S4" s="113"/>
      <c r="T4" s="25"/>
      <c r="U4" s="135">
        <f>AJ5-U5</f>
        <v>575.57854496873915</v>
      </c>
      <c r="V4" s="95"/>
      <c r="W4" s="25"/>
      <c r="X4" s="25"/>
      <c r="Y4" s="135">
        <f>AJ5-Y5</f>
        <v>575.57854496873915</v>
      </c>
      <c r="Z4" s="25"/>
      <c r="AA4" s="25"/>
      <c r="AB4" s="27">
        <f>AJ5-AB5</f>
        <v>575.57854496873915</v>
      </c>
      <c r="AC4" s="25"/>
      <c r="AD4" s="104"/>
      <c r="AE4" s="26">
        <f>AJ5-AE5</f>
        <v>576.67949278652668</v>
      </c>
      <c r="AF4" s="23"/>
      <c r="AG4" s="23"/>
      <c r="AH4" s="23"/>
      <c r="AI4" s="23"/>
      <c r="AJ4" s="26"/>
      <c r="AK4" s="26"/>
      <c r="AL4" s="26"/>
      <c r="AM4" s="27"/>
    </row>
    <row r="5" spans="1:39" s="28" customFormat="1" x14ac:dyDescent="0.2">
      <c r="B5" s="158" t="s">
        <v>63</v>
      </c>
      <c r="D5" s="30">
        <f>+D219</f>
        <v>14507484</v>
      </c>
      <c r="E5" s="65">
        <f>E219</f>
        <v>251.17765983828352</v>
      </c>
      <c r="F5" s="31"/>
      <c r="G5" s="80">
        <f t="shared" ref="G5:H5" si="0">G219</f>
        <v>14507609.655121321</v>
      </c>
      <c r="H5" s="73">
        <f t="shared" si="0"/>
        <v>249.38423083746696</v>
      </c>
      <c r="I5" s="139"/>
      <c r="J5" s="114">
        <f>+J219</f>
        <v>-8.6613249397071712E-6</v>
      </c>
      <c r="K5" s="96">
        <f>+K219</f>
        <v>7.1914290442260942E-3</v>
      </c>
      <c r="L5" s="114"/>
      <c r="M5" s="34"/>
      <c r="N5" s="92">
        <f>N219</f>
        <v>15203167.100947818</v>
      </c>
      <c r="O5" s="96"/>
      <c r="P5" s="33">
        <f>P219</f>
        <v>4.795339432721879E-2</v>
      </c>
      <c r="Q5" s="33"/>
      <c r="R5" s="91">
        <f>R219</f>
        <v>15203167.100947818</v>
      </c>
      <c r="S5" s="114">
        <f t="shared" ref="S5:AH5" si="1">+S219</f>
        <v>4.795339432721879E-2</v>
      </c>
      <c r="T5" s="34"/>
      <c r="U5" s="105">
        <f t="shared" si="1"/>
        <v>15203167.100947818</v>
      </c>
      <c r="V5" s="114"/>
      <c r="W5" s="34">
        <f>W219</f>
        <v>4.795339432721879E-2</v>
      </c>
      <c r="X5" s="34"/>
      <c r="Y5" s="128">
        <f>Y219</f>
        <v>15203167.100947818</v>
      </c>
      <c r="Z5" s="124"/>
      <c r="AA5" s="124">
        <f>AA219</f>
        <v>10825725.454984047</v>
      </c>
      <c r="AB5" s="124">
        <f>AB219</f>
        <v>15203167.100947818</v>
      </c>
      <c r="AC5" s="34">
        <f>AC219</f>
        <v>4.795339432721879E-2</v>
      </c>
      <c r="AD5" s="96"/>
      <c r="AE5" s="92">
        <f>AE219</f>
        <v>15203166</v>
      </c>
      <c r="AF5" s="32">
        <f t="shared" si="1"/>
        <v>261.34076869554588</v>
      </c>
      <c r="AG5" s="33">
        <f t="shared" si="1"/>
        <v>4.7953318438952008E-2</v>
      </c>
      <c r="AH5" s="33">
        <f t="shared" si="1"/>
        <v>4.0461834320001611E-2</v>
      </c>
      <c r="AI5" s="59"/>
      <c r="AJ5" s="32">
        <f>+AJ219</f>
        <v>15203742.679492787</v>
      </c>
      <c r="AK5" s="32">
        <f>+AK219</f>
        <v>261.35068175325608</v>
      </c>
      <c r="AL5" s="33">
        <f>+AL219</f>
        <v>-3.793010082742132E-5</v>
      </c>
      <c r="AM5" s="34">
        <f>+AM219</f>
        <v>-3.793010082742132E-5</v>
      </c>
    </row>
    <row r="6" spans="1:39" s="35" customFormat="1" x14ac:dyDescent="0.2">
      <c r="B6" s="159">
        <v>2</v>
      </c>
      <c r="D6" s="265" t="s">
        <v>55</v>
      </c>
      <c r="E6" s="265"/>
      <c r="G6" s="267"/>
      <c r="H6" s="268"/>
      <c r="I6" s="140"/>
      <c r="J6" s="86"/>
      <c r="K6" s="87"/>
      <c r="L6" s="262" t="s">
        <v>36</v>
      </c>
      <c r="M6" s="263"/>
      <c r="N6" s="264"/>
      <c r="O6" s="263" t="s">
        <v>551</v>
      </c>
      <c r="P6" s="263"/>
      <c r="Q6" s="263"/>
      <c r="R6" s="264"/>
      <c r="S6" s="259" t="s">
        <v>39</v>
      </c>
      <c r="T6" s="260"/>
      <c r="U6" s="261"/>
      <c r="V6" s="262" t="s">
        <v>40</v>
      </c>
      <c r="W6" s="263"/>
      <c r="X6" s="263"/>
      <c r="Y6" s="264"/>
      <c r="Z6" s="153"/>
      <c r="AA6" s="154"/>
      <c r="AB6" s="154"/>
      <c r="AC6" s="154"/>
      <c r="AD6" s="155"/>
      <c r="AE6" s="36"/>
      <c r="AF6" s="37"/>
      <c r="AG6" s="37"/>
      <c r="AH6" s="37"/>
      <c r="AI6" s="38"/>
      <c r="AJ6" s="266" t="s">
        <v>3</v>
      </c>
      <c r="AK6" s="266"/>
      <c r="AL6" s="266"/>
      <c r="AM6" s="266"/>
    </row>
    <row r="7" spans="1:39" ht="63.75" x14ac:dyDescent="0.2">
      <c r="A7" s="40" t="s">
        <v>64</v>
      </c>
      <c r="B7" s="41" t="s">
        <v>542</v>
      </c>
      <c r="C7" s="39"/>
      <c r="D7" s="61" t="s">
        <v>4</v>
      </c>
      <c r="E7" s="66" t="s">
        <v>5</v>
      </c>
      <c r="F7" s="42"/>
      <c r="G7" s="81" t="s">
        <v>15</v>
      </c>
      <c r="H7" s="74" t="s">
        <v>16</v>
      </c>
      <c r="I7" s="141"/>
      <c r="J7" s="119" t="s">
        <v>8</v>
      </c>
      <c r="K7" s="106" t="s">
        <v>9</v>
      </c>
      <c r="L7" s="119" t="s">
        <v>44</v>
      </c>
      <c r="M7" s="89" t="s">
        <v>46</v>
      </c>
      <c r="N7" s="97" t="s">
        <v>35</v>
      </c>
      <c r="O7" s="45" t="s">
        <v>34</v>
      </c>
      <c r="P7" s="45" t="s">
        <v>45</v>
      </c>
      <c r="Q7" s="45" t="s">
        <v>48</v>
      </c>
      <c r="R7" s="45" t="s">
        <v>37</v>
      </c>
      <c r="S7" s="115" t="s">
        <v>47</v>
      </c>
      <c r="T7" s="43" t="s">
        <v>49</v>
      </c>
      <c r="U7" s="106" t="s">
        <v>38</v>
      </c>
      <c r="V7" s="119" t="s">
        <v>34</v>
      </c>
      <c r="W7" s="89" t="s">
        <v>51</v>
      </c>
      <c r="X7" s="89" t="s">
        <v>52</v>
      </c>
      <c r="Y7" s="129" t="s">
        <v>50</v>
      </c>
      <c r="Z7" s="89" t="s">
        <v>41</v>
      </c>
      <c r="AA7" s="89" t="s">
        <v>42</v>
      </c>
      <c r="AB7" s="89" t="s">
        <v>43</v>
      </c>
      <c r="AC7" s="89" t="s">
        <v>53</v>
      </c>
      <c r="AD7" s="106" t="s">
        <v>54</v>
      </c>
      <c r="AE7" s="46" t="s">
        <v>483</v>
      </c>
      <c r="AF7" s="46" t="s">
        <v>484</v>
      </c>
      <c r="AG7" s="46" t="s">
        <v>10</v>
      </c>
      <c r="AH7" s="46" t="s">
        <v>11</v>
      </c>
      <c r="AI7" s="44"/>
      <c r="AJ7" s="44" t="s">
        <v>6</v>
      </c>
      <c r="AK7" s="44" t="s">
        <v>7</v>
      </c>
      <c r="AL7" s="44" t="s">
        <v>8</v>
      </c>
      <c r="AM7" s="45" t="s">
        <v>9</v>
      </c>
    </row>
    <row r="8" spans="1:39" x14ac:dyDescent="0.2">
      <c r="D8" s="12"/>
      <c r="E8" s="63"/>
      <c r="G8" s="78"/>
      <c r="H8" s="71"/>
      <c r="J8" s="116"/>
      <c r="K8" s="107"/>
      <c r="L8" s="116"/>
      <c r="M8" s="14"/>
      <c r="N8" s="98"/>
      <c r="O8" s="4"/>
      <c r="P8" s="4"/>
      <c r="Q8" s="4"/>
      <c r="R8" s="4"/>
      <c r="S8" s="116"/>
      <c r="T8" s="14"/>
      <c r="U8" s="107"/>
      <c r="V8" s="116"/>
      <c r="W8" s="14"/>
      <c r="X8" s="14"/>
      <c r="Y8" s="98"/>
      <c r="Z8" s="14"/>
      <c r="AA8" s="14"/>
      <c r="AB8" s="14"/>
      <c r="AC8" s="14"/>
      <c r="AD8" s="107"/>
      <c r="AE8" s="3"/>
      <c r="AF8" s="3"/>
      <c r="AG8" s="3"/>
      <c r="AH8" s="3"/>
      <c r="AI8" s="3"/>
      <c r="AJ8" s="3"/>
      <c r="AK8" s="3"/>
      <c r="AL8" s="3"/>
      <c r="AM8" s="4"/>
    </row>
    <row r="9" spans="1:39" x14ac:dyDescent="0.2">
      <c r="A9" s="160" t="s">
        <v>65</v>
      </c>
      <c r="B9" s="160" t="s">
        <v>66</v>
      </c>
      <c r="D9" s="62">
        <v>25522</v>
      </c>
      <c r="E9" s="67">
        <v>237.47612217774034</v>
      </c>
      <c r="F9" s="50"/>
      <c r="G9" s="82">
        <v>25369.845200272255</v>
      </c>
      <c r="H9" s="75">
        <v>235.68781787769129</v>
      </c>
      <c r="I9" s="84"/>
      <c r="J9" s="94">
        <f t="shared" ref="J9:K24" si="2">D9/G9-1</f>
        <v>5.9974666193907122E-3</v>
      </c>
      <c r="K9" s="117">
        <f t="shared" si="2"/>
        <v>7.5875975099275461E-3</v>
      </c>
      <c r="L9" s="94">
        <v>4.1944351223849985E-2</v>
      </c>
      <c r="M9" s="88">
        <f>INDEX('Pace of change parameters'!$E$20:$I$20,1,$B$6)</f>
        <v>4.0300000000000002E-2</v>
      </c>
      <c r="N9" s="99">
        <f>IF(INDEX('Pace of change parameters'!$E$28:$I$28,1,$B$6)=1,(1+L9)*D9,D9)</f>
        <v>26592.503731935099</v>
      </c>
      <c r="O9" s="85">
        <f>IF(K9&lt;INDEX('Pace of change parameters'!$E$16:$I$16,1,$B$6),1,IF(K9&gt;INDEX('Pace of change parameters'!$E$17:$I$17,1,$B$6),0,(K9-INDEX('Pace of change parameters'!$E$17:$I$17,1,$B$6))/(INDEX('Pace of change parameters'!$E$16:$I$16,1,$B$6)-INDEX('Pace of change parameters'!$E$17:$I$17,1,$B$6))))</f>
        <v>0</v>
      </c>
      <c r="P9" s="52">
        <v>4.1944351223849985E-2</v>
      </c>
      <c r="Q9" s="52">
        <v>4.0300000000000002E-2</v>
      </c>
      <c r="R9" s="9">
        <f>IF(INDEX('Pace of change parameters'!$E$29:$I$29,1,$B$6)=1,D9*(1+P9),D9)</f>
        <v>26592.503731935099</v>
      </c>
      <c r="S9" s="94">
        <f>IF(P9&lt;INDEX('Pace of change parameters'!$E$22:$I$22,1,$B$6),INDEX('Pace of change parameters'!$E$22:$I$22,1,$B$6),P9)</f>
        <v>4.1944351223849985E-2</v>
      </c>
      <c r="T9" s="123">
        <v>4.0300000000000002E-2</v>
      </c>
      <c r="U9" s="108">
        <f t="shared" ref="U9:U72" si="3">D9*(1+S9)</f>
        <v>26592.503731935099</v>
      </c>
      <c r="V9" s="122">
        <f>IF(J9&gt;INDEX('Pace of change parameters'!$E$24:$I$24,1,$B$6),0,IF(J9&lt;INDEX('Pace of change parameters'!$E$23:$I$23,1,$B$6),1,(J9-INDEX('Pace of change parameters'!$E$24:$I$24,1,$B$6))/(INDEX('Pace of change parameters'!$E$23:$I$23,1,$B$6)-INDEX('Pace of change parameters'!$E$24:$I$24,1,$B$6))))</f>
        <v>1</v>
      </c>
      <c r="W9" s="123">
        <f>MIN(S9, S9+(INDEX('Pace of change parameters'!$E$25:$I$25,1,$B$6)-S9)*(1-V9))</f>
        <v>4.1944351223849985E-2</v>
      </c>
      <c r="X9" s="123">
        <v>4.0300000000000002E-2</v>
      </c>
      <c r="Y9" s="99">
        <f t="shared" ref="Y9:Y72" si="4">D9*(1+W9)</f>
        <v>26592.503731935099</v>
      </c>
      <c r="Z9" s="88">
        <v>-1.2254682531431804E-4</v>
      </c>
      <c r="AA9" s="90">
        <f>(1+Z9)*AJ9</f>
        <v>26583.933471271324</v>
      </c>
      <c r="AB9" s="90">
        <f>IF(INDEX('Pace of change parameters'!$E$27:$I$27,1,$B$6)=1,MAX(AA9,Y9),Y9)</f>
        <v>26592.503731935099</v>
      </c>
      <c r="AC9" s="88">
        <f t="shared" ref="AC9:AC72" si="5">AB9/D9-1</f>
        <v>4.1944351223849985E-2</v>
      </c>
      <c r="AD9" s="134">
        <v>4.0300000000000002E-2</v>
      </c>
      <c r="AE9" s="51">
        <f t="shared" ref="AE9:AE72" si="6">ROUND(AB9,0)</f>
        <v>26593</v>
      </c>
      <c r="AF9" s="51">
        <v>247.05102027008755</v>
      </c>
      <c r="AG9" s="15">
        <f t="shared" ref="AG9:AH40" si="7">AE9/D9 - 1</f>
        <v>4.1963795940757054E-2</v>
      </c>
      <c r="AH9" s="15">
        <f t="shared" si="7"/>
        <v>4.0319414030101308E-2</v>
      </c>
      <c r="AI9" s="51"/>
      <c r="AJ9" s="51">
        <v>26587.191647201711</v>
      </c>
      <c r="AK9" s="51">
        <v>246.99706022477841</v>
      </c>
      <c r="AL9" s="15">
        <f>AE9/AJ9-1</f>
        <v>2.1846432204508659E-4</v>
      </c>
      <c r="AM9" s="53">
        <f>AF9/AK9-1</f>
        <v>2.1846432204508659E-4</v>
      </c>
    </row>
    <row r="10" spans="1:39" x14ac:dyDescent="0.2">
      <c r="A10" s="160" t="s">
        <v>67</v>
      </c>
      <c r="B10" s="160" t="s">
        <v>68</v>
      </c>
      <c r="D10" s="62">
        <v>64478</v>
      </c>
      <c r="E10" s="67">
        <v>221.65388721151842</v>
      </c>
      <c r="F10" s="50"/>
      <c r="G10" s="82">
        <v>66567.894439837255</v>
      </c>
      <c r="H10" s="75">
        <v>227.85613863301228</v>
      </c>
      <c r="I10" s="84"/>
      <c r="J10" s="94">
        <f t="shared" si="2"/>
        <v>-3.1394930805961674E-2</v>
      </c>
      <c r="K10" s="117">
        <f t="shared" si="2"/>
        <v>-2.7220032160218732E-2</v>
      </c>
      <c r="L10" s="94">
        <v>4.4783919400484207E-2</v>
      </c>
      <c r="M10" s="88">
        <f>INDEX('Pace of change parameters'!$E$20:$I$20,1,$B$6)</f>
        <v>4.0300000000000002E-2</v>
      </c>
      <c r="N10" s="99">
        <f>IF(INDEX('Pace of change parameters'!$E$28:$I$28,1,$B$6)=1,(1+L10)*D10,D10)</f>
        <v>67365.577555104421</v>
      </c>
      <c r="O10" s="85">
        <f>IF(K10&lt;INDEX('Pace of change parameters'!$E$16:$I$16,1,$B$6),1,IF(K10&gt;INDEX('Pace of change parameters'!$E$17:$I$17,1,$B$6),0,(K10-INDEX('Pace of change parameters'!$E$17:$I$17,1,$B$6))/(INDEX('Pace of change parameters'!$E$16:$I$16,1,$B$6)-INDEX('Pace of change parameters'!$E$17:$I$17,1,$B$6))))</f>
        <v>0</v>
      </c>
      <c r="P10" s="52">
        <v>4.4783919400484207E-2</v>
      </c>
      <c r="Q10" s="52">
        <v>4.0300000000000002E-2</v>
      </c>
      <c r="R10" s="9">
        <f>IF(INDEX('Pace of change parameters'!$E$29:$I$29,1,$B$6)=1,D10*(1+P10),D10)</f>
        <v>67365.577555104421</v>
      </c>
      <c r="S10" s="94">
        <f>IF(P10&lt;INDEX('Pace of change parameters'!$E$22:$I$22,1,$B$6),INDEX('Pace of change parameters'!$E$22:$I$22,1,$B$6),P10)</f>
        <v>4.4783919400484207E-2</v>
      </c>
      <c r="T10" s="123">
        <v>4.0300000000000002E-2</v>
      </c>
      <c r="U10" s="108">
        <f t="shared" si="3"/>
        <v>67365.577555104421</v>
      </c>
      <c r="V10" s="122">
        <f>IF(J10&gt;INDEX('Pace of change parameters'!$E$24:$I$24,1,$B$6),0,IF(J10&lt;INDEX('Pace of change parameters'!$E$23:$I$23,1,$B$6),1,(J10-INDEX('Pace of change parameters'!$E$24:$I$24,1,$B$6))/(INDEX('Pace of change parameters'!$E$23:$I$23,1,$B$6)-INDEX('Pace of change parameters'!$E$24:$I$24,1,$B$6))))</f>
        <v>1</v>
      </c>
      <c r="W10" s="123">
        <f>MIN(S10, S10+(INDEX('Pace of change parameters'!$E$25:$I$25,1,$B$6)-S10)*(1-V10))</f>
        <v>4.4783919400484207E-2</v>
      </c>
      <c r="X10" s="123">
        <v>4.0300000000000002E-2</v>
      </c>
      <c r="Y10" s="99">
        <f t="shared" si="4"/>
        <v>67365.577555104421</v>
      </c>
      <c r="Z10" s="88">
        <v>0</v>
      </c>
      <c r="AA10" s="90">
        <f t="shared" ref="AA10:AA73" si="8">(1+Z10)*AJ10</f>
        <v>69762.087748318358</v>
      </c>
      <c r="AB10" s="90">
        <f>IF(INDEX('Pace of change parameters'!$E$27:$I$27,1,$B$6)=1,MAX(AA10,Y10),Y10)</f>
        <v>67365.577555104421</v>
      </c>
      <c r="AC10" s="88">
        <f t="shared" si="5"/>
        <v>4.4783919400484207E-2</v>
      </c>
      <c r="AD10" s="134">
        <v>4.0300000000000002E-2</v>
      </c>
      <c r="AE10" s="51">
        <f t="shared" si="6"/>
        <v>67366</v>
      </c>
      <c r="AF10" s="51">
        <v>230.58798485844119</v>
      </c>
      <c r="AG10" s="15">
        <f t="shared" si="7"/>
        <v>4.4790471168460577E-2</v>
      </c>
      <c r="AH10" s="15">
        <f t="shared" si="7"/>
        <v>4.0306523649626724E-2</v>
      </c>
      <c r="AI10" s="51"/>
      <c r="AJ10" s="51">
        <v>69762.087748318358</v>
      </c>
      <c r="AK10" s="51">
        <v>238.78958574655582</v>
      </c>
      <c r="AL10" s="15">
        <f t="shared" ref="AL10:AM73" si="9">AE10/AJ10-1</f>
        <v>-3.4346560225702483E-2</v>
      </c>
      <c r="AM10" s="53">
        <f t="shared" si="9"/>
        <v>-3.4346560225702483E-2</v>
      </c>
    </row>
    <row r="11" spans="1:39" x14ac:dyDescent="0.2">
      <c r="A11" s="160" t="s">
        <v>69</v>
      </c>
      <c r="B11" s="160" t="s">
        <v>70</v>
      </c>
      <c r="D11" s="62">
        <v>131057</v>
      </c>
      <c r="E11" s="67">
        <v>256.50552800168538</v>
      </c>
      <c r="F11" s="50"/>
      <c r="G11" s="82">
        <v>131480.67982370406</v>
      </c>
      <c r="H11" s="75">
        <v>256.57661653347964</v>
      </c>
      <c r="I11" s="84"/>
      <c r="J11" s="94">
        <f t="shared" si="2"/>
        <v>-3.2223732359168977E-3</v>
      </c>
      <c r="K11" s="117">
        <f t="shared" si="2"/>
        <v>-2.7706551265160861E-4</v>
      </c>
      <c r="L11" s="94">
        <v>4.3373908906302105E-2</v>
      </c>
      <c r="M11" s="88">
        <f>INDEX('Pace of change parameters'!$E$20:$I$20,1,$B$6)</f>
        <v>4.0300000000000002E-2</v>
      </c>
      <c r="N11" s="99">
        <f>IF(INDEX('Pace of change parameters'!$E$28:$I$28,1,$B$6)=1,(1+L11)*D11,D11)</f>
        <v>136741.45437953324</v>
      </c>
      <c r="O11" s="85">
        <f>IF(K11&lt;INDEX('Pace of change parameters'!$E$16:$I$16,1,$B$6),1,IF(K11&gt;INDEX('Pace of change parameters'!$E$17:$I$17,1,$B$6),0,(K11-INDEX('Pace of change parameters'!$E$17:$I$17,1,$B$6))/(INDEX('Pace of change parameters'!$E$16:$I$16,1,$B$6)-INDEX('Pace of change parameters'!$E$17:$I$17,1,$B$6))))</f>
        <v>0</v>
      </c>
      <c r="P11" s="52">
        <v>4.3373908906302105E-2</v>
      </c>
      <c r="Q11" s="52">
        <v>4.0300000000000002E-2</v>
      </c>
      <c r="R11" s="9">
        <f>IF(INDEX('Pace of change parameters'!$E$29:$I$29,1,$B$6)=1,D11*(1+P11),D11)</f>
        <v>136741.45437953324</v>
      </c>
      <c r="S11" s="94">
        <f>IF(P11&lt;INDEX('Pace of change parameters'!$E$22:$I$22,1,$B$6),INDEX('Pace of change parameters'!$E$22:$I$22,1,$B$6),P11)</f>
        <v>4.3373908906302105E-2</v>
      </c>
      <c r="T11" s="123">
        <v>4.0300000000000002E-2</v>
      </c>
      <c r="U11" s="108">
        <f t="shared" si="3"/>
        <v>136741.45437953324</v>
      </c>
      <c r="V11" s="122">
        <f>IF(J11&gt;INDEX('Pace of change parameters'!$E$24:$I$24,1,$B$6),0,IF(J11&lt;INDEX('Pace of change parameters'!$E$23:$I$23,1,$B$6),1,(J11-INDEX('Pace of change parameters'!$E$24:$I$24,1,$B$6))/(INDEX('Pace of change parameters'!$E$23:$I$23,1,$B$6)-INDEX('Pace of change parameters'!$E$24:$I$24,1,$B$6))))</f>
        <v>1</v>
      </c>
      <c r="W11" s="123">
        <f>MIN(S11, S11+(INDEX('Pace of change parameters'!$E$25:$I$25,1,$B$6)-S11)*(1-V11))</f>
        <v>4.3373908906302105E-2</v>
      </c>
      <c r="X11" s="123">
        <v>4.0300000000000002E-2</v>
      </c>
      <c r="Y11" s="99">
        <f t="shared" si="4"/>
        <v>136741.45437953324</v>
      </c>
      <c r="Z11" s="88">
        <v>0</v>
      </c>
      <c r="AA11" s="90">
        <f t="shared" si="8"/>
        <v>137789.64770110909</v>
      </c>
      <c r="AB11" s="90">
        <f>IF(INDEX('Pace of change parameters'!$E$27:$I$27,1,$B$6)=1,MAX(AA11,Y11),Y11)</f>
        <v>136741.45437953324</v>
      </c>
      <c r="AC11" s="88">
        <f t="shared" si="5"/>
        <v>4.3373908906302105E-2</v>
      </c>
      <c r="AD11" s="134">
        <v>4.0300000000000002E-2</v>
      </c>
      <c r="AE11" s="51">
        <f t="shared" si="6"/>
        <v>136741</v>
      </c>
      <c r="AF11" s="51">
        <v>266.84181408589967</v>
      </c>
      <c r="AG11" s="15">
        <f t="shared" si="7"/>
        <v>4.3370441868805232E-2</v>
      </c>
      <c r="AH11" s="15">
        <f t="shared" si="7"/>
        <v>4.0296543176825406E-2</v>
      </c>
      <c r="AI11" s="51"/>
      <c r="AJ11" s="51">
        <v>137789.64770110909</v>
      </c>
      <c r="AK11" s="51">
        <v>268.88818682634297</v>
      </c>
      <c r="AL11" s="15">
        <f t="shared" si="9"/>
        <v>-7.6104970047081721E-3</v>
      </c>
      <c r="AM11" s="53">
        <f t="shared" si="9"/>
        <v>-7.6104970047081721E-3</v>
      </c>
    </row>
    <row r="12" spans="1:39" x14ac:dyDescent="0.2">
      <c r="A12" s="160" t="s">
        <v>71</v>
      </c>
      <c r="B12" s="160" t="s">
        <v>72</v>
      </c>
      <c r="D12" s="62">
        <v>69405</v>
      </c>
      <c r="E12" s="67">
        <v>234.52165393406935</v>
      </c>
      <c r="F12" s="50"/>
      <c r="G12" s="82">
        <v>69051.725691341271</v>
      </c>
      <c r="H12" s="75">
        <v>232.15197545533616</v>
      </c>
      <c r="I12" s="84"/>
      <c r="J12" s="94">
        <f t="shared" si="2"/>
        <v>5.1160822574927156E-3</v>
      </c>
      <c r="K12" s="117">
        <f t="shared" si="2"/>
        <v>1.0207444817496691E-2</v>
      </c>
      <c r="L12" s="94">
        <v>4.5569584841659072E-2</v>
      </c>
      <c r="M12" s="88">
        <f>INDEX('Pace of change parameters'!$E$20:$I$20,1,$B$6)</f>
        <v>4.0300000000000002E-2</v>
      </c>
      <c r="N12" s="99">
        <f>IF(INDEX('Pace of change parameters'!$E$28:$I$28,1,$B$6)=1,(1+L12)*D12,D12)</f>
        <v>72567.757035935341</v>
      </c>
      <c r="O12" s="85">
        <f>IF(K12&lt;INDEX('Pace of change parameters'!$E$16:$I$16,1,$B$6),1,IF(K12&gt;INDEX('Pace of change parameters'!$E$17:$I$17,1,$B$6),0,(K12-INDEX('Pace of change parameters'!$E$17:$I$17,1,$B$6))/(INDEX('Pace of change parameters'!$E$16:$I$16,1,$B$6)-INDEX('Pace of change parameters'!$E$17:$I$17,1,$B$6))))</f>
        <v>0</v>
      </c>
      <c r="P12" s="52">
        <v>4.5569584841659072E-2</v>
      </c>
      <c r="Q12" s="52">
        <v>4.0300000000000002E-2</v>
      </c>
      <c r="R12" s="9">
        <f>IF(INDEX('Pace of change parameters'!$E$29:$I$29,1,$B$6)=1,D12*(1+P12),D12)</f>
        <v>72567.757035935341</v>
      </c>
      <c r="S12" s="94">
        <f>IF(P12&lt;INDEX('Pace of change parameters'!$E$22:$I$22,1,$B$6),INDEX('Pace of change parameters'!$E$22:$I$22,1,$B$6),P12)</f>
        <v>4.5569584841659072E-2</v>
      </c>
      <c r="T12" s="123">
        <v>4.0300000000000002E-2</v>
      </c>
      <c r="U12" s="108">
        <f t="shared" si="3"/>
        <v>72567.757035935341</v>
      </c>
      <c r="V12" s="122">
        <f>IF(J12&gt;INDEX('Pace of change parameters'!$E$24:$I$24,1,$B$6),0,IF(J12&lt;INDEX('Pace of change parameters'!$E$23:$I$23,1,$B$6),1,(J12-INDEX('Pace of change parameters'!$E$24:$I$24,1,$B$6))/(INDEX('Pace of change parameters'!$E$23:$I$23,1,$B$6)-INDEX('Pace of change parameters'!$E$24:$I$24,1,$B$6))))</f>
        <v>1</v>
      </c>
      <c r="W12" s="123">
        <f>MIN(S12, S12+(INDEX('Pace of change parameters'!$E$25:$I$25,1,$B$6)-S12)*(1-V12))</f>
        <v>4.5569584841659072E-2</v>
      </c>
      <c r="X12" s="123">
        <v>4.0300000000000002E-2</v>
      </c>
      <c r="Y12" s="99">
        <f t="shared" si="4"/>
        <v>72567.757035935341</v>
      </c>
      <c r="Z12" s="88">
        <v>-1.2137548307440627E-2</v>
      </c>
      <c r="AA12" s="90">
        <f t="shared" si="8"/>
        <v>71486.768203391781</v>
      </c>
      <c r="AB12" s="90">
        <f>IF(INDEX('Pace of change parameters'!$E$27:$I$27,1,$B$6)=1,MAX(AA12,Y12),Y12)</f>
        <v>72567.757035935341</v>
      </c>
      <c r="AC12" s="88">
        <f t="shared" si="5"/>
        <v>4.5569584841659072E-2</v>
      </c>
      <c r="AD12" s="134">
        <v>4.0300000000000002E-2</v>
      </c>
      <c r="AE12" s="51">
        <f t="shared" si="6"/>
        <v>72568</v>
      </c>
      <c r="AF12" s="51">
        <v>243.97369343305692</v>
      </c>
      <c r="AG12" s="15">
        <f t="shared" si="7"/>
        <v>4.557308551257111E-2</v>
      </c>
      <c r="AH12" s="15">
        <f t="shared" si="7"/>
        <v>4.0303483027817943E-2</v>
      </c>
      <c r="AI12" s="51"/>
      <c r="AJ12" s="51">
        <v>72365.103138508348</v>
      </c>
      <c r="AK12" s="51">
        <v>243.29155396822264</v>
      </c>
      <c r="AL12" s="15">
        <f t="shared" si="9"/>
        <v>2.8037942695018359E-3</v>
      </c>
      <c r="AM12" s="53">
        <f t="shared" si="9"/>
        <v>2.8037942695018359E-3</v>
      </c>
    </row>
    <row r="13" spans="1:39" x14ac:dyDescent="0.2">
      <c r="A13" s="160" t="s">
        <v>73</v>
      </c>
      <c r="B13" s="160" t="s">
        <v>74</v>
      </c>
      <c r="D13" s="62">
        <v>54944</v>
      </c>
      <c r="E13" s="67">
        <v>217.69566904527284</v>
      </c>
      <c r="F13" s="50"/>
      <c r="G13" s="82">
        <v>55883.922548101458</v>
      </c>
      <c r="H13" s="75">
        <v>220.6247241413194</v>
      </c>
      <c r="I13" s="84"/>
      <c r="J13" s="94">
        <f t="shared" si="2"/>
        <v>-1.6819194237706392E-2</v>
      </c>
      <c r="K13" s="117">
        <f t="shared" si="2"/>
        <v>-1.327618700690314E-2</v>
      </c>
      <c r="L13" s="94">
        <v>4.4048842939775401E-2</v>
      </c>
      <c r="M13" s="88">
        <f>INDEX('Pace of change parameters'!$E$20:$I$20,1,$B$6)</f>
        <v>4.0300000000000002E-2</v>
      </c>
      <c r="N13" s="99">
        <f>IF(INDEX('Pace of change parameters'!$E$28:$I$28,1,$B$6)=1,(1+L13)*D13,D13)</f>
        <v>57364.21962648302</v>
      </c>
      <c r="O13" s="85">
        <f>IF(K13&lt;INDEX('Pace of change parameters'!$E$16:$I$16,1,$B$6),1,IF(K13&gt;INDEX('Pace of change parameters'!$E$17:$I$17,1,$B$6),0,(K13-INDEX('Pace of change parameters'!$E$17:$I$17,1,$B$6))/(INDEX('Pace of change parameters'!$E$16:$I$16,1,$B$6)-INDEX('Pace of change parameters'!$E$17:$I$17,1,$B$6))))</f>
        <v>0</v>
      </c>
      <c r="P13" s="52">
        <v>4.4048842939775401E-2</v>
      </c>
      <c r="Q13" s="52">
        <v>4.0300000000000002E-2</v>
      </c>
      <c r="R13" s="9">
        <f>IF(INDEX('Pace of change parameters'!$E$29:$I$29,1,$B$6)=1,D13*(1+P13),D13)</f>
        <v>57364.21962648302</v>
      </c>
      <c r="S13" s="94">
        <f>IF(P13&lt;INDEX('Pace of change parameters'!$E$22:$I$22,1,$B$6),INDEX('Pace of change parameters'!$E$22:$I$22,1,$B$6),P13)</f>
        <v>4.4048842939775401E-2</v>
      </c>
      <c r="T13" s="123">
        <v>4.0300000000000002E-2</v>
      </c>
      <c r="U13" s="108">
        <f t="shared" si="3"/>
        <v>57364.21962648302</v>
      </c>
      <c r="V13" s="122">
        <f>IF(J13&gt;INDEX('Pace of change parameters'!$E$24:$I$24,1,$B$6),0,IF(J13&lt;INDEX('Pace of change parameters'!$E$23:$I$23,1,$B$6),1,(J13-INDEX('Pace of change parameters'!$E$24:$I$24,1,$B$6))/(INDEX('Pace of change parameters'!$E$23:$I$23,1,$B$6)-INDEX('Pace of change parameters'!$E$24:$I$24,1,$B$6))))</f>
        <v>1</v>
      </c>
      <c r="W13" s="123">
        <f>MIN(S13, S13+(INDEX('Pace of change parameters'!$E$25:$I$25,1,$B$6)-S13)*(1-V13))</f>
        <v>4.4048842939775401E-2</v>
      </c>
      <c r="X13" s="123">
        <v>4.0300000000000002E-2</v>
      </c>
      <c r="Y13" s="99">
        <f t="shared" si="4"/>
        <v>57364.21962648302</v>
      </c>
      <c r="Z13" s="88">
        <v>0</v>
      </c>
      <c r="AA13" s="90">
        <f t="shared" si="8"/>
        <v>58565.456235728459</v>
      </c>
      <c r="AB13" s="90">
        <f>IF(INDEX('Pace of change parameters'!$E$27:$I$27,1,$B$6)=1,MAX(AA13,Y13),Y13)</f>
        <v>57364.21962648302</v>
      </c>
      <c r="AC13" s="88">
        <f t="shared" si="5"/>
        <v>4.4048842939775401E-2</v>
      </c>
      <c r="AD13" s="134">
        <v>4.0300000000000002E-2</v>
      </c>
      <c r="AE13" s="51">
        <f t="shared" si="6"/>
        <v>57364</v>
      </c>
      <c r="AF13" s="51">
        <v>226.4679374421008</v>
      </c>
      <c r="AG13" s="15">
        <f t="shared" si="7"/>
        <v>4.4044845661036724E-2</v>
      </c>
      <c r="AH13" s="15">
        <f t="shared" si="7"/>
        <v>4.0296017074201274E-2</v>
      </c>
      <c r="AI13" s="51"/>
      <c r="AJ13" s="51">
        <v>58565.456235728459</v>
      </c>
      <c r="AK13" s="51">
        <v>231.21117912037244</v>
      </c>
      <c r="AL13" s="15">
        <f t="shared" si="9"/>
        <v>-2.0514759261714755E-2</v>
      </c>
      <c r="AM13" s="53">
        <f t="shared" si="9"/>
        <v>-2.0514759261714643E-2</v>
      </c>
    </row>
    <row r="14" spans="1:39" x14ac:dyDescent="0.2">
      <c r="A14" s="160" t="s">
        <v>75</v>
      </c>
      <c r="B14" s="160" t="s">
        <v>76</v>
      </c>
      <c r="D14" s="62">
        <v>55061</v>
      </c>
      <c r="E14" s="67">
        <v>252.4995959548084</v>
      </c>
      <c r="F14" s="50"/>
      <c r="G14" s="82">
        <v>56632.799257670646</v>
      </c>
      <c r="H14" s="75">
        <v>258.16674884157362</v>
      </c>
      <c r="I14" s="84"/>
      <c r="J14" s="94">
        <f t="shared" si="2"/>
        <v>-2.7754221551352209E-2</v>
      </c>
      <c r="K14" s="117">
        <f t="shared" si="2"/>
        <v>-2.1951521302392529E-2</v>
      </c>
      <c r="L14" s="94">
        <v>4.6508871463165402E-2</v>
      </c>
      <c r="M14" s="88">
        <f>INDEX('Pace of change parameters'!$E$20:$I$20,1,$B$6)</f>
        <v>4.0300000000000002E-2</v>
      </c>
      <c r="N14" s="99">
        <f>IF(INDEX('Pace of change parameters'!$E$28:$I$28,1,$B$6)=1,(1+L14)*D14,D14)</f>
        <v>57621.824971633352</v>
      </c>
      <c r="O14" s="85">
        <f>IF(K14&lt;INDEX('Pace of change parameters'!$E$16:$I$16,1,$B$6),1,IF(K14&gt;INDEX('Pace of change parameters'!$E$17:$I$17,1,$B$6),0,(K14-INDEX('Pace of change parameters'!$E$17:$I$17,1,$B$6))/(INDEX('Pace of change parameters'!$E$16:$I$16,1,$B$6)-INDEX('Pace of change parameters'!$E$17:$I$17,1,$B$6))))</f>
        <v>0</v>
      </c>
      <c r="P14" s="52">
        <v>4.6508871463165402E-2</v>
      </c>
      <c r="Q14" s="52">
        <v>4.0300000000000002E-2</v>
      </c>
      <c r="R14" s="9">
        <f>IF(INDEX('Pace of change parameters'!$E$29:$I$29,1,$B$6)=1,D14*(1+P14),D14)</f>
        <v>57621.824971633352</v>
      </c>
      <c r="S14" s="94">
        <f>IF(P14&lt;INDEX('Pace of change parameters'!$E$22:$I$22,1,$B$6),INDEX('Pace of change parameters'!$E$22:$I$22,1,$B$6),P14)</f>
        <v>4.6508871463165402E-2</v>
      </c>
      <c r="T14" s="123">
        <v>4.0300000000000002E-2</v>
      </c>
      <c r="U14" s="108">
        <f t="shared" si="3"/>
        <v>57621.824971633352</v>
      </c>
      <c r="V14" s="122">
        <f>IF(J14&gt;INDEX('Pace of change parameters'!$E$24:$I$24,1,$B$6),0,IF(J14&lt;INDEX('Pace of change parameters'!$E$23:$I$23,1,$B$6),1,(J14-INDEX('Pace of change parameters'!$E$24:$I$24,1,$B$6))/(INDEX('Pace of change parameters'!$E$23:$I$23,1,$B$6)-INDEX('Pace of change parameters'!$E$24:$I$24,1,$B$6))))</f>
        <v>1</v>
      </c>
      <c r="W14" s="123">
        <f>MIN(S14, S14+(INDEX('Pace of change parameters'!$E$25:$I$25,1,$B$6)-S14)*(1-V14))</f>
        <v>4.6508871463165402E-2</v>
      </c>
      <c r="X14" s="123">
        <v>4.0300000000000002E-2</v>
      </c>
      <c r="Y14" s="99">
        <f t="shared" si="4"/>
        <v>57621.824971633352</v>
      </c>
      <c r="Z14" s="88">
        <v>0</v>
      </c>
      <c r="AA14" s="90">
        <f t="shared" si="8"/>
        <v>59350.267039273611</v>
      </c>
      <c r="AB14" s="90">
        <f>IF(INDEX('Pace of change parameters'!$E$27:$I$27,1,$B$6)=1,MAX(AA14,Y14),Y14)</f>
        <v>57621.824971633352</v>
      </c>
      <c r="AC14" s="88">
        <f t="shared" si="5"/>
        <v>4.6508871463165402E-2</v>
      </c>
      <c r="AD14" s="134">
        <v>4.0300000000000002E-2</v>
      </c>
      <c r="AE14" s="51">
        <f t="shared" si="6"/>
        <v>57622</v>
      </c>
      <c r="AF14" s="51">
        <v>262.67612755755243</v>
      </c>
      <c r="AG14" s="15">
        <f t="shared" si="7"/>
        <v>4.6512050271517058E-2</v>
      </c>
      <c r="AH14" s="15">
        <f t="shared" si="7"/>
        <v>4.0303159948681166E-2</v>
      </c>
      <c r="AI14" s="51"/>
      <c r="AJ14" s="51">
        <v>59350.267039273611</v>
      </c>
      <c r="AK14" s="51">
        <v>270.55462003024945</v>
      </c>
      <c r="AL14" s="15">
        <f t="shared" si="9"/>
        <v>-2.9119785394225328E-2</v>
      </c>
      <c r="AM14" s="53">
        <f t="shared" si="9"/>
        <v>-2.9119785394225217E-2</v>
      </c>
    </row>
    <row r="15" spans="1:39" x14ac:dyDescent="0.2">
      <c r="A15" s="160" t="s">
        <v>77</v>
      </c>
      <c r="B15" s="160" t="s">
        <v>78</v>
      </c>
      <c r="D15" s="62">
        <v>81054</v>
      </c>
      <c r="E15" s="67">
        <v>250.84957731601594</v>
      </c>
      <c r="F15" s="50"/>
      <c r="G15" s="82">
        <v>81063.727701831798</v>
      </c>
      <c r="H15" s="75">
        <v>250.44481148091313</v>
      </c>
      <c r="I15" s="84"/>
      <c r="J15" s="94">
        <f t="shared" si="2"/>
        <v>-1.2000067240403034E-4</v>
      </c>
      <c r="K15" s="117">
        <f t="shared" si="2"/>
        <v>1.6161877449540896E-3</v>
      </c>
      <c r="L15" s="94">
        <v>4.2106373576621614E-2</v>
      </c>
      <c r="M15" s="88">
        <f>INDEX('Pace of change parameters'!$E$20:$I$20,1,$B$6)</f>
        <v>4.0300000000000002E-2</v>
      </c>
      <c r="N15" s="99">
        <f>IF(INDEX('Pace of change parameters'!$E$28:$I$28,1,$B$6)=1,(1+L15)*D15,D15)</f>
        <v>84466.890003879482</v>
      </c>
      <c r="O15" s="85">
        <f>IF(K15&lt;INDEX('Pace of change parameters'!$E$16:$I$16,1,$B$6),1,IF(K15&gt;INDEX('Pace of change parameters'!$E$17:$I$17,1,$B$6),0,(K15-INDEX('Pace of change parameters'!$E$17:$I$17,1,$B$6))/(INDEX('Pace of change parameters'!$E$16:$I$16,1,$B$6)-INDEX('Pace of change parameters'!$E$17:$I$17,1,$B$6))))</f>
        <v>0</v>
      </c>
      <c r="P15" s="52">
        <v>4.2106373576621614E-2</v>
      </c>
      <c r="Q15" s="52">
        <v>4.0300000000000002E-2</v>
      </c>
      <c r="R15" s="9">
        <f>IF(INDEX('Pace of change parameters'!$E$29:$I$29,1,$B$6)=1,D15*(1+P15),D15)</f>
        <v>84466.890003879482</v>
      </c>
      <c r="S15" s="94">
        <f>IF(P15&lt;INDEX('Pace of change parameters'!$E$22:$I$22,1,$B$6),INDEX('Pace of change parameters'!$E$22:$I$22,1,$B$6),P15)</f>
        <v>4.2106373576621614E-2</v>
      </c>
      <c r="T15" s="123">
        <v>4.0300000000000002E-2</v>
      </c>
      <c r="U15" s="108">
        <f t="shared" si="3"/>
        <v>84466.890003879482</v>
      </c>
      <c r="V15" s="122">
        <f>IF(J15&gt;INDEX('Pace of change parameters'!$E$24:$I$24,1,$B$6),0,IF(J15&lt;INDEX('Pace of change parameters'!$E$23:$I$23,1,$B$6),1,(J15-INDEX('Pace of change parameters'!$E$24:$I$24,1,$B$6))/(INDEX('Pace of change parameters'!$E$23:$I$23,1,$B$6)-INDEX('Pace of change parameters'!$E$24:$I$24,1,$B$6))))</f>
        <v>1</v>
      </c>
      <c r="W15" s="123">
        <f>MIN(S15, S15+(INDEX('Pace of change parameters'!$E$25:$I$25,1,$B$6)-S15)*(1-V15))</f>
        <v>4.2106373576621614E-2</v>
      </c>
      <c r="X15" s="123">
        <v>4.0300000000000002E-2</v>
      </c>
      <c r="Y15" s="99">
        <f t="shared" si="4"/>
        <v>84466.890003879482</v>
      </c>
      <c r="Z15" s="88">
        <v>0</v>
      </c>
      <c r="AA15" s="90">
        <f t="shared" si="8"/>
        <v>84953.488956331799</v>
      </c>
      <c r="AB15" s="90">
        <f>IF(INDEX('Pace of change parameters'!$E$27:$I$27,1,$B$6)=1,MAX(AA15,Y15),Y15)</f>
        <v>84466.890003879482</v>
      </c>
      <c r="AC15" s="88">
        <f t="shared" si="5"/>
        <v>4.2106373576621614E-2</v>
      </c>
      <c r="AD15" s="134">
        <v>4.0300000000000002E-2</v>
      </c>
      <c r="AE15" s="51">
        <f t="shared" si="6"/>
        <v>84467</v>
      </c>
      <c r="AF15" s="51">
        <v>260.95915511272824</v>
      </c>
      <c r="AG15" s="15">
        <f t="shared" si="7"/>
        <v>4.2107730648703434E-2</v>
      </c>
      <c r="AH15" s="15">
        <f t="shared" si="7"/>
        <v>4.0301354719750826E-2</v>
      </c>
      <c r="AI15" s="51"/>
      <c r="AJ15" s="51">
        <v>84953.488956331799</v>
      </c>
      <c r="AK15" s="51">
        <v>262.46215328972067</v>
      </c>
      <c r="AL15" s="15">
        <f t="shared" si="9"/>
        <v>-5.7265329806744925E-3</v>
      </c>
      <c r="AM15" s="53">
        <f t="shared" si="9"/>
        <v>-5.7265329806744925E-3</v>
      </c>
    </row>
    <row r="16" spans="1:39" x14ac:dyDescent="0.2">
      <c r="A16" s="160" t="s">
        <v>79</v>
      </c>
      <c r="B16" s="160" t="s">
        <v>80</v>
      </c>
      <c r="D16" s="62">
        <v>87003</v>
      </c>
      <c r="E16" s="67">
        <v>295.93183172569576</v>
      </c>
      <c r="F16" s="50"/>
      <c r="G16" s="82">
        <v>82652.275485088263</v>
      </c>
      <c r="H16" s="75">
        <v>280.68777353215654</v>
      </c>
      <c r="I16" s="84"/>
      <c r="J16" s="94">
        <f t="shared" si="2"/>
        <v>5.2638895776035532E-2</v>
      </c>
      <c r="K16" s="117">
        <f t="shared" si="2"/>
        <v>5.4309662304520723E-2</v>
      </c>
      <c r="L16" s="94">
        <v>4.1951182021258804E-2</v>
      </c>
      <c r="M16" s="88">
        <f>INDEX('Pace of change parameters'!$E$20:$I$20,1,$B$6)</f>
        <v>4.0300000000000002E-2</v>
      </c>
      <c r="N16" s="99">
        <f>IF(INDEX('Pace of change parameters'!$E$28:$I$28,1,$B$6)=1,(1+L16)*D16,D16)</f>
        <v>90652.878689395584</v>
      </c>
      <c r="O16" s="85">
        <f>IF(K16&lt;INDEX('Pace of change parameters'!$E$16:$I$16,1,$B$6),1,IF(K16&gt;INDEX('Pace of change parameters'!$E$17:$I$17,1,$B$6),0,(K16-INDEX('Pace of change parameters'!$E$17:$I$17,1,$B$6))/(INDEX('Pace of change parameters'!$E$16:$I$16,1,$B$6)-INDEX('Pace of change parameters'!$E$17:$I$17,1,$B$6))))</f>
        <v>0</v>
      </c>
      <c r="P16" s="52">
        <v>4.1951182021258804E-2</v>
      </c>
      <c r="Q16" s="52">
        <v>4.0300000000000002E-2</v>
      </c>
      <c r="R16" s="9">
        <f>IF(INDEX('Pace of change parameters'!$E$29:$I$29,1,$B$6)=1,D16*(1+P16),D16)</f>
        <v>90652.878689395584</v>
      </c>
      <c r="S16" s="94">
        <f>IF(P16&lt;INDEX('Pace of change parameters'!$E$22:$I$22,1,$B$6),INDEX('Pace of change parameters'!$E$22:$I$22,1,$B$6),P16)</f>
        <v>4.1951182021258804E-2</v>
      </c>
      <c r="T16" s="123">
        <v>4.0300000000000002E-2</v>
      </c>
      <c r="U16" s="108">
        <f t="shared" si="3"/>
        <v>90652.878689395584</v>
      </c>
      <c r="V16" s="122">
        <f>IF(J16&gt;INDEX('Pace of change parameters'!$E$24:$I$24,1,$B$6),0,IF(J16&lt;INDEX('Pace of change parameters'!$E$23:$I$23,1,$B$6),1,(J16-INDEX('Pace of change parameters'!$E$24:$I$24,1,$B$6))/(INDEX('Pace of change parameters'!$E$23:$I$23,1,$B$6)-INDEX('Pace of change parameters'!$E$24:$I$24,1,$B$6))))</f>
        <v>1</v>
      </c>
      <c r="W16" s="123">
        <f>MIN(S16, S16+(INDEX('Pace of change parameters'!$E$25:$I$25,1,$B$6)-S16)*(1-V16))</f>
        <v>4.1951182021258804E-2</v>
      </c>
      <c r="X16" s="123">
        <v>4.0300000000000002E-2</v>
      </c>
      <c r="Y16" s="99">
        <f t="shared" si="4"/>
        <v>90652.878689395584</v>
      </c>
      <c r="Z16" s="88">
        <v>-1.0655690198098089E-3</v>
      </c>
      <c r="AA16" s="90">
        <f t="shared" si="8"/>
        <v>86525.963867459257</v>
      </c>
      <c r="AB16" s="90">
        <f>IF(INDEX('Pace of change parameters'!$E$27:$I$27,1,$B$6)=1,MAX(AA16,Y16),Y16)</f>
        <v>90652.878689395584</v>
      </c>
      <c r="AC16" s="88">
        <f t="shared" si="5"/>
        <v>4.1951182021258804E-2</v>
      </c>
      <c r="AD16" s="134">
        <v>4.0300000000000002E-2</v>
      </c>
      <c r="AE16" s="51">
        <f t="shared" si="6"/>
        <v>90653</v>
      </c>
      <c r="AF16" s="51">
        <v>307.85829651600204</v>
      </c>
      <c r="AG16" s="15">
        <f t="shared" si="7"/>
        <v>4.1952576347942028E-2</v>
      </c>
      <c r="AH16" s="15">
        <f t="shared" si="7"/>
        <v>4.0301392117091162E-2</v>
      </c>
      <c r="AI16" s="51"/>
      <c r="AJ16" s="51">
        <v>86618.261603573803</v>
      </c>
      <c r="AK16" s="51">
        <v>294.15629338746271</v>
      </c>
      <c r="AL16" s="15">
        <f t="shared" si="9"/>
        <v>4.6580690050003648E-2</v>
      </c>
      <c r="AM16" s="53">
        <f t="shared" si="9"/>
        <v>4.6580690050003648E-2</v>
      </c>
    </row>
    <row r="17" spans="1:39" x14ac:dyDescent="0.2">
      <c r="A17" s="160" t="s">
        <v>81</v>
      </c>
      <c r="B17" s="160" t="s">
        <v>82</v>
      </c>
      <c r="D17" s="62">
        <v>36798</v>
      </c>
      <c r="E17" s="67">
        <v>236.41753753836596</v>
      </c>
      <c r="F17" s="50"/>
      <c r="G17" s="82">
        <v>38213.900987688103</v>
      </c>
      <c r="H17" s="75">
        <v>244.8483459757237</v>
      </c>
      <c r="I17" s="84"/>
      <c r="J17" s="94">
        <f t="shared" si="2"/>
        <v>-3.7051987656122387E-2</v>
      </c>
      <c r="K17" s="117">
        <f t="shared" si="2"/>
        <v>-3.4432776761308626E-2</v>
      </c>
      <c r="L17" s="94">
        <v>4.3129607682809823E-2</v>
      </c>
      <c r="M17" s="88">
        <f>INDEX('Pace of change parameters'!$E$20:$I$20,1,$B$6)</f>
        <v>4.0300000000000002E-2</v>
      </c>
      <c r="N17" s="99">
        <f>IF(INDEX('Pace of change parameters'!$E$28:$I$28,1,$B$6)=1,(1+L17)*D17,D17)</f>
        <v>38385.083303512038</v>
      </c>
      <c r="O17" s="85">
        <f>IF(K17&lt;INDEX('Pace of change parameters'!$E$16:$I$16,1,$B$6),1,IF(K17&gt;INDEX('Pace of change parameters'!$E$17:$I$17,1,$B$6),0,(K17-INDEX('Pace of change parameters'!$E$17:$I$17,1,$B$6))/(INDEX('Pace of change parameters'!$E$16:$I$16,1,$B$6)-INDEX('Pace of change parameters'!$E$17:$I$17,1,$B$6))))</f>
        <v>0</v>
      </c>
      <c r="P17" s="52">
        <v>4.3129607682809823E-2</v>
      </c>
      <c r="Q17" s="52">
        <v>4.0300000000000002E-2</v>
      </c>
      <c r="R17" s="9">
        <f>IF(INDEX('Pace of change parameters'!$E$29:$I$29,1,$B$6)=1,D17*(1+P17),D17)</f>
        <v>38385.083303512038</v>
      </c>
      <c r="S17" s="94">
        <f>IF(P17&lt;INDEX('Pace of change parameters'!$E$22:$I$22,1,$B$6),INDEX('Pace of change parameters'!$E$22:$I$22,1,$B$6),P17)</f>
        <v>4.3129607682809823E-2</v>
      </c>
      <c r="T17" s="123">
        <v>4.0300000000000002E-2</v>
      </c>
      <c r="U17" s="108">
        <f t="shared" si="3"/>
        <v>38385.083303512038</v>
      </c>
      <c r="V17" s="122">
        <f>IF(J17&gt;INDEX('Pace of change parameters'!$E$24:$I$24,1,$B$6),0,IF(J17&lt;INDEX('Pace of change parameters'!$E$23:$I$23,1,$B$6),1,(J17-INDEX('Pace of change parameters'!$E$24:$I$24,1,$B$6))/(INDEX('Pace of change parameters'!$E$23:$I$23,1,$B$6)-INDEX('Pace of change parameters'!$E$24:$I$24,1,$B$6))))</f>
        <v>1</v>
      </c>
      <c r="W17" s="123">
        <f>MIN(S17, S17+(INDEX('Pace of change parameters'!$E$25:$I$25,1,$B$6)-S17)*(1-V17))</f>
        <v>4.3129607682809823E-2</v>
      </c>
      <c r="X17" s="123">
        <v>4.0300000000000002E-2</v>
      </c>
      <c r="Y17" s="99">
        <f t="shared" si="4"/>
        <v>38385.083303512038</v>
      </c>
      <c r="Z17" s="88">
        <v>0</v>
      </c>
      <c r="AA17" s="90">
        <f t="shared" si="8"/>
        <v>40047.556503653846</v>
      </c>
      <c r="AB17" s="90">
        <f>IF(INDEX('Pace of change parameters'!$E$27:$I$27,1,$B$6)=1,MAX(AA17,Y17),Y17)</f>
        <v>38385.083303512038</v>
      </c>
      <c r="AC17" s="88">
        <f t="shared" si="5"/>
        <v>4.3129607682809823E-2</v>
      </c>
      <c r="AD17" s="134">
        <v>4.0300000000000002E-2</v>
      </c>
      <c r="AE17" s="51">
        <f t="shared" si="6"/>
        <v>38385</v>
      </c>
      <c r="AF17" s="51">
        <v>245.94463054965783</v>
      </c>
      <c r="AG17" s="15">
        <f t="shared" si="7"/>
        <v>4.3127343877384705E-2</v>
      </c>
      <c r="AH17" s="15">
        <f t="shared" si="7"/>
        <v>4.0297742335404285E-2</v>
      </c>
      <c r="AI17" s="51"/>
      <c r="AJ17" s="51">
        <v>40047.556503653846</v>
      </c>
      <c r="AK17" s="51">
        <v>256.59714702898771</v>
      </c>
      <c r="AL17" s="15">
        <f t="shared" si="9"/>
        <v>-4.1514555413690646E-2</v>
      </c>
      <c r="AM17" s="53">
        <f t="shared" si="9"/>
        <v>-4.1514555413690757E-2</v>
      </c>
    </row>
    <row r="18" spans="1:39" x14ac:dyDescent="0.2">
      <c r="A18" s="160" t="s">
        <v>83</v>
      </c>
      <c r="B18" s="160" t="s">
        <v>84</v>
      </c>
      <c r="D18" s="62">
        <v>58568</v>
      </c>
      <c r="E18" s="67">
        <v>205.99232413505555</v>
      </c>
      <c r="F18" s="50"/>
      <c r="G18" s="82">
        <v>63627.100933186732</v>
      </c>
      <c r="H18" s="75">
        <v>223.55420570190529</v>
      </c>
      <c r="I18" s="84"/>
      <c r="J18" s="94">
        <f t="shared" si="2"/>
        <v>-7.9511730991785545E-2</v>
      </c>
      <c r="K18" s="117">
        <f t="shared" si="2"/>
        <v>-7.8557598644631854E-2</v>
      </c>
      <c r="L18" s="94">
        <v>4.1378323227099445E-2</v>
      </c>
      <c r="M18" s="88">
        <f>INDEX('Pace of change parameters'!$E$20:$I$20,1,$B$6)</f>
        <v>4.0300000000000002E-2</v>
      </c>
      <c r="N18" s="99">
        <f>IF(INDEX('Pace of change parameters'!$E$28:$I$28,1,$B$6)=1,(1+L18)*D18,D18)</f>
        <v>60991.445634764757</v>
      </c>
      <c r="O18" s="85">
        <f>IF(K18&lt;INDEX('Pace of change parameters'!$E$16:$I$16,1,$B$6),1,IF(K18&gt;INDEX('Pace of change parameters'!$E$17:$I$17,1,$B$6),0,(K18-INDEX('Pace of change parameters'!$E$17:$I$17,1,$B$6))/(INDEX('Pace of change parameters'!$E$16:$I$16,1,$B$6)-INDEX('Pace of change parameters'!$E$17:$I$17,1,$B$6))))</f>
        <v>0</v>
      </c>
      <c r="P18" s="52">
        <v>4.1378323227099445E-2</v>
      </c>
      <c r="Q18" s="52">
        <v>4.0300000000000002E-2</v>
      </c>
      <c r="R18" s="9">
        <f>IF(INDEX('Pace of change parameters'!$E$29:$I$29,1,$B$6)=1,D18*(1+P18),D18)</f>
        <v>60991.445634764757</v>
      </c>
      <c r="S18" s="94">
        <f>IF(P18&lt;INDEX('Pace of change parameters'!$E$22:$I$22,1,$B$6),INDEX('Pace of change parameters'!$E$22:$I$22,1,$B$6),P18)</f>
        <v>4.1378323227099445E-2</v>
      </c>
      <c r="T18" s="123">
        <v>4.0300000000000002E-2</v>
      </c>
      <c r="U18" s="108">
        <f t="shared" si="3"/>
        <v>60991.445634764757</v>
      </c>
      <c r="V18" s="122">
        <f>IF(J18&gt;INDEX('Pace of change parameters'!$E$24:$I$24,1,$B$6),0,IF(J18&lt;INDEX('Pace of change parameters'!$E$23:$I$23,1,$B$6),1,(J18-INDEX('Pace of change parameters'!$E$24:$I$24,1,$B$6))/(INDEX('Pace of change parameters'!$E$23:$I$23,1,$B$6)-INDEX('Pace of change parameters'!$E$24:$I$24,1,$B$6))))</f>
        <v>1</v>
      </c>
      <c r="W18" s="123">
        <f>MIN(S18, S18+(INDEX('Pace of change parameters'!$E$25:$I$25,1,$B$6)-S18)*(1-V18))</f>
        <v>4.1378323227099445E-2</v>
      </c>
      <c r="X18" s="123">
        <v>4.0300000000000002E-2</v>
      </c>
      <c r="Y18" s="99">
        <f t="shared" si="4"/>
        <v>60991.445634764757</v>
      </c>
      <c r="Z18" s="88">
        <v>0</v>
      </c>
      <c r="AA18" s="90">
        <f t="shared" si="8"/>
        <v>66680.183229826274</v>
      </c>
      <c r="AB18" s="90">
        <f>IF(INDEX('Pace of change parameters'!$E$27:$I$27,1,$B$6)=1,MAX(AA18,Y18),Y18)</f>
        <v>60991.445634764757</v>
      </c>
      <c r="AC18" s="88">
        <f t="shared" si="5"/>
        <v>4.1378323227099445E-2</v>
      </c>
      <c r="AD18" s="134">
        <v>4.0300000000000002E-2</v>
      </c>
      <c r="AE18" s="51">
        <f t="shared" si="6"/>
        <v>60991</v>
      </c>
      <c r="AF18" s="51">
        <v>214.29224905724482</v>
      </c>
      <c r="AG18" s="15">
        <f t="shared" si="7"/>
        <v>4.1370714383280882E-2</v>
      </c>
      <c r="AH18" s="15">
        <f t="shared" si="7"/>
        <v>4.0292399034963733E-2</v>
      </c>
      <c r="AI18" s="51"/>
      <c r="AJ18" s="51">
        <v>66680.183229826274</v>
      </c>
      <c r="AK18" s="51">
        <v>234.28122890047138</v>
      </c>
      <c r="AL18" s="15">
        <f t="shared" si="9"/>
        <v>-8.5320449858654279E-2</v>
      </c>
      <c r="AM18" s="53">
        <f t="shared" si="9"/>
        <v>-8.5320449858654168E-2</v>
      </c>
    </row>
    <row r="19" spans="1:39" x14ac:dyDescent="0.2">
      <c r="A19" s="160" t="s">
        <v>85</v>
      </c>
      <c r="B19" s="160" t="s">
        <v>86</v>
      </c>
      <c r="D19" s="62">
        <v>44947</v>
      </c>
      <c r="E19" s="67">
        <v>261.94095305810396</v>
      </c>
      <c r="F19" s="50"/>
      <c r="G19" s="82">
        <v>45842.016279584728</v>
      </c>
      <c r="H19" s="75">
        <v>266.66183909958426</v>
      </c>
      <c r="I19" s="84"/>
      <c r="J19" s="94">
        <f t="shared" si="2"/>
        <v>-1.9523929185970679E-2</v>
      </c>
      <c r="K19" s="117">
        <f t="shared" si="2"/>
        <v>-1.7703643151269599E-2</v>
      </c>
      <c r="L19" s="94">
        <v>4.2231351124487393E-2</v>
      </c>
      <c r="M19" s="88">
        <f>INDEX('Pace of change parameters'!$E$20:$I$20,1,$B$6)</f>
        <v>4.0300000000000002E-2</v>
      </c>
      <c r="N19" s="99">
        <f>IF(INDEX('Pace of change parameters'!$E$28:$I$28,1,$B$6)=1,(1+L19)*D19,D19)</f>
        <v>46845.172538992338</v>
      </c>
      <c r="O19" s="85">
        <f>IF(K19&lt;INDEX('Pace of change parameters'!$E$16:$I$16,1,$B$6),1,IF(K19&gt;INDEX('Pace of change parameters'!$E$17:$I$17,1,$B$6),0,(K19-INDEX('Pace of change parameters'!$E$17:$I$17,1,$B$6))/(INDEX('Pace of change parameters'!$E$16:$I$16,1,$B$6)-INDEX('Pace of change parameters'!$E$17:$I$17,1,$B$6))))</f>
        <v>0</v>
      </c>
      <c r="P19" s="52">
        <v>4.2231351124487393E-2</v>
      </c>
      <c r="Q19" s="52">
        <v>4.0300000000000002E-2</v>
      </c>
      <c r="R19" s="9">
        <f>IF(INDEX('Pace of change parameters'!$E$29:$I$29,1,$B$6)=1,D19*(1+P19),D19)</f>
        <v>46845.172538992338</v>
      </c>
      <c r="S19" s="94">
        <f>IF(P19&lt;INDEX('Pace of change parameters'!$E$22:$I$22,1,$B$6),INDEX('Pace of change parameters'!$E$22:$I$22,1,$B$6),P19)</f>
        <v>4.2231351124487393E-2</v>
      </c>
      <c r="T19" s="123">
        <v>4.0300000000000002E-2</v>
      </c>
      <c r="U19" s="108">
        <f t="shared" si="3"/>
        <v>46845.172538992338</v>
      </c>
      <c r="V19" s="122">
        <f>IF(J19&gt;INDEX('Pace of change parameters'!$E$24:$I$24,1,$B$6),0,IF(J19&lt;INDEX('Pace of change parameters'!$E$23:$I$23,1,$B$6),1,(J19-INDEX('Pace of change parameters'!$E$24:$I$24,1,$B$6))/(INDEX('Pace of change parameters'!$E$23:$I$23,1,$B$6)-INDEX('Pace of change parameters'!$E$24:$I$24,1,$B$6))))</f>
        <v>1</v>
      </c>
      <c r="W19" s="123">
        <f>MIN(S19, S19+(INDEX('Pace of change parameters'!$E$25:$I$25,1,$B$6)-S19)*(1-V19))</f>
        <v>4.2231351124487393E-2</v>
      </c>
      <c r="X19" s="123">
        <v>4.0300000000000002E-2</v>
      </c>
      <c r="Y19" s="99">
        <f t="shared" si="4"/>
        <v>46845.172538992338</v>
      </c>
      <c r="Z19" s="88">
        <v>-2.4619967955814448E-2</v>
      </c>
      <c r="AA19" s="90">
        <f t="shared" si="8"/>
        <v>46858.914122739152</v>
      </c>
      <c r="AB19" s="90">
        <f>IF(INDEX('Pace of change parameters'!$E$27:$I$27,1,$B$6)=1,MAX(AA19,Y19),Y19)</f>
        <v>46845.172538992338</v>
      </c>
      <c r="AC19" s="88">
        <f t="shared" si="5"/>
        <v>4.2231351124487393E-2</v>
      </c>
      <c r="AD19" s="134">
        <v>4.0300000000000002E-2</v>
      </c>
      <c r="AE19" s="51">
        <f t="shared" si="6"/>
        <v>46845</v>
      </c>
      <c r="AF19" s="51">
        <v>272.49616981142924</v>
      </c>
      <c r="AG19" s="15">
        <f t="shared" si="7"/>
        <v>4.2227512403497425E-2</v>
      </c>
      <c r="AH19" s="15">
        <f t="shared" si="7"/>
        <v>4.0296168392515153E-2</v>
      </c>
      <c r="AI19" s="51"/>
      <c r="AJ19" s="51">
        <v>48041.699218029928</v>
      </c>
      <c r="AK19" s="51">
        <v>279.45733863050253</v>
      </c>
      <c r="AL19" s="15">
        <f t="shared" si="9"/>
        <v>-2.4909593905055094E-2</v>
      </c>
      <c r="AM19" s="53">
        <f t="shared" si="9"/>
        <v>-2.4909593905055094E-2</v>
      </c>
    </row>
    <row r="20" spans="1:39" x14ac:dyDescent="0.2">
      <c r="A20" s="160" t="s">
        <v>87</v>
      </c>
      <c r="B20" s="160" t="s">
        <v>88</v>
      </c>
      <c r="D20" s="62">
        <v>53142</v>
      </c>
      <c r="E20" s="67">
        <v>309.30222860473242</v>
      </c>
      <c r="F20" s="50"/>
      <c r="G20" s="82">
        <v>50182.436648123003</v>
      </c>
      <c r="H20" s="75">
        <v>292.07419600301063</v>
      </c>
      <c r="I20" s="84"/>
      <c r="J20" s="94">
        <f t="shared" si="2"/>
        <v>5.8976079073826515E-2</v>
      </c>
      <c r="K20" s="117">
        <f t="shared" si="2"/>
        <v>5.8985123771578163E-2</v>
      </c>
      <c r="L20" s="94">
        <v>4.0308885185659227E-2</v>
      </c>
      <c r="M20" s="88">
        <f>INDEX('Pace of change parameters'!$E$20:$I$20,1,$B$6)</f>
        <v>4.0300000000000002E-2</v>
      </c>
      <c r="N20" s="99">
        <f>IF(INDEX('Pace of change parameters'!$E$28:$I$28,1,$B$6)=1,(1+L20)*D20,D20)</f>
        <v>55284.094776536302</v>
      </c>
      <c r="O20" s="85">
        <f>IF(K20&lt;INDEX('Pace of change parameters'!$E$16:$I$16,1,$B$6),1,IF(K20&gt;INDEX('Pace of change parameters'!$E$17:$I$17,1,$B$6),0,(K20-INDEX('Pace of change parameters'!$E$17:$I$17,1,$B$6))/(INDEX('Pace of change parameters'!$E$16:$I$16,1,$B$6)-INDEX('Pace of change parameters'!$E$17:$I$17,1,$B$6))))</f>
        <v>0</v>
      </c>
      <c r="P20" s="52">
        <v>4.0308885185659227E-2</v>
      </c>
      <c r="Q20" s="52">
        <v>4.0300000000000002E-2</v>
      </c>
      <c r="R20" s="9">
        <f>IF(INDEX('Pace of change parameters'!$E$29:$I$29,1,$B$6)=1,D20*(1+P20),D20)</f>
        <v>55284.094776536302</v>
      </c>
      <c r="S20" s="94">
        <f>IF(P20&lt;INDEX('Pace of change parameters'!$E$22:$I$22,1,$B$6),INDEX('Pace of change parameters'!$E$22:$I$22,1,$B$6),P20)</f>
        <v>4.0308885185659227E-2</v>
      </c>
      <c r="T20" s="123">
        <v>4.0300000000000002E-2</v>
      </c>
      <c r="U20" s="108">
        <f t="shared" si="3"/>
        <v>55284.094776536302</v>
      </c>
      <c r="V20" s="122">
        <f>IF(J20&gt;INDEX('Pace of change parameters'!$E$24:$I$24,1,$B$6),0,IF(J20&lt;INDEX('Pace of change parameters'!$E$23:$I$23,1,$B$6),1,(J20-INDEX('Pace of change parameters'!$E$24:$I$24,1,$B$6))/(INDEX('Pace of change parameters'!$E$23:$I$23,1,$B$6)-INDEX('Pace of change parameters'!$E$24:$I$24,1,$B$6))))</f>
        <v>1</v>
      </c>
      <c r="W20" s="123">
        <f>MIN(S20, S20+(INDEX('Pace of change parameters'!$E$25:$I$25,1,$B$6)-S20)*(1-V20))</f>
        <v>4.0308885185659227E-2</v>
      </c>
      <c r="X20" s="123">
        <v>4.0300000000000002E-2</v>
      </c>
      <c r="Y20" s="99">
        <f t="shared" si="4"/>
        <v>55284.094776536302</v>
      </c>
      <c r="Z20" s="88">
        <v>-4.4284841100297734E-2</v>
      </c>
      <c r="AA20" s="90">
        <f t="shared" si="8"/>
        <v>50261.43320537197</v>
      </c>
      <c r="AB20" s="90">
        <f>IF(INDEX('Pace of change parameters'!$E$27:$I$27,1,$B$6)=1,MAX(AA20,Y20),Y20)</f>
        <v>55284.094776536302</v>
      </c>
      <c r="AC20" s="88">
        <f t="shared" si="5"/>
        <v>4.0308885185659227E-2</v>
      </c>
      <c r="AD20" s="134">
        <v>4.0300000000000002E-2</v>
      </c>
      <c r="AE20" s="51">
        <f t="shared" si="6"/>
        <v>55284</v>
      </c>
      <c r="AF20" s="51">
        <v>321.76655679461498</v>
      </c>
      <c r="AG20" s="15">
        <f t="shared" si="7"/>
        <v>4.0307101727447225E-2</v>
      </c>
      <c r="AH20" s="15">
        <f t="shared" si="7"/>
        <v>4.0298216557020483E-2</v>
      </c>
      <c r="AI20" s="51"/>
      <c r="AJ20" s="51">
        <v>52590.390282432119</v>
      </c>
      <c r="AK20" s="51">
        <v>306.08908186207879</v>
      </c>
      <c r="AL20" s="15">
        <f t="shared" si="9"/>
        <v>5.1218667575997801E-2</v>
      </c>
      <c r="AM20" s="53">
        <f t="shared" si="9"/>
        <v>5.1218667575997801E-2</v>
      </c>
    </row>
    <row r="21" spans="1:39" x14ac:dyDescent="0.2">
      <c r="A21" s="160" t="s">
        <v>89</v>
      </c>
      <c r="B21" s="160" t="s">
        <v>90</v>
      </c>
      <c r="D21" s="62">
        <v>81180</v>
      </c>
      <c r="E21" s="67">
        <v>267.60706746887871</v>
      </c>
      <c r="F21" s="50"/>
      <c r="G21" s="82">
        <v>78690.396363310603</v>
      </c>
      <c r="H21" s="75">
        <v>257.85861947197481</v>
      </c>
      <c r="I21" s="84"/>
      <c r="J21" s="94">
        <f t="shared" si="2"/>
        <v>3.1637960307062007E-2</v>
      </c>
      <c r="K21" s="117">
        <f t="shared" si="2"/>
        <v>3.7805399008441487E-2</v>
      </c>
      <c r="L21" s="94">
        <v>4.6519222952144501E-2</v>
      </c>
      <c r="M21" s="88">
        <f>INDEX('Pace of change parameters'!$E$20:$I$20,1,$B$6)</f>
        <v>4.0300000000000002E-2</v>
      </c>
      <c r="N21" s="99">
        <f>IF(INDEX('Pace of change parameters'!$E$28:$I$28,1,$B$6)=1,(1+L21)*D21,D21)</f>
        <v>84956.430519255096</v>
      </c>
      <c r="O21" s="85">
        <f>IF(K21&lt;INDEX('Pace of change parameters'!$E$16:$I$16,1,$B$6),1,IF(K21&gt;INDEX('Pace of change parameters'!$E$17:$I$17,1,$B$6),0,(K21-INDEX('Pace of change parameters'!$E$17:$I$17,1,$B$6))/(INDEX('Pace of change parameters'!$E$16:$I$16,1,$B$6)-INDEX('Pace of change parameters'!$E$17:$I$17,1,$B$6))))</f>
        <v>0</v>
      </c>
      <c r="P21" s="52">
        <v>4.6519222952144501E-2</v>
      </c>
      <c r="Q21" s="52">
        <v>4.0300000000000002E-2</v>
      </c>
      <c r="R21" s="9">
        <f>IF(INDEX('Pace of change parameters'!$E$29:$I$29,1,$B$6)=1,D21*(1+P21),D21)</f>
        <v>84956.430519255096</v>
      </c>
      <c r="S21" s="94">
        <f>IF(P21&lt;INDEX('Pace of change parameters'!$E$22:$I$22,1,$B$6),INDEX('Pace of change parameters'!$E$22:$I$22,1,$B$6),P21)</f>
        <v>4.6519222952144501E-2</v>
      </c>
      <c r="T21" s="123">
        <v>4.0300000000000002E-2</v>
      </c>
      <c r="U21" s="108">
        <f t="shared" si="3"/>
        <v>84956.430519255096</v>
      </c>
      <c r="V21" s="122">
        <f>IF(J21&gt;INDEX('Pace of change parameters'!$E$24:$I$24,1,$B$6),0,IF(J21&lt;INDEX('Pace of change parameters'!$E$23:$I$23,1,$B$6),1,(J21-INDEX('Pace of change parameters'!$E$24:$I$24,1,$B$6))/(INDEX('Pace of change parameters'!$E$23:$I$23,1,$B$6)-INDEX('Pace of change parameters'!$E$24:$I$24,1,$B$6))))</f>
        <v>1</v>
      </c>
      <c r="W21" s="123">
        <f>MIN(S21, S21+(INDEX('Pace of change parameters'!$E$25:$I$25,1,$B$6)-S21)*(1-V21))</f>
        <v>4.6519222952144501E-2</v>
      </c>
      <c r="X21" s="123">
        <v>4.0300000000000002E-2</v>
      </c>
      <c r="Y21" s="99">
        <f t="shared" si="4"/>
        <v>84956.430519255096</v>
      </c>
      <c r="Z21" s="88">
        <v>-4.0627760722330652E-2</v>
      </c>
      <c r="AA21" s="90">
        <f t="shared" si="8"/>
        <v>79115.855589008235</v>
      </c>
      <c r="AB21" s="90">
        <f>IF(INDEX('Pace of change parameters'!$E$27:$I$27,1,$B$6)=1,MAX(AA21,Y21),Y21)</f>
        <v>84956.430519255096</v>
      </c>
      <c r="AC21" s="88">
        <f t="shared" si="5"/>
        <v>4.6519222952144501E-2</v>
      </c>
      <c r="AD21" s="134">
        <v>4.0300000000000002E-2</v>
      </c>
      <c r="AE21" s="51">
        <f t="shared" si="6"/>
        <v>84956</v>
      </c>
      <c r="AF21" s="51">
        <v>278.39022152994335</v>
      </c>
      <c r="AG21" s="15">
        <f t="shared" si="7"/>
        <v>4.651391968465135E-2</v>
      </c>
      <c r="AH21" s="15">
        <f t="shared" si="7"/>
        <v>4.0294728248605249E-2</v>
      </c>
      <c r="AI21" s="51"/>
      <c r="AJ21" s="51">
        <v>82466.275706055618</v>
      </c>
      <c r="AK21" s="51">
        <v>270.23170538347154</v>
      </c>
      <c r="AL21" s="15">
        <f t="shared" si="9"/>
        <v>3.0190817672169468E-2</v>
      </c>
      <c r="AM21" s="53">
        <f t="shared" si="9"/>
        <v>3.0190817672169468E-2</v>
      </c>
    </row>
    <row r="22" spans="1:39" x14ac:dyDescent="0.2">
      <c r="A22" s="160" t="s">
        <v>91</v>
      </c>
      <c r="B22" s="160" t="s">
        <v>92</v>
      </c>
      <c r="D22" s="62">
        <v>61119</v>
      </c>
      <c r="E22" s="67">
        <v>304.49965496599515</v>
      </c>
      <c r="F22" s="50"/>
      <c r="G22" s="82">
        <v>56635.434209136409</v>
      </c>
      <c r="H22" s="75">
        <v>280.64336342230132</v>
      </c>
      <c r="I22" s="84"/>
      <c r="J22" s="94">
        <f t="shared" si="2"/>
        <v>7.9165382122916572E-2</v>
      </c>
      <c r="K22" s="117">
        <f t="shared" si="2"/>
        <v>8.5005721328231809E-2</v>
      </c>
      <c r="L22" s="94">
        <v>4.5930003497089089E-2</v>
      </c>
      <c r="M22" s="88">
        <f>INDEX('Pace of change parameters'!$E$20:$I$20,1,$B$6)</f>
        <v>4.0300000000000002E-2</v>
      </c>
      <c r="N22" s="99">
        <f>IF(INDEX('Pace of change parameters'!$E$28:$I$28,1,$B$6)=1,(1+L22)*D22,D22)</f>
        <v>63926.19588373859</v>
      </c>
      <c r="O22" s="85">
        <f>IF(K22&lt;INDEX('Pace of change parameters'!$E$16:$I$16,1,$B$6),1,IF(K22&gt;INDEX('Pace of change parameters'!$E$17:$I$17,1,$B$6),0,(K22-INDEX('Pace of change parameters'!$E$17:$I$17,1,$B$6))/(INDEX('Pace of change parameters'!$E$16:$I$16,1,$B$6)-INDEX('Pace of change parameters'!$E$17:$I$17,1,$B$6))))</f>
        <v>0</v>
      </c>
      <c r="P22" s="52">
        <v>4.5930003497089089E-2</v>
      </c>
      <c r="Q22" s="52">
        <v>4.0300000000000002E-2</v>
      </c>
      <c r="R22" s="9">
        <f>IF(INDEX('Pace of change parameters'!$E$29:$I$29,1,$B$6)=1,D22*(1+P22),D22)</f>
        <v>63926.19588373859</v>
      </c>
      <c r="S22" s="94">
        <f>IF(P22&lt;INDEX('Pace of change parameters'!$E$22:$I$22,1,$B$6),INDEX('Pace of change parameters'!$E$22:$I$22,1,$B$6),P22)</f>
        <v>4.5930003497089089E-2</v>
      </c>
      <c r="T22" s="123">
        <v>4.0300000000000002E-2</v>
      </c>
      <c r="U22" s="108">
        <f t="shared" si="3"/>
        <v>63926.19588373859</v>
      </c>
      <c r="V22" s="122">
        <f>IF(J22&gt;INDEX('Pace of change parameters'!$E$24:$I$24,1,$B$6),0,IF(J22&lt;INDEX('Pace of change parameters'!$E$23:$I$23,1,$B$6),1,(J22-INDEX('Pace of change parameters'!$E$24:$I$24,1,$B$6))/(INDEX('Pace of change parameters'!$E$23:$I$23,1,$B$6)-INDEX('Pace of change parameters'!$E$24:$I$24,1,$B$6))))</f>
        <v>1</v>
      </c>
      <c r="W22" s="123">
        <f>MIN(S22, S22+(INDEX('Pace of change parameters'!$E$25:$I$25,1,$B$6)-S22)*(1-V22))</f>
        <v>4.5930003497089089E-2</v>
      </c>
      <c r="X22" s="123">
        <v>4.0300000000000002E-2</v>
      </c>
      <c r="Y22" s="99">
        <f t="shared" si="4"/>
        <v>63926.19588373859</v>
      </c>
      <c r="Z22" s="88">
        <v>-4.4015247113084466E-2</v>
      </c>
      <c r="AA22" s="90">
        <f t="shared" si="8"/>
        <v>56740.590213138799</v>
      </c>
      <c r="AB22" s="90">
        <f>IF(INDEX('Pace of change parameters'!$E$27:$I$27,1,$B$6)=1,MAX(AA22,Y22),Y22)</f>
        <v>63926.19588373859</v>
      </c>
      <c r="AC22" s="88">
        <f t="shared" si="5"/>
        <v>4.5930003497089089E-2</v>
      </c>
      <c r="AD22" s="134">
        <v>4.0300000000000002E-2</v>
      </c>
      <c r="AE22" s="51">
        <f t="shared" si="6"/>
        <v>63926</v>
      </c>
      <c r="AF22" s="51">
        <v>316.77002040605691</v>
      </c>
      <c r="AG22" s="15">
        <f t="shared" si="7"/>
        <v>4.5926798540552038E-2</v>
      </c>
      <c r="AH22" s="15">
        <f t="shared" si="7"/>
        <v>4.0296812295015805E-2</v>
      </c>
      <c r="AI22" s="51"/>
      <c r="AJ22" s="51">
        <v>59353.028426229204</v>
      </c>
      <c r="AK22" s="51">
        <v>294.10975230325533</v>
      </c>
      <c r="AL22" s="15">
        <f t="shared" si="9"/>
        <v>7.7046979657569015E-2</v>
      </c>
      <c r="AM22" s="53">
        <f t="shared" si="9"/>
        <v>7.7046979657569015E-2</v>
      </c>
    </row>
    <row r="23" spans="1:39" x14ac:dyDescent="0.2">
      <c r="A23" s="160" t="s">
        <v>93</v>
      </c>
      <c r="B23" s="160" t="s">
        <v>94</v>
      </c>
      <c r="D23" s="62">
        <v>97560</v>
      </c>
      <c r="E23" s="67">
        <v>431.03764125593261</v>
      </c>
      <c r="F23" s="50"/>
      <c r="G23" s="82">
        <v>90297.25496739849</v>
      </c>
      <c r="H23" s="75">
        <v>396.40443963756161</v>
      </c>
      <c r="I23" s="84"/>
      <c r="J23" s="94">
        <f t="shared" si="2"/>
        <v>8.0431515168691403E-2</v>
      </c>
      <c r="K23" s="117">
        <f t="shared" si="2"/>
        <v>8.7368349481748098E-2</v>
      </c>
      <c r="L23" s="94">
        <v>4.6979172751403953E-2</v>
      </c>
      <c r="M23" s="88">
        <f>INDEX('Pace of change parameters'!$E$20:$I$20,1,$B$6)</f>
        <v>4.0300000000000002E-2</v>
      </c>
      <c r="N23" s="99">
        <f>IF(INDEX('Pace of change parameters'!$E$28:$I$28,1,$B$6)=1,(1+L23)*D23,D23)</f>
        <v>102143.28809362696</v>
      </c>
      <c r="O23" s="85">
        <f>IF(K23&lt;INDEX('Pace of change parameters'!$E$16:$I$16,1,$B$6),1,IF(K23&gt;INDEX('Pace of change parameters'!$E$17:$I$17,1,$B$6),0,(K23-INDEX('Pace of change parameters'!$E$17:$I$17,1,$B$6))/(INDEX('Pace of change parameters'!$E$16:$I$16,1,$B$6)-INDEX('Pace of change parameters'!$E$17:$I$17,1,$B$6))))</f>
        <v>0</v>
      </c>
      <c r="P23" s="52">
        <v>4.6979172751403953E-2</v>
      </c>
      <c r="Q23" s="52">
        <v>4.0300000000000002E-2</v>
      </c>
      <c r="R23" s="9">
        <f>IF(INDEX('Pace of change parameters'!$E$29:$I$29,1,$B$6)=1,D23*(1+P23),D23)</f>
        <v>102143.28809362696</v>
      </c>
      <c r="S23" s="94">
        <f>IF(P23&lt;INDEX('Pace of change parameters'!$E$22:$I$22,1,$B$6),INDEX('Pace of change parameters'!$E$22:$I$22,1,$B$6),P23)</f>
        <v>4.6979172751403953E-2</v>
      </c>
      <c r="T23" s="123">
        <v>4.0300000000000002E-2</v>
      </c>
      <c r="U23" s="108">
        <f t="shared" si="3"/>
        <v>102143.28809362696</v>
      </c>
      <c r="V23" s="122">
        <f>IF(J23&gt;INDEX('Pace of change parameters'!$E$24:$I$24,1,$B$6),0,IF(J23&lt;INDEX('Pace of change parameters'!$E$23:$I$23,1,$B$6),1,(J23-INDEX('Pace of change parameters'!$E$24:$I$24,1,$B$6))/(INDEX('Pace of change parameters'!$E$23:$I$23,1,$B$6)-INDEX('Pace of change parameters'!$E$24:$I$24,1,$B$6))))</f>
        <v>1</v>
      </c>
      <c r="W23" s="123">
        <f>MIN(S23, S23+(INDEX('Pace of change parameters'!$E$25:$I$25,1,$B$6)-S23)*(1-V23))</f>
        <v>4.6979172751403953E-2</v>
      </c>
      <c r="X23" s="123">
        <v>4.0300000000000002E-2</v>
      </c>
      <c r="Y23" s="99">
        <f t="shared" si="4"/>
        <v>102143.28809362696</v>
      </c>
      <c r="Z23" s="88">
        <v>-4.3814231480599264E-2</v>
      </c>
      <c r="AA23" s="90">
        <f t="shared" si="8"/>
        <v>90483.933589308886</v>
      </c>
      <c r="AB23" s="90">
        <f>IF(INDEX('Pace of change parameters'!$E$27:$I$27,1,$B$6)=1,MAX(AA23,Y23),Y23)</f>
        <v>102143.28809362696</v>
      </c>
      <c r="AC23" s="88">
        <f t="shared" si="5"/>
        <v>4.6979172751403953E-2</v>
      </c>
      <c r="AD23" s="134">
        <v>4.0300000000000002E-2</v>
      </c>
      <c r="AE23" s="51">
        <f t="shared" si="6"/>
        <v>102143</v>
      </c>
      <c r="AF23" s="51">
        <v>448.40719346915034</v>
      </c>
      <c r="AG23" s="15">
        <f t="shared" si="7"/>
        <v>4.697621976219768E-2</v>
      </c>
      <c r="AH23" s="15">
        <f t="shared" si="7"/>
        <v>4.029706584930115E-2</v>
      </c>
      <c r="AI23" s="51"/>
      <c r="AJ23" s="51">
        <v>94630.077719539913</v>
      </c>
      <c r="AK23" s="51">
        <v>415.42550706349397</v>
      </c>
      <c r="AL23" s="15">
        <f t="shared" si="9"/>
        <v>7.9392540527405409E-2</v>
      </c>
      <c r="AM23" s="53">
        <f t="shared" si="9"/>
        <v>7.9392540527405409E-2</v>
      </c>
    </row>
    <row r="24" spans="1:39" x14ac:dyDescent="0.2">
      <c r="A24" s="160" t="s">
        <v>95</v>
      </c>
      <c r="B24" s="160" t="s">
        <v>96</v>
      </c>
      <c r="D24" s="62">
        <v>45943</v>
      </c>
      <c r="E24" s="67">
        <v>254.98807795259182</v>
      </c>
      <c r="F24" s="50"/>
      <c r="G24" s="82">
        <v>45039.426728860177</v>
      </c>
      <c r="H24" s="75">
        <v>248.33899106728487</v>
      </c>
      <c r="I24" s="84"/>
      <c r="J24" s="94">
        <f t="shared" si="2"/>
        <v>2.0061828863395359E-2</v>
      </c>
      <c r="K24" s="117">
        <f t="shared" si="2"/>
        <v>2.6774236525368922E-2</v>
      </c>
      <c r="L24" s="94">
        <v>4.714558278053782E-2</v>
      </c>
      <c r="M24" s="88">
        <f>INDEX('Pace of change parameters'!$E$20:$I$20,1,$B$6)</f>
        <v>4.0300000000000002E-2</v>
      </c>
      <c r="N24" s="99">
        <f>IF(INDEX('Pace of change parameters'!$E$28:$I$28,1,$B$6)=1,(1+L24)*D24,D24)</f>
        <v>48109.00950968625</v>
      </c>
      <c r="O24" s="85">
        <f>IF(K24&lt;INDEX('Pace of change parameters'!$E$16:$I$16,1,$B$6),1,IF(K24&gt;INDEX('Pace of change parameters'!$E$17:$I$17,1,$B$6),0,(K24-INDEX('Pace of change parameters'!$E$17:$I$17,1,$B$6))/(INDEX('Pace of change parameters'!$E$16:$I$16,1,$B$6)-INDEX('Pace of change parameters'!$E$17:$I$17,1,$B$6))))</f>
        <v>0</v>
      </c>
      <c r="P24" s="52">
        <v>4.714558278053782E-2</v>
      </c>
      <c r="Q24" s="52">
        <v>4.0300000000000002E-2</v>
      </c>
      <c r="R24" s="9">
        <f>IF(INDEX('Pace of change parameters'!$E$29:$I$29,1,$B$6)=1,D24*(1+P24),D24)</f>
        <v>48109.00950968625</v>
      </c>
      <c r="S24" s="94">
        <f>IF(P24&lt;INDEX('Pace of change parameters'!$E$22:$I$22,1,$B$6),INDEX('Pace of change parameters'!$E$22:$I$22,1,$B$6),P24)</f>
        <v>4.714558278053782E-2</v>
      </c>
      <c r="T24" s="123">
        <v>4.0300000000000002E-2</v>
      </c>
      <c r="U24" s="108">
        <f t="shared" si="3"/>
        <v>48109.00950968625</v>
      </c>
      <c r="V24" s="122">
        <f>IF(J24&gt;INDEX('Pace of change parameters'!$E$24:$I$24,1,$B$6),0,IF(J24&lt;INDEX('Pace of change parameters'!$E$23:$I$23,1,$B$6),1,(J24-INDEX('Pace of change parameters'!$E$24:$I$24,1,$B$6))/(INDEX('Pace of change parameters'!$E$23:$I$23,1,$B$6)-INDEX('Pace of change parameters'!$E$24:$I$24,1,$B$6))))</f>
        <v>1</v>
      </c>
      <c r="W24" s="123">
        <f>MIN(S24, S24+(INDEX('Pace of change parameters'!$E$25:$I$25,1,$B$6)-S24)*(1-V24))</f>
        <v>4.714558278053782E-2</v>
      </c>
      <c r="X24" s="123">
        <v>4.0300000000000002E-2</v>
      </c>
      <c r="Y24" s="99">
        <f t="shared" si="4"/>
        <v>48109.00950968625</v>
      </c>
      <c r="Z24" s="88">
        <v>0</v>
      </c>
      <c r="AA24" s="90">
        <f t="shared" si="8"/>
        <v>47200.598216793784</v>
      </c>
      <c r="AB24" s="90">
        <f>IF(INDEX('Pace of change parameters'!$E$27:$I$27,1,$B$6)=1,MAX(AA24,Y24),Y24)</f>
        <v>48109.00950968625</v>
      </c>
      <c r="AC24" s="88">
        <f t="shared" si="5"/>
        <v>4.714558278053782E-2</v>
      </c>
      <c r="AD24" s="134">
        <v>4.0300000000000002E-2</v>
      </c>
      <c r="AE24" s="51">
        <f t="shared" si="6"/>
        <v>48109</v>
      </c>
      <c r="AF24" s="51">
        <v>265.26404505944657</v>
      </c>
      <c r="AG24" s="15">
        <f t="shared" si="7"/>
        <v>4.7145375791741939E-2</v>
      </c>
      <c r="AH24" s="15">
        <f t="shared" si="7"/>
        <v>4.0299794364367481E-2</v>
      </c>
      <c r="AI24" s="51"/>
      <c r="AJ24" s="51">
        <v>47200.598216793784</v>
      </c>
      <c r="AK24" s="51">
        <v>260.2552872063942</v>
      </c>
      <c r="AL24" s="15">
        <f t="shared" si="9"/>
        <v>1.9245556571844791E-2</v>
      </c>
      <c r="AM24" s="53">
        <f t="shared" si="9"/>
        <v>1.9245556571844791E-2</v>
      </c>
    </row>
    <row r="25" spans="1:39" x14ac:dyDescent="0.2">
      <c r="A25" s="160" t="s">
        <v>97</v>
      </c>
      <c r="B25" s="160" t="s">
        <v>98</v>
      </c>
      <c r="D25" s="62">
        <v>120153</v>
      </c>
      <c r="E25" s="67">
        <v>230.34438876360016</v>
      </c>
      <c r="F25" s="50"/>
      <c r="G25" s="82">
        <v>115371.91341612246</v>
      </c>
      <c r="H25" s="75">
        <v>221.18163752621206</v>
      </c>
      <c r="I25" s="84"/>
      <c r="J25" s="94">
        <f t="shared" ref="J25:K88" si="10">D25/G25-1</f>
        <v>4.144064566766037E-2</v>
      </c>
      <c r="K25" s="117">
        <f t="shared" si="10"/>
        <v>4.1426364954469719E-2</v>
      </c>
      <c r="L25" s="94">
        <v>4.0285734927867578E-2</v>
      </c>
      <c r="M25" s="88">
        <f>INDEX('Pace of change parameters'!$E$20:$I$20,1,$B$6)</f>
        <v>4.0300000000000002E-2</v>
      </c>
      <c r="N25" s="99">
        <f>IF(INDEX('Pace of change parameters'!$E$28:$I$28,1,$B$6)=1,(1+L25)*D25,D25)</f>
        <v>124993.45190878808</v>
      </c>
      <c r="O25" s="85">
        <f>IF(K25&lt;INDEX('Pace of change parameters'!$E$16:$I$16,1,$B$6),1,IF(K25&gt;INDEX('Pace of change parameters'!$E$17:$I$17,1,$B$6),0,(K25-INDEX('Pace of change parameters'!$E$17:$I$17,1,$B$6))/(INDEX('Pace of change parameters'!$E$16:$I$16,1,$B$6)-INDEX('Pace of change parameters'!$E$17:$I$17,1,$B$6))))</f>
        <v>0</v>
      </c>
      <c r="P25" s="52">
        <v>4.0285734927867578E-2</v>
      </c>
      <c r="Q25" s="52">
        <v>4.0300000000000002E-2</v>
      </c>
      <c r="R25" s="9">
        <f>IF(INDEX('Pace of change parameters'!$E$29:$I$29,1,$B$6)=1,D25*(1+P25),D25)</f>
        <v>124993.45190878808</v>
      </c>
      <c r="S25" s="94">
        <f>IF(P25&lt;INDEX('Pace of change parameters'!$E$22:$I$22,1,$B$6),INDEX('Pace of change parameters'!$E$22:$I$22,1,$B$6),P25)</f>
        <v>4.0285734927867578E-2</v>
      </c>
      <c r="T25" s="123">
        <v>4.0300000000000002E-2</v>
      </c>
      <c r="U25" s="108">
        <f t="shared" si="3"/>
        <v>124993.45190878808</v>
      </c>
      <c r="V25" s="122">
        <f>IF(J25&gt;INDEX('Pace of change parameters'!$E$24:$I$24,1,$B$6),0,IF(J25&lt;INDEX('Pace of change parameters'!$E$23:$I$23,1,$B$6),1,(J25-INDEX('Pace of change parameters'!$E$24:$I$24,1,$B$6))/(INDEX('Pace of change parameters'!$E$23:$I$23,1,$B$6)-INDEX('Pace of change parameters'!$E$24:$I$24,1,$B$6))))</f>
        <v>1</v>
      </c>
      <c r="W25" s="123">
        <f>MIN(S25, S25+(INDEX('Pace of change parameters'!$E$25:$I$25,1,$B$6)-S25)*(1-V25))</f>
        <v>4.0285734927867578E-2</v>
      </c>
      <c r="X25" s="123">
        <v>4.0300000000000002E-2</v>
      </c>
      <c r="Y25" s="99">
        <f t="shared" si="4"/>
        <v>124993.45190878808</v>
      </c>
      <c r="Z25" s="88">
        <v>0</v>
      </c>
      <c r="AA25" s="90">
        <f t="shared" si="8"/>
        <v>120907.91837649417</v>
      </c>
      <c r="AB25" s="90">
        <f>IF(INDEX('Pace of change parameters'!$E$27:$I$27,1,$B$6)=1,MAX(AA25,Y25),Y25)</f>
        <v>124993.45190878808</v>
      </c>
      <c r="AC25" s="88">
        <f t="shared" si="5"/>
        <v>4.0285734927867578E-2</v>
      </c>
      <c r="AD25" s="134">
        <v>4.0300000000000002E-2</v>
      </c>
      <c r="AE25" s="51">
        <f t="shared" si="6"/>
        <v>124993</v>
      </c>
      <c r="AF25" s="51">
        <v>239.62640126804428</v>
      </c>
      <c r="AG25" s="15">
        <f t="shared" si="7"/>
        <v>4.0281973816717054E-2</v>
      </c>
      <c r="AH25" s="15">
        <f t="shared" si="7"/>
        <v>4.0296238837274734E-2</v>
      </c>
      <c r="AI25" s="51"/>
      <c r="AJ25" s="51">
        <v>120907.91837649417</v>
      </c>
      <c r="AK25" s="51">
        <v>231.7948154326221</v>
      </c>
      <c r="AL25" s="15">
        <f t="shared" si="9"/>
        <v>3.3786717018692958E-2</v>
      </c>
      <c r="AM25" s="53">
        <f t="shared" si="9"/>
        <v>3.3786717018692958E-2</v>
      </c>
    </row>
    <row r="26" spans="1:39" x14ac:dyDescent="0.2">
      <c r="A26" s="160" t="s">
        <v>99</v>
      </c>
      <c r="B26" s="160" t="s">
        <v>100</v>
      </c>
      <c r="D26" s="62">
        <v>100343</v>
      </c>
      <c r="E26" s="67">
        <v>267.55646425879826</v>
      </c>
      <c r="F26" s="50"/>
      <c r="G26" s="82">
        <v>101745.2437699961</v>
      </c>
      <c r="H26" s="75">
        <v>270.72515921846286</v>
      </c>
      <c r="I26" s="84"/>
      <c r="J26" s="94">
        <f t="shared" si="10"/>
        <v>-1.3781909778170953E-2</v>
      </c>
      <c r="K26" s="117">
        <f t="shared" si="10"/>
        <v>-1.1704471681952544E-2</v>
      </c>
      <c r="L26" s="94">
        <v>4.2491359976990717E-2</v>
      </c>
      <c r="M26" s="88">
        <f>INDEX('Pace of change parameters'!$E$20:$I$20,1,$B$6)</f>
        <v>4.0300000000000002E-2</v>
      </c>
      <c r="N26" s="99">
        <f>IF(INDEX('Pace of change parameters'!$E$28:$I$28,1,$B$6)=1,(1+L26)*D26,D26)</f>
        <v>104606.71053417119</v>
      </c>
      <c r="O26" s="85">
        <f>IF(K26&lt;INDEX('Pace of change parameters'!$E$16:$I$16,1,$B$6),1,IF(K26&gt;INDEX('Pace of change parameters'!$E$17:$I$17,1,$B$6),0,(K26-INDEX('Pace of change parameters'!$E$17:$I$17,1,$B$6))/(INDEX('Pace of change parameters'!$E$16:$I$16,1,$B$6)-INDEX('Pace of change parameters'!$E$17:$I$17,1,$B$6))))</f>
        <v>0</v>
      </c>
      <c r="P26" s="52">
        <v>4.2491359976990717E-2</v>
      </c>
      <c r="Q26" s="52">
        <v>4.0300000000000002E-2</v>
      </c>
      <c r="R26" s="9">
        <f>IF(INDEX('Pace of change parameters'!$E$29:$I$29,1,$B$6)=1,D26*(1+P26),D26)</f>
        <v>104606.71053417119</v>
      </c>
      <c r="S26" s="94">
        <f>IF(P26&lt;INDEX('Pace of change parameters'!$E$22:$I$22,1,$B$6),INDEX('Pace of change parameters'!$E$22:$I$22,1,$B$6),P26)</f>
        <v>4.2491359976990717E-2</v>
      </c>
      <c r="T26" s="123">
        <v>4.0300000000000002E-2</v>
      </c>
      <c r="U26" s="108">
        <f t="shared" si="3"/>
        <v>104606.71053417119</v>
      </c>
      <c r="V26" s="122">
        <f>IF(J26&gt;INDEX('Pace of change parameters'!$E$24:$I$24,1,$B$6),0,IF(J26&lt;INDEX('Pace of change parameters'!$E$23:$I$23,1,$B$6),1,(J26-INDEX('Pace of change parameters'!$E$24:$I$24,1,$B$6))/(INDEX('Pace of change parameters'!$E$23:$I$23,1,$B$6)-INDEX('Pace of change parameters'!$E$24:$I$24,1,$B$6))))</f>
        <v>1</v>
      </c>
      <c r="W26" s="123">
        <f>MIN(S26, S26+(INDEX('Pace of change parameters'!$E$25:$I$25,1,$B$6)-S26)*(1-V26))</f>
        <v>4.2491359976990717E-2</v>
      </c>
      <c r="X26" s="123">
        <v>4.0300000000000002E-2</v>
      </c>
      <c r="Y26" s="99">
        <f t="shared" si="4"/>
        <v>104606.71053417119</v>
      </c>
      <c r="Z26" s="88">
        <v>0</v>
      </c>
      <c r="AA26" s="90">
        <f t="shared" si="8"/>
        <v>106627.38672426398</v>
      </c>
      <c r="AB26" s="90">
        <f>IF(INDEX('Pace of change parameters'!$E$27:$I$27,1,$B$6)=1,MAX(AA26,Y26),Y26)</f>
        <v>104606.71053417119</v>
      </c>
      <c r="AC26" s="88">
        <f t="shared" si="5"/>
        <v>4.2491359976990717E-2</v>
      </c>
      <c r="AD26" s="134">
        <v>4.0300000000000002E-2</v>
      </c>
      <c r="AE26" s="51">
        <f t="shared" si="6"/>
        <v>104607</v>
      </c>
      <c r="AF26" s="51">
        <v>278.33975998312974</v>
      </c>
      <c r="AG26" s="15">
        <f t="shared" si="7"/>
        <v>4.2494244740539866E-2</v>
      </c>
      <c r="AH26" s="15">
        <f t="shared" si="7"/>
        <v>4.0302878699657096E-2</v>
      </c>
      <c r="AI26" s="51"/>
      <c r="AJ26" s="51">
        <v>106627.38672426398</v>
      </c>
      <c r="AK26" s="51">
        <v>283.71563306910622</v>
      </c>
      <c r="AL26" s="15">
        <f t="shared" si="9"/>
        <v>-1.8948103168735186E-2</v>
      </c>
      <c r="AM26" s="53">
        <f t="shared" si="9"/>
        <v>-1.8948103168735297E-2</v>
      </c>
    </row>
    <row r="27" spans="1:39" x14ac:dyDescent="0.2">
      <c r="A27" s="160" t="s">
        <v>101</v>
      </c>
      <c r="B27" s="160" t="s">
        <v>102</v>
      </c>
      <c r="D27" s="62">
        <v>58583</v>
      </c>
      <c r="E27" s="67">
        <v>282.85479694760426</v>
      </c>
      <c r="F27" s="50"/>
      <c r="G27" s="82">
        <v>49668.549229943535</v>
      </c>
      <c r="H27" s="75">
        <v>238.72330198570648</v>
      </c>
      <c r="I27" s="84"/>
      <c r="J27" s="94">
        <f t="shared" si="10"/>
        <v>0.17947878301793119</v>
      </c>
      <c r="K27" s="117">
        <f t="shared" si="10"/>
        <v>0.18486463028456335</v>
      </c>
      <c r="L27" s="94">
        <v>4.5050315980369904E-2</v>
      </c>
      <c r="M27" s="88">
        <f>INDEX('Pace of change parameters'!$E$20:$I$20,1,$B$6)</f>
        <v>4.0300000000000002E-2</v>
      </c>
      <c r="N27" s="99">
        <f>IF(INDEX('Pace of change parameters'!$E$28:$I$28,1,$B$6)=1,(1+L27)*D27,D27)</f>
        <v>61222.182661078012</v>
      </c>
      <c r="O27" s="85">
        <f>IF(K27&lt;INDEX('Pace of change parameters'!$E$16:$I$16,1,$B$6),1,IF(K27&gt;INDEX('Pace of change parameters'!$E$17:$I$17,1,$B$6),0,(K27-INDEX('Pace of change parameters'!$E$17:$I$17,1,$B$6))/(INDEX('Pace of change parameters'!$E$16:$I$16,1,$B$6)-INDEX('Pace of change parameters'!$E$17:$I$17,1,$B$6))))</f>
        <v>0</v>
      </c>
      <c r="P27" s="52">
        <v>4.5050315980369904E-2</v>
      </c>
      <c r="Q27" s="52">
        <v>4.0300000000000002E-2</v>
      </c>
      <c r="R27" s="9">
        <f>IF(INDEX('Pace of change parameters'!$E$29:$I$29,1,$B$6)=1,D27*(1+P27),D27)</f>
        <v>61222.182661078012</v>
      </c>
      <c r="S27" s="94">
        <f>IF(P27&lt;INDEX('Pace of change parameters'!$E$22:$I$22,1,$B$6),INDEX('Pace of change parameters'!$E$22:$I$22,1,$B$6),P27)</f>
        <v>4.5050315980369904E-2</v>
      </c>
      <c r="T27" s="123">
        <v>4.0300000000000002E-2</v>
      </c>
      <c r="U27" s="108">
        <f t="shared" si="3"/>
        <v>61222.182661078012</v>
      </c>
      <c r="V27" s="122">
        <f>IF(J27&gt;INDEX('Pace of change parameters'!$E$24:$I$24,1,$B$6),0,IF(J27&lt;INDEX('Pace of change parameters'!$E$23:$I$23,1,$B$6),1,(J27-INDEX('Pace of change parameters'!$E$24:$I$24,1,$B$6))/(INDEX('Pace of change parameters'!$E$23:$I$23,1,$B$6)-INDEX('Pace of change parameters'!$E$24:$I$24,1,$B$6))))</f>
        <v>1</v>
      </c>
      <c r="W27" s="123">
        <f>MIN(S27, S27+(INDEX('Pace of change parameters'!$E$25:$I$25,1,$B$6)-S27)*(1-V27))</f>
        <v>4.5050315980369904E-2</v>
      </c>
      <c r="X27" s="123">
        <v>4.0300000000000002E-2</v>
      </c>
      <c r="Y27" s="99">
        <f t="shared" si="4"/>
        <v>61222.182661078012</v>
      </c>
      <c r="Z27" s="88">
        <v>-3.4269244378023922E-2</v>
      </c>
      <c r="AA27" s="90">
        <f t="shared" si="8"/>
        <v>50268.067115224316</v>
      </c>
      <c r="AB27" s="90">
        <f>IF(INDEX('Pace of change parameters'!$E$27:$I$27,1,$B$6)=1,MAX(AA27,Y27),Y27)</f>
        <v>61222.182661078012</v>
      </c>
      <c r="AC27" s="88">
        <f t="shared" si="5"/>
        <v>4.5050315980369904E-2</v>
      </c>
      <c r="AD27" s="134">
        <v>4.0300000000000002E-2</v>
      </c>
      <c r="AE27" s="51">
        <f t="shared" si="6"/>
        <v>61222</v>
      </c>
      <c r="AF27" s="51">
        <v>294.25296733567461</v>
      </c>
      <c r="AG27" s="15">
        <f t="shared" si="7"/>
        <v>4.5047197992591714E-2</v>
      </c>
      <c r="AH27" s="15">
        <f t="shared" si="7"/>
        <v>4.0296896185153752E-2</v>
      </c>
      <c r="AI27" s="51"/>
      <c r="AJ27" s="51">
        <v>52051.844494534416</v>
      </c>
      <c r="AK27" s="51">
        <v>250.17819897768533</v>
      </c>
      <c r="AL27" s="15">
        <f t="shared" si="9"/>
        <v>0.17617349768322765</v>
      </c>
      <c r="AM27" s="53">
        <f t="shared" si="9"/>
        <v>0.17617349768322765</v>
      </c>
    </row>
    <row r="28" spans="1:39" x14ac:dyDescent="0.2">
      <c r="A28" s="160" t="s">
        <v>103</v>
      </c>
      <c r="B28" s="160" t="s">
        <v>104</v>
      </c>
      <c r="D28" s="62">
        <v>39580</v>
      </c>
      <c r="E28" s="67">
        <v>261.39335008935092</v>
      </c>
      <c r="F28" s="50"/>
      <c r="G28" s="82">
        <v>36020.570715284499</v>
      </c>
      <c r="H28" s="75">
        <v>237.05659855958226</v>
      </c>
      <c r="I28" s="84"/>
      <c r="J28" s="94">
        <f t="shared" si="10"/>
        <v>9.8816571032427802E-2</v>
      </c>
      <c r="K28" s="117">
        <f t="shared" si="10"/>
        <v>0.10266219830051182</v>
      </c>
      <c r="L28" s="94">
        <v>4.394083155683437E-2</v>
      </c>
      <c r="M28" s="88">
        <f>INDEX('Pace of change parameters'!$E$20:$I$20,1,$B$6)</f>
        <v>4.0300000000000002E-2</v>
      </c>
      <c r="N28" s="99">
        <f>IF(INDEX('Pace of change parameters'!$E$28:$I$28,1,$B$6)=1,(1+L28)*D28,D28)</f>
        <v>41319.178113019501</v>
      </c>
      <c r="O28" s="85">
        <f>IF(K28&lt;INDEX('Pace of change parameters'!$E$16:$I$16,1,$B$6),1,IF(K28&gt;INDEX('Pace of change parameters'!$E$17:$I$17,1,$B$6),0,(K28-INDEX('Pace of change parameters'!$E$17:$I$17,1,$B$6))/(INDEX('Pace of change parameters'!$E$16:$I$16,1,$B$6)-INDEX('Pace of change parameters'!$E$17:$I$17,1,$B$6))))</f>
        <v>0</v>
      </c>
      <c r="P28" s="52">
        <v>4.394083155683437E-2</v>
      </c>
      <c r="Q28" s="52">
        <v>4.0300000000000002E-2</v>
      </c>
      <c r="R28" s="9">
        <f>IF(INDEX('Pace of change parameters'!$E$29:$I$29,1,$B$6)=1,D28*(1+P28),D28)</f>
        <v>41319.178113019501</v>
      </c>
      <c r="S28" s="94">
        <f>IF(P28&lt;INDEX('Pace of change parameters'!$E$22:$I$22,1,$B$6),INDEX('Pace of change parameters'!$E$22:$I$22,1,$B$6),P28)</f>
        <v>4.394083155683437E-2</v>
      </c>
      <c r="T28" s="123">
        <v>4.0300000000000002E-2</v>
      </c>
      <c r="U28" s="108">
        <f t="shared" si="3"/>
        <v>41319.178113019501</v>
      </c>
      <c r="V28" s="122">
        <f>IF(J28&gt;INDEX('Pace of change parameters'!$E$24:$I$24,1,$B$6),0,IF(J28&lt;INDEX('Pace of change parameters'!$E$23:$I$23,1,$B$6),1,(J28-INDEX('Pace of change parameters'!$E$24:$I$24,1,$B$6))/(INDEX('Pace of change parameters'!$E$23:$I$23,1,$B$6)-INDEX('Pace of change parameters'!$E$24:$I$24,1,$B$6))))</f>
        <v>1</v>
      </c>
      <c r="W28" s="123">
        <f>MIN(S28, S28+(INDEX('Pace of change parameters'!$E$25:$I$25,1,$B$6)-S28)*(1-V28))</f>
        <v>4.394083155683437E-2</v>
      </c>
      <c r="X28" s="123">
        <v>4.0300000000000002E-2</v>
      </c>
      <c r="Y28" s="99">
        <f t="shared" si="4"/>
        <v>41319.178113019501</v>
      </c>
      <c r="Z28" s="88">
        <v>0</v>
      </c>
      <c r="AA28" s="90">
        <f t="shared" si="8"/>
        <v>37748.981489196209</v>
      </c>
      <c r="AB28" s="90">
        <f>IF(INDEX('Pace of change parameters'!$E$27:$I$27,1,$B$6)=1,MAX(AA28,Y28),Y28)</f>
        <v>41319.178113019501</v>
      </c>
      <c r="AC28" s="88">
        <f t="shared" si="5"/>
        <v>4.394083155683437E-2</v>
      </c>
      <c r="AD28" s="134">
        <v>4.0300000000000002E-2</v>
      </c>
      <c r="AE28" s="51">
        <f t="shared" si="6"/>
        <v>41319</v>
      </c>
      <c r="AF28" s="51">
        <v>271.92632991034543</v>
      </c>
      <c r="AG28" s="15">
        <f t="shared" si="7"/>
        <v>4.3936331480545654E-2</v>
      </c>
      <c r="AH28" s="15">
        <f t="shared" si="7"/>
        <v>4.0295515618106181E-2</v>
      </c>
      <c r="AI28" s="51"/>
      <c r="AJ28" s="51">
        <v>37748.981489196209</v>
      </c>
      <c r="AK28" s="51">
        <v>248.43152046784027</v>
      </c>
      <c r="AL28" s="15">
        <f t="shared" si="9"/>
        <v>9.4572578384016337E-2</v>
      </c>
      <c r="AM28" s="53">
        <f t="shared" si="9"/>
        <v>9.4572578384016337E-2</v>
      </c>
    </row>
    <row r="29" spans="1:39" x14ac:dyDescent="0.2">
      <c r="A29" s="160" t="s">
        <v>105</v>
      </c>
      <c r="B29" s="160" t="s">
        <v>106</v>
      </c>
      <c r="D29" s="62">
        <v>55538</v>
      </c>
      <c r="E29" s="67">
        <v>262.72761934914689</v>
      </c>
      <c r="F29" s="50"/>
      <c r="G29" s="82">
        <v>54763.094064754769</v>
      </c>
      <c r="H29" s="75">
        <v>258.54451228481577</v>
      </c>
      <c r="I29" s="84"/>
      <c r="J29" s="94">
        <f t="shared" si="10"/>
        <v>1.4150148900077486E-2</v>
      </c>
      <c r="K29" s="117">
        <f t="shared" si="10"/>
        <v>1.6179446345095716E-2</v>
      </c>
      <c r="L29" s="94">
        <v>4.2381622858648882E-2</v>
      </c>
      <c r="M29" s="88">
        <f>INDEX('Pace of change parameters'!$E$20:$I$20,1,$B$6)</f>
        <v>4.0300000000000002E-2</v>
      </c>
      <c r="N29" s="99">
        <f>IF(INDEX('Pace of change parameters'!$E$28:$I$28,1,$B$6)=1,(1+L29)*D29,D29)</f>
        <v>57891.790570323639</v>
      </c>
      <c r="O29" s="85">
        <f>IF(K29&lt;INDEX('Pace of change parameters'!$E$16:$I$16,1,$B$6),1,IF(K29&gt;INDEX('Pace of change parameters'!$E$17:$I$17,1,$B$6),0,(K29-INDEX('Pace of change parameters'!$E$17:$I$17,1,$B$6))/(INDEX('Pace of change parameters'!$E$16:$I$16,1,$B$6)-INDEX('Pace of change parameters'!$E$17:$I$17,1,$B$6))))</f>
        <v>0</v>
      </c>
      <c r="P29" s="52">
        <v>4.2381622858648882E-2</v>
      </c>
      <c r="Q29" s="52">
        <v>4.0300000000000002E-2</v>
      </c>
      <c r="R29" s="9">
        <f>IF(INDEX('Pace of change parameters'!$E$29:$I$29,1,$B$6)=1,D29*(1+P29),D29)</f>
        <v>57891.790570323639</v>
      </c>
      <c r="S29" s="94">
        <f>IF(P29&lt;INDEX('Pace of change parameters'!$E$22:$I$22,1,$B$6),INDEX('Pace of change parameters'!$E$22:$I$22,1,$B$6),P29)</f>
        <v>4.2381622858648882E-2</v>
      </c>
      <c r="T29" s="123">
        <v>4.0300000000000002E-2</v>
      </c>
      <c r="U29" s="108">
        <f t="shared" si="3"/>
        <v>57891.790570323639</v>
      </c>
      <c r="V29" s="122">
        <f>IF(J29&gt;INDEX('Pace of change parameters'!$E$24:$I$24,1,$B$6),0,IF(J29&lt;INDEX('Pace of change parameters'!$E$23:$I$23,1,$B$6),1,(J29-INDEX('Pace of change parameters'!$E$24:$I$24,1,$B$6))/(INDEX('Pace of change parameters'!$E$23:$I$23,1,$B$6)-INDEX('Pace of change parameters'!$E$24:$I$24,1,$B$6))))</f>
        <v>1</v>
      </c>
      <c r="W29" s="123">
        <f>MIN(S29, S29+(INDEX('Pace of change parameters'!$E$25:$I$25,1,$B$6)-S29)*(1-V29))</f>
        <v>4.2381622858648882E-2</v>
      </c>
      <c r="X29" s="123">
        <v>4.0300000000000002E-2</v>
      </c>
      <c r="Y29" s="99">
        <f t="shared" si="4"/>
        <v>57891.790570323639</v>
      </c>
      <c r="Z29" s="88">
        <v>-7.8265913548583033E-3</v>
      </c>
      <c r="AA29" s="90">
        <f t="shared" si="8"/>
        <v>56941.671228916573</v>
      </c>
      <c r="AB29" s="90">
        <f>IF(INDEX('Pace of change parameters'!$E$27:$I$27,1,$B$6)=1,MAX(AA29,Y29),Y29)</f>
        <v>57891.790570323639</v>
      </c>
      <c r="AC29" s="88">
        <f t="shared" si="5"/>
        <v>4.2381622858648882E-2</v>
      </c>
      <c r="AD29" s="134">
        <v>4.0300000000000002E-2</v>
      </c>
      <c r="AE29" s="51">
        <f t="shared" si="6"/>
        <v>57892</v>
      </c>
      <c r="AF29" s="51">
        <v>273.31653115680433</v>
      </c>
      <c r="AG29" s="15">
        <f t="shared" si="7"/>
        <v>4.2385393784435843E-2</v>
      </c>
      <c r="AH29" s="15">
        <f t="shared" si="7"/>
        <v>4.0303763395296066E-2</v>
      </c>
      <c r="AI29" s="51"/>
      <c r="AJ29" s="51">
        <v>57390.845927500755</v>
      </c>
      <c r="AK29" s="51">
        <v>270.95051007149721</v>
      </c>
      <c r="AL29" s="15">
        <f t="shared" si="9"/>
        <v>8.7322998014758291E-3</v>
      </c>
      <c r="AM29" s="53">
        <f t="shared" si="9"/>
        <v>8.7322998014758291E-3</v>
      </c>
    </row>
    <row r="30" spans="1:39" x14ac:dyDescent="0.2">
      <c r="A30" s="160" t="s">
        <v>107</v>
      </c>
      <c r="B30" s="160" t="s">
        <v>108</v>
      </c>
      <c r="D30" s="62">
        <v>33395</v>
      </c>
      <c r="E30" s="67">
        <v>256.38609209114793</v>
      </c>
      <c r="F30" s="50"/>
      <c r="G30" s="82">
        <v>32062.590827626442</v>
      </c>
      <c r="H30" s="75">
        <v>245.63666401810164</v>
      </c>
      <c r="I30" s="84"/>
      <c r="J30" s="94">
        <f t="shared" si="10"/>
        <v>4.1556503638049636E-2</v>
      </c>
      <c r="K30" s="117">
        <f t="shared" si="10"/>
        <v>4.3761496745673645E-2</v>
      </c>
      <c r="L30" s="94">
        <v>4.2502333067720111E-2</v>
      </c>
      <c r="M30" s="88">
        <f>INDEX('Pace of change parameters'!$E$20:$I$20,1,$B$6)</f>
        <v>4.0300000000000002E-2</v>
      </c>
      <c r="N30" s="99">
        <f>IF(INDEX('Pace of change parameters'!$E$28:$I$28,1,$B$6)=1,(1+L30)*D30,D30)</f>
        <v>34814.365412796513</v>
      </c>
      <c r="O30" s="85">
        <f>IF(K30&lt;INDEX('Pace of change parameters'!$E$16:$I$16,1,$B$6),1,IF(K30&gt;INDEX('Pace of change parameters'!$E$17:$I$17,1,$B$6),0,(K30-INDEX('Pace of change parameters'!$E$17:$I$17,1,$B$6))/(INDEX('Pace of change parameters'!$E$16:$I$16,1,$B$6)-INDEX('Pace of change parameters'!$E$17:$I$17,1,$B$6))))</f>
        <v>0</v>
      </c>
      <c r="P30" s="52">
        <v>4.2502333067720111E-2</v>
      </c>
      <c r="Q30" s="52">
        <v>4.0300000000000002E-2</v>
      </c>
      <c r="R30" s="9">
        <f>IF(INDEX('Pace of change parameters'!$E$29:$I$29,1,$B$6)=1,D30*(1+P30),D30)</f>
        <v>34814.365412796513</v>
      </c>
      <c r="S30" s="94">
        <f>IF(P30&lt;INDEX('Pace of change parameters'!$E$22:$I$22,1,$B$6),INDEX('Pace of change parameters'!$E$22:$I$22,1,$B$6),P30)</f>
        <v>4.2502333067720111E-2</v>
      </c>
      <c r="T30" s="123">
        <v>4.0300000000000002E-2</v>
      </c>
      <c r="U30" s="108">
        <f t="shared" si="3"/>
        <v>34814.365412796513</v>
      </c>
      <c r="V30" s="122">
        <f>IF(J30&gt;INDEX('Pace of change parameters'!$E$24:$I$24,1,$B$6),0,IF(J30&lt;INDEX('Pace of change parameters'!$E$23:$I$23,1,$B$6),1,(J30-INDEX('Pace of change parameters'!$E$24:$I$24,1,$B$6))/(INDEX('Pace of change parameters'!$E$23:$I$23,1,$B$6)-INDEX('Pace of change parameters'!$E$24:$I$24,1,$B$6))))</f>
        <v>1</v>
      </c>
      <c r="W30" s="123">
        <f>MIN(S30, S30+(INDEX('Pace of change parameters'!$E$25:$I$25,1,$B$6)-S30)*(1-V30))</f>
        <v>4.2502333067720111E-2</v>
      </c>
      <c r="X30" s="123">
        <v>4.0300000000000002E-2</v>
      </c>
      <c r="Y30" s="99">
        <f t="shared" si="4"/>
        <v>34814.365412796513</v>
      </c>
      <c r="Z30" s="88">
        <v>0</v>
      </c>
      <c r="AA30" s="90">
        <f t="shared" si="8"/>
        <v>33601.081926616091</v>
      </c>
      <c r="AB30" s="90">
        <f>IF(INDEX('Pace of change parameters'!$E$27:$I$27,1,$B$6)=1,MAX(AA30,Y30),Y30)</f>
        <v>34814.365412796513</v>
      </c>
      <c r="AC30" s="88">
        <f t="shared" si="5"/>
        <v>4.2502333067720111E-2</v>
      </c>
      <c r="AD30" s="134">
        <v>4.0300000000000002E-2</v>
      </c>
      <c r="AE30" s="51">
        <f t="shared" si="6"/>
        <v>34814</v>
      </c>
      <c r="AF30" s="51">
        <v>266.71565211622845</v>
      </c>
      <c r="AG30" s="15">
        <f t="shared" si="7"/>
        <v>4.2491390926785444E-2</v>
      </c>
      <c r="AH30" s="15">
        <f t="shared" si="7"/>
        <v>4.0289080974830194E-2</v>
      </c>
      <c r="AI30" s="51"/>
      <c r="AJ30" s="51">
        <v>33601.081926616091</v>
      </c>
      <c r="AK30" s="51">
        <v>257.42329171793608</v>
      </c>
      <c r="AL30" s="15">
        <f t="shared" si="9"/>
        <v>3.6097589834544364E-2</v>
      </c>
      <c r="AM30" s="53">
        <f t="shared" si="9"/>
        <v>3.6097589834544586E-2</v>
      </c>
    </row>
    <row r="31" spans="1:39" x14ac:dyDescent="0.2">
      <c r="A31" s="160" t="s">
        <v>109</v>
      </c>
      <c r="B31" s="160" t="s">
        <v>110</v>
      </c>
      <c r="D31" s="62">
        <v>70601</v>
      </c>
      <c r="E31" s="67">
        <v>309.92059594053984</v>
      </c>
      <c r="F31" s="50"/>
      <c r="G31" s="82">
        <v>67192.483216018314</v>
      </c>
      <c r="H31" s="75">
        <v>294.24913158813445</v>
      </c>
      <c r="I31" s="84"/>
      <c r="J31" s="94">
        <f t="shared" si="10"/>
        <v>5.0727650190030671E-2</v>
      </c>
      <c r="K31" s="117">
        <f t="shared" si="10"/>
        <v>5.3259169424979103E-2</v>
      </c>
      <c r="L31" s="94">
        <v>4.2806395886355819E-2</v>
      </c>
      <c r="M31" s="88">
        <f>INDEX('Pace of change parameters'!$E$20:$I$20,1,$B$6)</f>
        <v>4.0300000000000002E-2</v>
      </c>
      <c r="N31" s="99">
        <f>IF(INDEX('Pace of change parameters'!$E$28:$I$28,1,$B$6)=1,(1+L31)*D31,D31)</f>
        <v>73623.174355972602</v>
      </c>
      <c r="O31" s="85">
        <f>IF(K31&lt;INDEX('Pace of change parameters'!$E$16:$I$16,1,$B$6),1,IF(K31&gt;INDEX('Pace of change parameters'!$E$17:$I$17,1,$B$6),0,(K31-INDEX('Pace of change parameters'!$E$17:$I$17,1,$B$6))/(INDEX('Pace of change parameters'!$E$16:$I$16,1,$B$6)-INDEX('Pace of change parameters'!$E$17:$I$17,1,$B$6))))</f>
        <v>0</v>
      </c>
      <c r="P31" s="52">
        <v>4.2806395886355819E-2</v>
      </c>
      <c r="Q31" s="52">
        <v>4.0300000000000002E-2</v>
      </c>
      <c r="R31" s="9">
        <f>IF(INDEX('Pace of change parameters'!$E$29:$I$29,1,$B$6)=1,D31*(1+P31),D31)</f>
        <v>73623.174355972602</v>
      </c>
      <c r="S31" s="94">
        <f>IF(P31&lt;INDEX('Pace of change parameters'!$E$22:$I$22,1,$B$6),INDEX('Pace of change parameters'!$E$22:$I$22,1,$B$6),P31)</f>
        <v>4.2806395886355819E-2</v>
      </c>
      <c r="T31" s="123">
        <v>4.0300000000000002E-2</v>
      </c>
      <c r="U31" s="108">
        <f t="shared" si="3"/>
        <v>73623.174355972602</v>
      </c>
      <c r="V31" s="122">
        <f>IF(J31&gt;INDEX('Pace of change parameters'!$E$24:$I$24,1,$B$6),0,IF(J31&lt;INDEX('Pace of change parameters'!$E$23:$I$23,1,$B$6),1,(J31-INDEX('Pace of change parameters'!$E$24:$I$24,1,$B$6))/(INDEX('Pace of change parameters'!$E$23:$I$23,1,$B$6)-INDEX('Pace of change parameters'!$E$24:$I$24,1,$B$6))))</f>
        <v>1</v>
      </c>
      <c r="W31" s="123">
        <f>MIN(S31, S31+(INDEX('Pace of change parameters'!$E$25:$I$25,1,$B$6)-S31)*(1-V31))</f>
        <v>4.2806395886355819E-2</v>
      </c>
      <c r="X31" s="123">
        <v>4.0300000000000002E-2</v>
      </c>
      <c r="Y31" s="99">
        <f t="shared" si="4"/>
        <v>73623.174355972602</v>
      </c>
      <c r="Z31" s="88">
        <v>-3.6655056681495601E-2</v>
      </c>
      <c r="AA31" s="90">
        <f t="shared" si="8"/>
        <v>67835.520607975996</v>
      </c>
      <c r="AB31" s="90">
        <f>IF(INDEX('Pace of change parameters'!$E$27:$I$27,1,$B$6)=1,MAX(AA31,Y31),Y31)</f>
        <v>73623.174355972602</v>
      </c>
      <c r="AC31" s="88">
        <f t="shared" si="5"/>
        <v>4.2806395886355819E-2</v>
      </c>
      <c r="AD31" s="134">
        <v>4.0300000000000002E-2</v>
      </c>
      <c r="AE31" s="51">
        <f t="shared" si="6"/>
        <v>73623</v>
      </c>
      <c r="AF31" s="51">
        <v>322.4096324177637</v>
      </c>
      <c r="AG31" s="15">
        <f t="shared" si="7"/>
        <v>4.2803926289995964E-2</v>
      </c>
      <c r="AH31" s="15">
        <f t="shared" si="7"/>
        <v>4.0297536339340079E-2</v>
      </c>
      <c r="AI31" s="51"/>
      <c r="AJ31" s="51">
        <v>70416.646787284772</v>
      </c>
      <c r="AK31" s="51">
        <v>308.36837953873095</v>
      </c>
      <c r="AL31" s="15">
        <f t="shared" si="9"/>
        <v>4.553402297614384E-2</v>
      </c>
      <c r="AM31" s="53">
        <f t="shared" si="9"/>
        <v>4.5534022976143618E-2</v>
      </c>
    </row>
    <row r="32" spans="1:39" x14ac:dyDescent="0.2">
      <c r="A32" s="160" t="s">
        <v>111</v>
      </c>
      <c r="B32" s="160" t="s">
        <v>112</v>
      </c>
      <c r="D32" s="62">
        <v>47644</v>
      </c>
      <c r="E32" s="67">
        <v>293.24601619672211</v>
      </c>
      <c r="F32" s="50"/>
      <c r="G32" s="82">
        <v>45490.960870850126</v>
      </c>
      <c r="H32" s="75">
        <v>279.74555262192337</v>
      </c>
      <c r="I32" s="84"/>
      <c r="J32" s="94">
        <f t="shared" si="10"/>
        <v>4.7328943771102194E-2</v>
      </c>
      <c r="K32" s="117">
        <f t="shared" si="10"/>
        <v>4.8259796977164537E-2</v>
      </c>
      <c r="L32" s="94">
        <v>4.1224605966469374E-2</v>
      </c>
      <c r="M32" s="88">
        <f>INDEX('Pace of change parameters'!$E$20:$I$20,1,$B$6)</f>
        <v>4.0300000000000002E-2</v>
      </c>
      <c r="N32" s="99">
        <f>IF(INDEX('Pace of change parameters'!$E$28:$I$28,1,$B$6)=1,(1+L32)*D32,D32)</f>
        <v>49608.105126666465</v>
      </c>
      <c r="O32" s="85">
        <f>IF(K32&lt;INDEX('Pace of change parameters'!$E$16:$I$16,1,$B$6),1,IF(K32&gt;INDEX('Pace of change parameters'!$E$17:$I$17,1,$B$6),0,(K32-INDEX('Pace of change parameters'!$E$17:$I$17,1,$B$6))/(INDEX('Pace of change parameters'!$E$16:$I$16,1,$B$6)-INDEX('Pace of change parameters'!$E$17:$I$17,1,$B$6))))</f>
        <v>0</v>
      </c>
      <c r="P32" s="52">
        <v>4.1224605966469374E-2</v>
      </c>
      <c r="Q32" s="52">
        <v>4.0300000000000002E-2</v>
      </c>
      <c r="R32" s="9">
        <f>IF(INDEX('Pace of change parameters'!$E$29:$I$29,1,$B$6)=1,D32*(1+P32),D32)</f>
        <v>49608.105126666465</v>
      </c>
      <c r="S32" s="94">
        <f>IF(P32&lt;INDEX('Pace of change parameters'!$E$22:$I$22,1,$B$6),INDEX('Pace of change parameters'!$E$22:$I$22,1,$B$6),P32)</f>
        <v>4.1224605966469374E-2</v>
      </c>
      <c r="T32" s="123">
        <v>4.0300000000000002E-2</v>
      </c>
      <c r="U32" s="108">
        <f t="shared" si="3"/>
        <v>49608.105126666465</v>
      </c>
      <c r="V32" s="122">
        <f>IF(J32&gt;INDEX('Pace of change parameters'!$E$24:$I$24,1,$B$6),0,IF(J32&lt;INDEX('Pace of change parameters'!$E$23:$I$23,1,$B$6),1,(J32-INDEX('Pace of change parameters'!$E$24:$I$24,1,$B$6))/(INDEX('Pace of change parameters'!$E$23:$I$23,1,$B$6)-INDEX('Pace of change parameters'!$E$24:$I$24,1,$B$6))))</f>
        <v>1</v>
      </c>
      <c r="W32" s="123">
        <f>MIN(S32, S32+(INDEX('Pace of change parameters'!$E$25:$I$25,1,$B$6)-S32)*(1-V32))</f>
        <v>4.1224605966469374E-2</v>
      </c>
      <c r="X32" s="123">
        <v>4.0300000000000002E-2</v>
      </c>
      <c r="Y32" s="99">
        <f t="shared" si="4"/>
        <v>49608.105126666465</v>
      </c>
      <c r="Z32" s="88">
        <v>0</v>
      </c>
      <c r="AA32" s="90">
        <f t="shared" si="8"/>
        <v>47673.79876940151</v>
      </c>
      <c r="AB32" s="90">
        <f>IF(INDEX('Pace of change parameters'!$E$27:$I$27,1,$B$6)=1,MAX(AA32,Y32),Y32)</f>
        <v>49608.105126666465</v>
      </c>
      <c r="AC32" s="88">
        <f t="shared" si="5"/>
        <v>4.1224605966469374E-2</v>
      </c>
      <c r="AD32" s="134">
        <v>4.0300000000000002E-2</v>
      </c>
      <c r="AE32" s="51">
        <f t="shared" si="6"/>
        <v>49608</v>
      </c>
      <c r="AF32" s="51">
        <v>305.06318417558265</v>
      </c>
      <c r="AG32" s="15">
        <f t="shared" si="7"/>
        <v>4.1222399462681469E-2</v>
      </c>
      <c r="AH32" s="15">
        <f t="shared" si="7"/>
        <v>4.029779545558454E-2</v>
      </c>
      <c r="AI32" s="51"/>
      <c r="AJ32" s="51">
        <v>47673.79876940151</v>
      </c>
      <c r="AK32" s="51">
        <v>293.16886095669241</v>
      </c>
      <c r="AL32" s="15">
        <f t="shared" si="9"/>
        <v>4.0571577691012939E-2</v>
      </c>
      <c r="AM32" s="53">
        <f t="shared" si="9"/>
        <v>4.0571577691012939E-2</v>
      </c>
    </row>
    <row r="33" spans="1:39" x14ac:dyDescent="0.2">
      <c r="A33" s="160" t="s">
        <v>113</v>
      </c>
      <c r="B33" s="160" t="s">
        <v>114</v>
      </c>
      <c r="D33" s="62">
        <v>37333</v>
      </c>
      <c r="E33" s="67">
        <v>235.90010793955989</v>
      </c>
      <c r="F33" s="50"/>
      <c r="G33" s="82">
        <v>36590.585223357193</v>
      </c>
      <c r="H33" s="75">
        <v>230.63348314508238</v>
      </c>
      <c r="I33" s="84"/>
      <c r="J33" s="94">
        <f t="shared" si="10"/>
        <v>2.0289775965892209E-2</v>
      </c>
      <c r="K33" s="117">
        <f t="shared" si="10"/>
        <v>2.2835473508260984E-2</v>
      </c>
      <c r="L33" s="94">
        <v>4.289562451345641E-2</v>
      </c>
      <c r="M33" s="88">
        <f>INDEX('Pace of change parameters'!$E$20:$I$20,1,$B$6)</f>
        <v>4.0300000000000002E-2</v>
      </c>
      <c r="N33" s="99">
        <f>IF(INDEX('Pace of change parameters'!$E$28:$I$28,1,$B$6)=1,(1+L33)*D33,D33)</f>
        <v>38934.422349960871</v>
      </c>
      <c r="O33" s="85">
        <f>IF(K33&lt;INDEX('Pace of change parameters'!$E$16:$I$16,1,$B$6),1,IF(K33&gt;INDEX('Pace of change parameters'!$E$17:$I$17,1,$B$6),0,(K33-INDEX('Pace of change parameters'!$E$17:$I$17,1,$B$6))/(INDEX('Pace of change parameters'!$E$16:$I$16,1,$B$6)-INDEX('Pace of change parameters'!$E$17:$I$17,1,$B$6))))</f>
        <v>0</v>
      </c>
      <c r="P33" s="52">
        <v>4.289562451345641E-2</v>
      </c>
      <c r="Q33" s="52">
        <v>4.0300000000000002E-2</v>
      </c>
      <c r="R33" s="9">
        <f>IF(INDEX('Pace of change parameters'!$E$29:$I$29,1,$B$6)=1,D33*(1+P33),D33)</f>
        <v>38934.422349960871</v>
      </c>
      <c r="S33" s="94">
        <f>IF(P33&lt;INDEX('Pace of change parameters'!$E$22:$I$22,1,$B$6),INDEX('Pace of change parameters'!$E$22:$I$22,1,$B$6),P33)</f>
        <v>4.289562451345641E-2</v>
      </c>
      <c r="T33" s="123">
        <v>4.0300000000000002E-2</v>
      </c>
      <c r="U33" s="108">
        <f t="shared" si="3"/>
        <v>38934.422349960871</v>
      </c>
      <c r="V33" s="122">
        <f>IF(J33&gt;INDEX('Pace of change parameters'!$E$24:$I$24,1,$B$6),0,IF(J33&lt;INDEX('Pace of change parameters'!$E$23:$I$23,1,$B$6),1,(J33-INDEX('Pace of change parameters'!$E$24:$I$24,1,$B$6))/(INDEX('Pace of change parameters'!$E$23:$I$23,1,$B$6)-INDEX('Pace of change parameters'!$E$24:$I$24,1,$B$6))))</f>
        <v>1</v>
      </c>
      <c r="W33" s="123">
        <f>MIN(S33, S33+(INDEX('Pace of change parameters'!$E$25:$I$25,1,$B$6)-S33)*(1-V33))</f>
        <v>4.289562451345641E-2</v>
      </c>
      <c r="X33" s="123">
        <v>4.0300000000000002E-2</v>
      </c>
      <c r="Y33" s="99">
        <f t="shared" si="4"/>
        <v>38934.422349960871</v>
      </c>
      <c r="Z33" s="88">
        <v>0</v>
      </c>
      <c r="AA33" s="90">
        <f t="shared" si="8"/>
        <v>38346.347568814679</v>
      </c>
      <c r="AB33" s="90">
        <f>IF(INDEX('Pace of change parameters'!$E$27:$I$27,1,$B$6)=1,MAX(AA33,Y33),Y33)</f>
        <v>38934.422349960871</v>
      </c>
      <c r="AC33" s="88">
        <f t="shared" si="5"/>
        <v>4.289562451345641E-2</v>
      </c>
      <c r="AD33" s="134">
        <v>4.0300000000000002E-2</v>
      </c>
      <c r="AE33" s="51">
        <f t="shared" si="6"/>
        <v>38934</v>
      </c>
      <c r="AF33" s="51">
        <v>245.40422018281041</v>
      </c>
      <c r="AG33" s="15">
        <f t="shared" si="7"/>
        <v>4.2884311467066727E-2</v>
      </c>
      <c r="AH33" s="15">
        <f t="shared" si="7"/>
        <v>4.0288715110234685E-2</v>
      </c>
      <c r="AI33" s="51"/>
      <c r="AJ33" s="51">
        <v>38346.347568814679</v>
      </c>
      <c r="AK33" s="51">
        <v>241.70019833523332</v>
      </c>
      <c r="AL33" s="15">
        <f t="shared" si="9"/>
        <v>1.5324860604539969E-2</v>
      </c>
      <c r="AM33" s="53">
        <f t="shared" si="9"/>
        <v>1.5324860604539747E-2</v>
      </c>
    </row>
    <row r="34" spans="1:39" x14ac:dyDescent="0.2">
      <c r="A34" s="160" t="s">
        <v>115</v>
      </c>
      <c r="B34" s="160" t="s">
        <v>116</v>
      </c>
      <c r="D34" s="62">
        <v>152390</v>
      </c>
      <c r="E34" s="67">
        <v>300.23733835514287</v>
      </c>
      <c r="F34" s="50"/>
      <c r="G34" s="82">
        <v>146629.4140654259</v>
      </c>
      <c r="H34" s="75">
        <v>288.31777675331386</v>
      </c>
      <c r="I34" s="84"/>
      <c r="J34" s="94">
        <f t="shared" si="10"/>
        <v>3.9286700907116279E-2</v>
      </c>
      <c r="K34" s="117">
        <f t="shared" si="10"/>
        <v>4.1341750536691535E-2</v>
      </c>
      <c r="L34" s="94">
        <v>4.2357053292206182E-2</v>
      </c>
      <c r="M34" s="88">
        <f>INDEX('Pace of change parameters'!$E$20:$I$20,1,$B$6)</f>
        <v>4.0300000000000002E-2</v>
      </c>
      <c r="N34" s="99">
        <f>IF(INDEX('Pace of change parameters'!$E$28:$I$28,1,$B$6)=1,(1+L34)*D34,D34)</f>
        <v>158844.7913511993</v>
      </c>
      <c r="O34" s="85">
        <f>IF(K34&lt;INDEX('Pace of change parameters'!$E$16:$I$16,1,$B$6),1,IF(K34&gt;INDEX('Pace of change parameters'!$E$17:$I$17,1,$B$6),0,(K34-INDEX('Pace of change parameters'!$E$17:$I$17,1,$B$6))/(INDEX('Pace of change parameters'!$E$16:$I$16,1,$B$6)-INDEX('Pace of change parameters'!$E$17:$I$17,1,$B$6))))</f>
        <v>0</v>
      </c>
      <c r="P34" s="52">
        <v>4.2357053292206182E-2</v>
      </c>
      <c r="Q34" s="52">
        <v>4.0300000000000002E-2</v>
      </c>
      <c r="R34" s="9">
        <f>IF(INDEX('Pace of change parameters'!$E$29:$I$29,1,$B$6)=1,D34*(1+P34),D34)</f>
        <v>158844.7913511993</v>
      </c>
      <c r="S34" s="94">
        <f>IF(P34&lt;INDEX('Pace of change parameters'!$E$22:$I$22,1,$B$6),INDEX('Pace of change parameters'!$E$22:$I$22,1,$B$6),P34)</f>
        <v>4.2357053292206182E-2</v>
      </c>
      <c r="T34" s="123">
        <v>4.0300000000000002E-2</v>
      </c>
      <c r="U34" s="108">
        <f t="shared" si="3"/>
        <v>158844.7913511993</v>
      </c>
      <c r="V34" s="122">
        <f>IF(J34&gt;INDEX('Pace of change parameters'!$E$24:$I$24,1,$B$6),0,IF(J34&lt;INDEX('Pace of change parameters'!$E$23:$I$23,1,$B$6),1,(J34-INDEX('Pace of change parameters'!$E$24:$I$24,1,$B$6))/(INDEX('Pace of change parameters'!$E$23:$I$23,1,$B$6)-INDEX('Pace of change parameters'!$E$24:$I$24,1,$B$6))))</f>
        <v>1</v>
      </c>
      <c r="W34" s="123">
        <f>MIN(S34, S34+(INDEX('Pace of change parameters'!$E$25:$I$25,1,$B$6)-S34)*(1-V34))</f>
        <v>4.2357053292206182E-2</v>
      </c>
      <c r="X34" s="123">
        <v>4.0300000000000002E-2</v>
      </c>
      <c r="Y34" s="99">
        <f t="shared" si="4"/>
        <v>158844.7913511993</v>
      </c>
      <c r="Z34" s="88">
        <v>0</v>
      </c>
      <c r="AA34" s="90">
        <f t="shared" si="8"/>
        <v>153665.27868418119</v>
      </c>
      <c r="AB34" s="90">
        <f>IF(INDEX('Pace of change parameters'!$E$27:$I$27,1,$B$6)=1,MAX(AA34,Y34),Y34)</f>
        <v>158844.7913511993</v>
      </c>
      <c r="AC34" s="88">
        <f t="shared" si="5"/>
        <v>4.2357053292206182E-2</v>
      </c>
      <c r="AD34" s="134">
        <v>4.0300000000000002E-2</v>
      </c>
      <c r="AE34" s="51">
        <f t="shared" si="6"/>
        <v>158845</v>
      </c>
      <c r="AF34" s="51">
        <v>312.337313357504</v>
      </c>
      <c r="AG34" s="15">
        <f t="shared" si="7"/>
        <v>4.2358422468665946E-2</v>
      </c>
      <c r="AH34" s="15">
        <f t="shared" si="7"/>
        <v>4.030136647444027E-2</v>
      </c>
      <c r="AI34" s="51"/>
      <c r="AJ34" s="51">
        <v>153665.27868418119</v>
      </c>
      <c r="AK34" s="51">
        <v>302.15241462148185</v>
      </c>
      <c r="AL34" s="15">
        <f t="shared" si="9"/>
        <v>3.3707818449113525E-2</v>
      </c>
      <c r="AM34" s="53">
        <f t="shared" si="9"/>
        <v>3.3707818449113303E-2</v>
      </c>
    </row>
    <row r="35" spans="1:39" x14ac:dyDescent="0.2">
      <c r="A35" s="160" t="s">
        <v>117</v>
      </c>
      <c r="B35" s="160" t="s">
        <v>118</v>
      </c>
      <c r="D35" s="62">
        <v>83050</v>
      </c>
      <c r="E35" s="67">
        <v>405.04828332258961</v>
      </c>
      <c r="F35" s="50"/>
      <c r="G35" s="82">
        <v>80560.313067970594</v>
      </c>
      <c r="H35" s="75">
        <v>389.91569622247926</v>
      </c>
      <c r="I35" s="84"/>
      <c r="J35" s="94">
        <f t="shared" si="10"/>
        <v>3.0904633276794824E-2</v>
      </c>
      <c r="K35" s="117">
        <f t="shared" si="10"/>
        <v>3.8809894668810463E-2</v>
      </c>
      <c r="L35" s="94">
        <v>4.8277307658395108E-2</v>
      </c>
      <c r="M35" s="88">
        <f>INDEX('Pace of change parameters'!$E$20:$I$20,1,$B$6)</f>
        <v>4.0300000000000002E-2</v>
      </c>
      <c r="N35" s="99">
        <f>IF(INDEX('Pace of change parameters'!$E$28:$I$28,1,$B$6)=1,(1+L35)*D35,D35)</f>
        <v>87059.43040102972</v>
      </c>
      <c r="O35" s="85">
        <f>IF(K35&lt;INDEX('Pace of change parameters'!$E$16:$I$16,1,$B$6),1,IF(K35&gt;INDEX('Pace of change parameters'!$E$17:$I$17,1,$B$6),0,(K35-INDEX('Pace of change parameters'!$E$17:$I$17,1,$B$6))/(INDEX('Pace of change parameters'!$E$16:$I$16,1,$B$6)-INDEX('Pace of change parameters'!$E$17:$I$17,1,$B$6))))</f>
        <v>0</v>
      </c>
      <c r="P35" s="52">
        <v>4.8277307658395108E-2</v>
      </c>
      <c r="Q35" s="52">
        <v>4.0300000000000002E-2</v>
      </c>
      <c r="R35" s="9">
        <f>IF(INDEX('Pace of change parameters'!$E$29:$I$29,1,$B$6)=1,D35*(1+P35),D35)</f>
        <v>87059.43040102972</v>
      </c>
      <c r="S35" s="94">
        <f>IF(P35&lt;INDEX('Pace of change parameters'!$E$22:$I$22,1,$B$6),INDEX('Pace of change parameters'!$E$22:$I$22,1,$B$6),P35)</f>
        <v>4.8277307658395108E-2</v>
      </c>
      <c r="T35" s="123">
        <v>4.0300000000000002E-2</v>
      </c>
      <c r="U35" s="108">
        <f t="shared" si="3"/>
        <v>87059.43040102972</v>
      </c>
      <c r="V35" s="122">
        <f>IF(J35&gt;INDEX('Pace of change parameters'!$E$24:$I$24,1,$B$6),0,IF(J35&lt;INDEX('Pace of change parameters'!$E$23:$I$23,1,$B$6),1,(J35-INDEX('Pace of change parameters'!$E$24:$I$24,1,$B$6))/(INDEX('Pace of change parameters'!$E$23:$I$23,1,$B$6)-INDEX('Pace of change parameters'!$E$24:$I$24,1,$B$6))))</f>
        <v>1</v>
      </c>
      <c r="W35" s="123">
        <f>MIN(S35, S35+(INDEX('Pace of change parameters'!$E$25:$I$25,1,$B$6)-S35)*(1-V35))</f>
        <v>4.8277307658395108E-2</v>
      </c>
      <c r="X35" s="123">
        <v>4.0300000000000002E-2</v>
      </c>
      <c r="Y35" s="99">
        <f t="shared" si="4"/>
        <v>87059.43040102972</v>
      </c>
      <c r="Z35" s="88">
        <v>-4.9958786664706878E-2</v>
      </c>
      <c r="AA35" s="90">
        <f t="shared" si="8"/>
        <v>80208.102028498586</v>
      </c>
      <c r="AB35" s="90">
        <f>IF(INDEX('Pace of change parameters'!$E$27:$I$27,1,$B$6)=1,MAX(AA35,Y35),Y35)</f>
        <v>87059.43040102972</v>
      </c>
      <c r="AC35" s="88">
        <f t="shared" si="5"/>
        <v>4.8277307658395108E-2</v>
      </c>
      <c r="AD35" s="134">
        <v>4.0300000000000002E-2</v>
      </c>
      <c r="AE35" s="51">
        <f t="shared" si="6"/>
        <v>87059</v>
      </c>
      <c r="AF35" s="51">
        <v>421.36964597930597</v>
      </c>
      <c r="AG35" s="15">
        <f t="shared" si="7"/>
        <v>4.8272125225767626E-2</v>
      </c>
      <c r="AH35" s="15">
        <f t="shared" si="7"/>
        <v>4.029485700527613E-2</v>
      </c>
      <c r="AI35" s="51"/>
      <c r="AJ35" s="51">
        <v>84425.918478750405</v>
      </c>
      <c r="AK35" s="51">
        <v>408.62540783685552</v>
      </c>
      <c r="AL35" s="15">
        <f t="shared" si="9"/>
        <v>3.1188070780803212E-2</v>
      </c>
      <c r="AM35" s="53">
        <f t="shared" si="9"/>
        <v>3.1188070780803212E-2</v>
      </c>
    </row>
    <row r="36" spans="1:39" x14ac:dyDescent="0.2">
      <c r="A36" s="160" t="s">
        <v>119</v>
      </c>
      <c r="B36" s="160" t="s">
        <v>120</v>
      </c>
      <c r="D36" s="62">
        <v>68575</v>
      </c>
      <c r="E36" s="67">
        <v>275.54507044838959</v>
      </c>
      <c r="F36" s="50"/>
      <c r="G36" s="82">
        <v>65991.829358506802</v>
      </c>
      <c r="H36" s="75">
        <v>264.05146330791558</v>
      </c>
      <c r="I36" s="84"/>
      <c r="J36" s="94">
        <f t="shared" si="10"/>
        <v>3.914379502134846E-2</v>
      </c>
      <c r="K36" s="117">
        <f t="shared" si="10"/>
        <v>4.3527905494207042E-2</v>
      </c>
      <c r="L36" s="94">
        <v>4.4688988460274581E-2</v>
      </c>
      <c r="M36" s="88">
        <f>INDEX('Pace of change parameters'!$E$20:$I$20,1,$B$6)</f>
        <v>4.0300000000000002E-2</v>
      </c>
      <c r="N36" s="99">
        <f>IF(INDEX('Pace of change parameters'!$E$28:$I$28,1,$B$6)=1,(1+L36)*D36,D36)</f>
        <v>71639.547383663332</v>
      </c>
      <c r="O36" s="85">
        <f>IF(K36&lt;INDEX('Pace of change parameters'!$E$16:$I$16,1,$B$6),1,IF(K36&gt;INDEX('Pace of change parameters'!$E$17:$I$17,1,$B$6),0,(K36-INDEX('Pace of change parameters'!$E$17:$I$17,1,$B$6))/(INDEX('Pace of change parameters'!$E$16:$I$16,1,$B$6)-INDEX('Pace of change parameters'!$E$17:$I$17,1,$B$6))))</f>
        <v>0</v>
      </c>
      <c r="P36" s="52">
        <v>4.4688988460274581E-2</v>
      </c>
      <c r="Q36" s="52">
        <v>4.0300000000000002E-2</v>
      </c>
      <c r="R36" s="9">
        <f>IF(INDEX('Pace of change parameters'!$E$29:$I$29,1,$B$6)=1,D36*(1+P36),D36)</f>
        <v>71639.547383663332</v>
      </c>
      <c r="S36" s="94">
        <f>IF(P36&lt;INDEX('Pace of change parameters'!$E$22:$I$22,1,$B$6),INDEX('Pace of change parameters'!$E$22:$I$22,1,$B$6),P36)</f>
        <v>4.4688988460274581E-2</v>
      </c>
      <c r="T36" s="123">
        <v>4.0300000000000002E-2</v>
      </c>
      <c r="U36" s="108">
        <f t="shared" si="3"/>
        <v>71639.547383663332</v>
      </c>
      <c r="V36" s="122">
        <f>IF(J36&gt;INDEX('Pace of change parameters'!$E$24:$I$24,1,$B$6),0,IF(J36&lt;INDEX('Pace of change parameters'!$E$23:$I$23,1,$B$6),1,(J36-INDEX('Pace of change parameters'!$E$24:$I$24,1,$B$6))/(INDEX('Pace of change parameters'!$E$23:$I$23,1,$B$6)-INDEX('Pace of change parameters'!$E$24:$I$24,1,$B$6))))</f>
        <v>1</v>
      </c>
      <c r="W36" s="123">
        <f>MIN(S36, S36+(INDEX('Pace of change parameters'!$E$25:$I$25,1,$B$6)-S36)*(1-V36))</f>
        <v>4.4688988460274581E-2</v>
      </c>
      <c r="X36" s="123">
        <v>4.0300000000000002E-2</v>
      </c>
      <c r="Y36" s="99">
        <f t="shared" si="4"/>
        <v>71639.547383663332</v>
      </c>
      <c r="Z36" s="88">
        <v>-3.0513450813455245E-3</v>
      </c>
      <c r="AA36" s="90">
        <f t="shared" si="8"/>
        <v>68947.354679803408</v>
      </c>
      <c r="AB36" s="90">
        <f>IF(INDEX('Pace of change parameters'!$E$27:$I$27,1,$B$6)=1,MAX(AA36,Y36),Y36)</f>
        <v>71639.547383663332</v>
      </c>
      <c r="AC36" s="88">
        <f t="shared" si="5"/>
        <v>4.4688988460274581E-2</v>
      </c>
      <c r="AD36" s="134">
        <v>4.0300000000000002E-2</v>
      </c>
      <c r="AE36" s="51">
        <f t="shared" si="6"/>
        <v>71640</v>
      </c>
      <c r="AF36" s="51">
        <v>286.65134782993539</v>
      </c>
      <c r="AG36" s="15">
        <f t="shared" si="7"/>
        <v>4.4695588771418215E-2</v>
      </c>
      <c r="AH36" s="15">
        <f t="shared" si="7"/>
        <v>4.030657258165693E-2</v>
      </c>
      <c r="AI36" s="51"/>
      <c r="AJ36" s="51">
        <v>69158.380764783855</v>
      </c>
      <c r="AK36" s="51">
        <v>276.72170658795602</v>
      </c>
      <c r="AL36" s="15">
        <f t="shared" si="9"/>
        <v>3.5883130978101363E-2</v>
      </c>
      <c r="AM36" s="53">
        <f t="shared" si="9"/>
        <v>3.5883130978101363E-2</v>
      </c>
    </row>
    <row r="37" spans="1:39" x14ac:dyDescent="0.2">
      <c r="A37" s="160" t="s">
        <v>121</v>
      </c>
      <c r="B37" s="160" t="s">
        <v>122</v>
      </c>
      <c r="D37" s="62">
        <v>89821</v>
      </c>
      <c r="E37" s="67">
        <v>341.67790919510156</v>
      </c>
      <c r="F37" s="50"/>
      <c r="G37" s="82">
        <v>84277.534056865974</v>
      </c>
      <c r="H37" s="75">
        <v>317.41012800070069</v>
      </c>
      <c r="I37" s="84"/>
      <c r="J37" s="94">
        <f t="shared" si="10"/>
        <v>6.5776318744608542E-2</v>
      </c>
      <c r="K37" s="117">
        <f t="shared" si="10"/>
        <v>7.6455598147603165E-2</v>
      </c>
      <c r="L37" s="94">
        <v>5.0724001891899073E-2</v>
      </c>
      <c r="M37" s="88">
        <f>INDEX('Pace of change parameters'!$E$20:$I$20,1,$B$6)</f>
        <v>4.0300000000000002E-2</v>
      </c>
      <c r="N37" s="99">
        <f>IF(INDEX('Pace of change parameters'!$E$28:$I$28,1,$B$6)=1,(1+L37)*D37,D37)</f>
        <v>94377.080573932268</v>
      </c>
      <c r="O37" s="85">
        <f>IF(K37&lt;INDEX('Pace of change parameters'!$E$16:$I$16,1,$B$6),1,IF(K37&gt;INDEX('Pace of change parameters'!$E$17:$I$17,1,$B$6),0,(K37-INDEX('Pace of change parameters'!$E$17:$I$17,1,$B$6))/(INDEX('Pace of change parameters'!$E$16:$I$16,1,$B$6)-INDEX('Pace of change parameters'!$E$17:$I$17,1,$B$6))))</f>
        <v>0</v>
      </c>
      <c r="P37" s="52">
        <v>5.0724001891899073E-2</v>
      </c>
      <c r="Q37" s="52">
        <v>4.0300000000000002E-2</v>
      </c>
      <c r="R37" s="9">
        <f>IF(INDEX('Pace of change parameters'!$E$29:$I$29,1,$B$6)=1,D37*(1+P37),D37)</f>
        <v>94377.080573932268</v>
      </c>
      <c r="S37" s="94">
        <f>IF(P37&lt;INDEX('Pace of change parameters'!$E$22:$I$22,1,$B$6),INDEX('Pace of change parameters'!$E$22:$I$22,1,$B$6),P37)</f>
        <v>5.0724001891899073E-2</v>
      </c>
      <c r="T37" s="123">
        <v>4.0300000000000002E-2</v>
      </c>
      <c r="U37" s="108">
        <f t="shared" si="3"/>
        <v>94377.080573932268</v>
      </c>
      <c r="V37" s="122">
        <f>IF(J37&gt;INDEX('Pace of change parameters'!$E$24:$I$24,1,$B$6),0,IF(J37&lt;INDEX('Pace of change parameters'!$E$23:$I$23,1,$B$6),1,(J37-INDEX('Pace of change parameters'!$E$24:$I$24,1,$B$6))/(INDEX('Pace of change parameters'!$E$23:$I$23,1,$B$6)-INDEX('Pace of change parameters'!$E$24:$I$24,1,$B$6))))</f>
        <v>1</v>
      </c>
      <c r="W37" s="123">
        <f>MIN(S37, S37+(INDEX('Pace of change parameters'!$E$25:$I$25,1,$B$6)-S37)*(1-V37))</f>
        <v>5.0724001891899073E-2</v>
      </c>
      <c r="X37" s="123">
        <v>4.0300000000000002E-2</v>
      </c>
      <c r="Y37" s="99">
        <f t="shared" si="4"/>
        <v>94377.080573932268</v>
      </c>
      <c r="Z37" s="88">
        <v>-2.4165268544436347E-2</v>
      </c>
      <c r="AA37" s="90">
        <f t="shared" si="8"/>
        <v>86187.193645015024</v>
      </c>
      <c r="AB37" s="90">
        <f>IF(INDEX('Pace of change parameters'!$E$27:$I$27,1,$B$6)=1,MAX(AA37,Y37),Y37)</f>
        <v>94377.080573932268</v>
      </c>
      <c r="AC37" s="88">
        <f t="shared" si="5"/>
        <v>5.0724001891899073E-2</v>
      </c>
      <c r="AD37" s="134">
        <v>4.0300000000000002E-2</v>
      </c>
      <c r="AE37" s="51">
        <f t="shared" si="6"/>
        <v>94377</v>
      </c>
      <c r="AF37" s="51">
        <v>355.44722547422043</v>
      </c>
      <c r="AG37" s="15">
        <f t="shared" si="7"/>
        <v>5.0723104841852162E-2</v>
      </c>
      <c r="AH37" s="15">
        <f t="shared" si="7"/>
        <v>4.0299111849389169E-2</v>
      </c>
      <c r="AI37" s="51"/>
      <c r="AJ37" s="51">
        <v>88321.506569516598</v>
      </c>
      <c r="AK37" s="51">
        <v>332.64073301585989</v>
      </c>
      <c r="AL37" s="15">
        <f t="shared" si="9"/>
        <v>6.8561935429817478E-2</v>
      </c>
      <c r="AM37" s="53">
        <f t="shared" si="9"/>
        <v>6.8561935429817478E-2</v>
      </c>
    </row>
    <row r="38" spans="1:39" x14ac:dyDescent="0.2">
      <c r="A38" s="160" t="s">
        <v>123</v>
      </c>
      <c r="B38" s="160" t="s">
        <v>124</v>
      </c>
      <c r="D38" s="62">
        <v>39866</v>
      </c>
      <c r="E38" s="67">
        <v>220.60580756600737</v>
      </c>
      <c r="F38" s="50"/>
      <c r="G38" s="82">
        <v>36578.754535818283</v>
      </c>
      <c r="H38" s="75">
        <v>201.67429559013294</v>
      </c>
      <c r="I38" s="84"/>
      <c r="J38" s="94">
        <f t="shared" si="10"/>
        <v>8.9867615939815959E-2</v>
      </c>
      <c r="K38" s="117">
        <f t="shared" si="10"/>
        <v>9.3871714887996172E-2</v>
      </c>
      <c r="L38" s="94">
        <v>4.4121990923365662E-2</v>
      </c>
      <c r="M38" s="88">
        <f>INDEX('Pace of change parameters'!$E$20:$I$20,1,$B$6)</f>
        <v>4.0300000000000002E-2</v>
      </c>
      <c r="N38" s="99">
        <f>IF(INDEX('Pace of change parameters'!$E$28:$I$28,1,$B$6)=1,(1+L38)*D38,D38)</f>
        <v>41624.967290150897</v>
      </c>
      <c r="O38" s="85">
        <f>IF(K38&lt;INDEX('Pace of change parameters'!$E$16:$I$16,1,$B$6),1,IF(K38&gt;INDEX('Pace of change parameters'!$E$17:$I$17,1,$B$6),0,(K38-INDEX('Pace of change parameters'!$E$17:$I$17,1,$B$6))/(INDEX('Pace of change parameters'!$E$16:$I$16,1,$B$6)-INDEX('Pace of change parameters'!$E$17:$I$17,1,$B$6))))</f>
        <v>0</v>
      </c>
      <c r="P38" s="52">
        <v>4.4121990923365662E-2</v>
      </c>
      <c r="Q38" s="52">
        <v>4.0300000000000002E-2</v>
      </c>
      <c r="R38" s="9">
        <f>IF(INDEX('Pace of change parameters'!$E$29:$I$29,1,$B$6)=1,D38*(1+P38),D38)</f>
        <v>41624.967290150897</v>
      </c>
      <c r="S38" s="94">
        <f>IF(P38&lt;INDEX('Pace of change parameters'!$E$22:$I$22,1,$B$6),INDEX('Pace of change parameters'!$E$22:$I$22,1,$B$6),P38)</f>
        <v>4.4121990923365662E-2</v>
      </c>
      <c r="T38" s="123">
        <v>4.0300000000000002E-2</v>
      </c>
      <c r="U38" s="108">
        <f t="shared" si="3"/>
        <v>41624.967290150897</v>
      </c>
      <c r="V38" s="122">
        <f>IF(J38&gt;INDEX('Pace of change parameters'!$E$24:$I$24,1,$B$6),0,IF(J38&lt;INDEX('Pace of change parameters'!$E$23:$I$23,1,$B$6),1,(J38-INDEX('Pace of change parameters'!$E$24:$I$24,1,$B$6))/(INDEX('Pace of change parameters'!$E$23:$I$23,1,$B$6)-INDEX('Pace of change parameters'!$E$24:$I$24,1,$B$6))))</f>
        <v>1</v>
      </c>
      <c r="W38" s="123">
        <f>MIN(S38, S38+(INDEX('Pace of change parameters'!$E$25:$I$25,1,$B$6)-S38)*(1-V38))</f>
        <v>4.4121990923365662E-2</v>
      </c>
      <c r="X38" s="123">
        <v>4.0300000000000002E-2</v>
      </c>
      <c r="Y38" s="99">
        <f t="shared" si="4"/>
        <v>41624.967290150897</v>
      </c>
      <c r="Z38" s="88">
        <v>-4.1367041324155918E-2</v>
      </c>
      <c r="AA38" s="90">
        <f t="shared" si="8"/>
        <v>36748.187137082859</v>
      </c>
      <c r="AB38" s="90">
        <f>IF(INDEX('Pace of change parameters'!$E$27:$I$27,1,$B$6)=1,MAX(AA38,Y38),Y38)</f>
        <v>41624.967290150897</v>
      </c>
      <c r="AC38" s="88">
        <f t="shared" si="5"/>
        <v>4.4121990923365662E-2</v>
      </c>
      <c r="AD38" s="134">
        <v>4.0300000000000002E-2</v>
      </c>
      <c r="AE38" s="51">
        <f t="shared" si="6"/>
        <v>41625</v>
      </c>
      <c r="AF38" s="51">
        <v>229.49640195428512</v>
      </c>
      <c r="AG38" s="15">
        <f t="shared" si="7"/>
        <v>4.4122811418251251E-2</v>
      </c>
      <c r="AH38" s="15">
        <f t="shared" si="7"/>
        <v>4.0300817491477847E-2</v>
      </c>
      <c r="AI38" s="51"/>
      <c r="AJ38" s="51">
        <v>38333.949197660579</v>
      </c>
      <c r="AK38" s="51">
        <v>211.35143335883384</v>
      </c>
      <c r="AL38" s="15">
        <f t="shared" si="9"/>
        <v>8.5852119889079148E-2</v>
      </c>
      <c r="AM38" s="53">
        <f t="shared" si="9"/>
        <v>8.5852119889078926E-2</v>
      </c>
    </row>
    <row r="39" spans="1:39" x14ac:dyDescent="0.2">
      <c r="A39" s="160" t="s">
        <v>125</v>
      </c>
      <c r="B39" s="160" t="s">
        <v>126</v>
      </c>
      <c r="D39" s="62">
        <v>49065</v>
      </c>
      <c r="E39" s="67">
        <v>283.14929040382316</v>
      </c>
      <c r="F39" s="50"/>
      <c r="G39" s="82">
        <v>43822.232114599625</v>
      </c>
      <c r="H39" s="75">
        <v>250.8724331627362</v>
      </c>
      <c r="I39" s="84"/>
      <c r="J39" s="94">
        <f t="shared" si="10"/>
        <v>0.11963717118950035</v>
      </c>
      <c r="K39" s="117">
        <f t="shared" si="10"/>
        <v>0.12865844538666216</v>
      </c>
      <c r="L39" s="94">
        <v>4.8682029275909811E-2</v>
      </c>
      <c r="M39" s="88">
        <f>INDEX('Pace of change parameters'!$E$20:$I$20,1,$B$6)</f>
        <v>4.0300000000000002E-2</v>
      </c>
      <c r="N39" s="99">
        <f>IF(INDEX('Pace of change parameters'!$E$28:$I$28,1,$B$6)=1,(1+L39)*D39,D39)</f>
        <v>51453.583766422518</v>
      </c>
      <c r="O39" s="85">
        <f>IF(K39&lt;INDEX('Pace of change parameters'!$E$16:$I$16,1,$B$6),1,IF(K39&gt;INDEX('Pace of change parameters'!$E$17:$I$17,1,$B$6),0,(K39-INDEX('Pace of change parameters'!$E$17:$I$17,1,$B$6))/(INDEX('Pace of change parameters'!$E$16:$I$16,1,$B$6)-INDEX('Pace of change parameters'!$E$17:$I$17,1,$B$6))))</f>
        <v>0</v>
      </c>
      <c r="P39" s="52">
        <v>4.8682029275909811E-2</v>
      </c>
      <c r="Q39" s="52">
        <v>4.0300000000000002E-2</v>
      </c>
      <c r="R39" s="9">
        <f>IF(INDEX('Pace of change parameters'!$E$29:$I$29,1,$B$6)=1,D39*(1+P39),D39)</f>
        <v>51453.583766422518</v>
      </c>
      <c r="S39" s="94">
        <f>IF(P39&lt;INDEX('Pace of change parameters'!$E$22:$I$22,1,$B$6),INDEX('Pace of change parameters'!$E$22:$I$22,1,$B$6),P39)</f>
        <v>4.8682029275909811E-2</v>
      </c>
      <c r="T39" s="123">
        <v>4.0300000000000002E-2</v>
      </c>
      <c r="U39" s="108">
        <f t="shared" si="3"/>
        <v>51453.583766422518</v>
      </c>
      <c r="V39" s="122">
        <f>IF(J39&gt;INDEX('Pace of change parameters'!$E$24:$I$24,1,$B$6),0,IF(J39&lt;INDEX('Pace of change parameters'!$E$23:$I$23,1,$B$6),1,(J39-INDEX('Pace of change parameters'!$E$24:$I$24,1,$B$6))/(INDEX('Pace of change parameters'!$E$23:$I$23,1,$B$6)-INDEX('Pace of change parameters'!$E$24:$I$24,1,$B$6))))</f>
        <v>1</v>
      </c>
      <c r="W39" s="123">
        <f>MIN(S39, S39+(INDEX('Pace of change parameters'!$E$25:$I$25,1,$B$6)-S39)*(1-V39))</f>
        <v>4.8682029275909811E-2</v>
      </c>
      <c r="X39" s="123">
        <v>4.0300000000000002E-2</v>
      </c>
      <c r="Y39" s="99">
        <f t="shared" si="4"/>
        <v>51453.583766422518</v>
      </c>
      <c r="Z39" s="88">
        <v>0</v>
      </c>
      <c r="AA39" s="90">
        <f t="shared" si="8"/>
        <v>45924.997746005734</v>
      </c>
      <c r="AB39" s="90">
        <f>IF(INDEX('Pace of change parameters'!$E$27:$I$27,1,$B$6)=1,MAX(AA39,Y39),Y39)</f>
        <v>51453.583766422518</v>
      </c>
      <c r="AC39" s="88">
        <f t="shared" si="5"/>
        <v>4.8682029275909811E-2</v>
      </c>
      <c r="AD39" s="134">
        <v>4.0300000000000002E-2</v>
      </c>
      <c r="AE39" s="51">
        <f t="shared" si="6"/>
        <v>51454</v>
      </c>
      <c r="AF39" s="51">
        <v>294.56258965081162</v>
      </c>
      <c r="AG39" s="15">
        <f t="shared" si="7"/>
        <v>4.8690512585346069E-2</v>
      </c>
      <c r="AH39" s="15">
        <f t="shared" si="7"/>
        <v>4.0308415503040873E-2</v>
      </c>
      <c r="AI39" s="51"/>
      <c r="AJ39" s="51">
        <v>45924.997746005734</v>
      </c>
      <c r="AK39" s="51">
        <v>262.91029396686628</v>
      </c>
      <c r="AL39" s="15">
        <f t="shared" si="9"/>
        <v>0.12039199837467907</v>
      </c>
      <c r="AM39" s="53">
        <f t="shared" si="9"/>
        <v>0.12039199837467907</v>
      </c>
    </row>
    <row r="40" spans="1:39" x14ac:dyDescent="0.2">
      <c r="A40" s="160" t="s">
        <v>127</v>
      </c>
      <c r="B40" s="160" t="s">
        <v>128</v>
      </c>
      <c r="D40" s="62">
        <v>51330</v>
      </c>
      <c r="E40" s="67">
        <v>331.46372501047915</v>
      </c>
      <c r="F40" s="50"/>
      <c r="G40" s="82">
        <v>46045.31038334511</v>
      </c>
      <c r="H40" s="75">
        <v>297.2278668352439</v>
      </c>
      <c r="I40" s="84"/>
      <c r="J40" s="94">
        <f t="shared" si="10"/>
        <v>0.11477150599393937</v>
      </c>
      <c r="K40" s="117">
        <f t="shared" si="10"/>
        <v>0.11518387740612668</v>
      </c>
      <c r="L40" s="94">
        <v>4.0684823237579826E-2</v>
      </c>
      <c r="M40" s="88">
        <f>INDEX('Pace of change parameters'!$E$20:$I$20,1,$B$6)</f>
        <v>4.0300000000000002E-2</v>
      </c>
      <c r="N40" s="99">
        <f>IF(INDEX('Pace of change parameters'!$E$28:$I$28,1,$B$6)=1,(1+L40)*D40,D40)</f>
        <v>53418.351976784972</v>
      </c>
      <c r="O40" s="85">
        <f>IF(K40&lt;INDEX('Pace of change parameters'!$E$16:$I$16,1,$B$6),1,IF(K40&gt;INDEX('Pace of change parameters'!$E$17:$I$17,1,$B$6),0,(K40-INDEX('Pace of change parameters'!$E$17:$I$17,1,$B$6))/(INDEX('Pace of change parameters'!$E$16:$I$16,1,$B$6)-INDEX('Pace of change parameters'!$E$17:$I$17,1,$B$6))))</f>
        <v>0</v>
      </c>
      <c r="P40" s="52">
        <v>4.0684823237579826E-2</v>
      </c>
      <c r="Q40" s="52">
        <v>4.0300000000000002E-2</v>
      </c>
      <c r="R40" s="9">
        <f>IF(INDEX('Pace of change parameters'!$E$29:$I$29,1,$B$6)=1,D40*(1+P40),D40)</f>
        <v>53418.351976784972</v>
      </c>
      <c r="S40" s="94">
        <f>IF(P40&lt;INDEX('Pace of change parameters'!$E$22:$I$22,1,$B$6),INDEX('Pace of change parameters'!$E$22:$I$22,1,$B$6),P40)</f>
        <v>4.0684823237579826E-2</v>
      </c>
      <c r="T40" s="123">
        <v>4.0300000000000002E-2</v>
      </c>
      <c r="U40" s="108">
        <f t="shared" si="3"/>
        <v>53418.351976784972</v>
      </c>
      <c r="V40" s="122">
        <f>IF(J40&gt;INDEX('Pace of change parameters'!$E$24:$I$24,1,$B$6),0,IF(J40&lt;INDEX('Pace of change parameters'!$E$23:$I$23,1,$B$6),1,(J40-INDEX('Pace of change parameters'!$E$24:$I$24,1,$B$6))/(INDEX('Pace of change parameters'!$E$23:$I$23,1,$B$6)-INDEX('Pace of change parameters'!$E$24:$I$24,1,$B$6))))</f>
        <v>1</v>
      </c>
      <c r="W40" s="123">
        <f>MIN(S40, S40+(INDEX('Pace of change parameters'!$E$25:$I$25,1,$B$6)-S40)*(1-V40))</f>
        <v>4.0684823237579826E-2</v>
      </c>
      <c r="X40" s="123">
        <v>4.0300000000000002E-2</v>
      </c>
      <c r="Y40" s="99">
        <f t="shared" si="4"/>
        <v>53418.351976784972</v>
      </c>
      <c r="Z40" s="88">
        <v>0</v>
      </c>
      <c r="AA40" s="90">
        <f t="shared" si="8"/>
        <v>48254.748184421158</v>
      </c>
      <c r="AB40" s="90">
        <f>IF(INDEX('Pace of change parameters'!$E$27:$I$27,1,$B$6)=1,MAX(AA40,Y40),Y40)</f>
        <v>53418.351976784972</v>
      </c>
      <c r="AC40" s="88">
        <f t="shared" si="5"/>
        <v>4.0684823237579826E-2</v>
      </c>
      <c r="AD40" s="134">
        <v>4.0300000000000002E-2</v>
      </c>
      <c r="AE40" s="51">
        <f t="shared" si="6"/>
        <v>53418</v>
      </c>
      <c r="AF40" s="51">
        <v>344.81944107706545</v>
      </c>
      <c r="AG40" s="15">
        <f t="shared" si="7"/>
        <v>4.067796610169494E-2</v>
      </c>
      <c r="AH40" s="15">
        <f t="shared" si="7"/>
        <v>4.0293145399738828E-2</v>
      </c>
      <c r="AI40" s="51"/>
      <c r="AJ40" s="51">
        <v>48254.748184421158</v>
      </c>
      <c r="AK40" s="51">
        <v>311.4900463938493</v>
      </c>
      <c r="AL40" s="15">
        <f t="shared" si="9"/>
        <v>0.10699987068310457</v>
      </c>
      <c r="AM40" s="53">
        <f t="shared" si="9"/>
        <v>0.10699987068310457</v>
      </c>
    </row>
    <row r="41" spans="1:39" x14ac:dyDescent="0.2">
      <c r="A41" s="160" t="s">
        <v>129</v>
      </c>
      <c r="B41" s="160" t="s">
        <v>130</v>
      </c>
      <c r="D41" s="62">
        <v>30960</v>
      </c>
      <c r="E41" s="67">
        <v>249.51807333771126</v>
      </c>
      <c r="F41" s="50"/>
      <c r="G41" s="82">
        <v>30072.808567051001</v>
      </c>
      <c r="H41" s="75">
        <v>241.95839650651479</v>
      </c>
      <c r="I41" s="84"/>
      <c r="J41" s="94">
        <f t="shared" si="10"/>
        <v>2.9501449156998261E-2</v>
      </c>
      <c r="K41" s="117">
        <f t="shared" si="10"/>
        <v>3.124370528299858E-2</v>
      </c>
      <c r="L41" s="94">
        <v>4.2060530836903753E-2</v>
      </c>
      <c r="M41" s="88">
        <f>INDEX('Pace of change parameters'!$E$20:$I$20,1,$B$6)</f>
        <v>4.0300000000000002E-2</v>
      </c>
      <c r="N41" s="99">
        <f>IF(INDEX('Pace of change parameters'!$E$28:$I$28,1,$B$6)=1,(1+L41)*D41,D41)</f>
        <v>32262.194034710541</v>
      </c>
      <c r="O41" s="85">
        <f>IF(K41&lt;INDEX('Pace of change parameters'!$E$16:$I$16,1,$B$6),1,IF(K41&gt;INDEX('Pace of change parameters'!$E$17:$I$17,1,$B$6),0,(K41-INDEX('Pace of change parameters'!$E$17:$I$17,1,$B$6))/(INDEX('Pace of change parameters'!$E$16:$I$16,1,$B$6)-INDEX('Pace of change parameters'!$E$17:$I$17,1,$B$6))))</f>
        <v>0</v>
      </c>
      <c r="P41" s="52">
        <v>4.2060530836903753E-2</v>
      </c>
      <c r="Q41" s="52">
        <v>4.0300000000000002E-2</v>
      </c>
      <c r="R41" s="9">
        <f>IF(INDEX('Pace of change parameters'!$E$29:$I$29,1,$B$6)=1,D41*(1+P41),D41)</f>
        <v>32262.194034710541</v>
      </c>
      <c r="S41" s="94">
        <f>IF(P41&lt;INDEX('Pace of change parameters'!$E$22:$I$22,1,$B$6),INDEX('Pace of change parameters'!$E$22:$I$22,1,$B$6),P41)</f>
        <v>4.2060530836903753E-2</v>
      </c>
      <c r="T41" s="123">
        <v>4.0300000000000002E-2</v>
      </c>
      <c r="U41" s="108">
        <f t="shared" si="3"/>
        <v>32262.194034710541</v>
      </c>
      <c r="V41" s="122">
        <f>IF(J41&gt;INDEX('Pace of change parameters'!$E$24:$I$24,1,$B$6),0,IF(J41&lt;INDEX('Pace of change parameters'!$E$23:$I$23,1,$B$6),1,(J41-INDEX('Pace of change parameters'!$E$24:$I$24,1,$B$6))/(INDEX('Pace of change parameters'!$E$23:$I$23,1,$B$6)-INDEX('Pace of change parameters'!$E$24:$I$24,1,$B$6))))</f>
        <v>1</v>
      </c>
      <c r="W41" s="123">
        <f>MIN(S41, S41+(INDEX('Pace of change parameters'!$E$25:$I$25,1,$B$6)-S41)*(1-V41))</f>
        <v>4.2060530836903753E-2</v>
      </c>
      <c r="X41" s="123">
        <v>4.0300000000000002E-2</v>
      </c>
      <c r="Y41" s="99">
        <f t="shared" si="4"/>
        <v>32262.194034710541</v>
      </c>
      <c r="Z41" s="88">
        <v>0</v>
      </c>
      <c r="AA41" s="90">
        <f t="shared" si="8"/>
        <v>31515.821970140132</v>
      </c>
      <c r="AB41" s="90">
        <f>IF(INDEX('Pace of change parameters'!$E$27:$I$27,1,$B$6)=1,MAX(AA41,Y41),Y41)</f>
        <v>32262.194034710541</v>
      </c>
      <c r="AC41" s="88">
        <f t="shared" si="5"/>
        <v>4.2060530836903753E-2</v>
      </c>
      <c r="AD41" s="134">
        <v>4.0300000000000002E-2</v>
      </c>
      <c r="AE41" s="51">
        <f t="shared" si="6"/>
        <v>32262</v>
      </c>
      <c r="AF41" s="51">
        <v>259.57209053782293</v>
      </c>
      <c r="AG41" s="15">
        <f t="shared" ref="AG41:AH72" si="11">AE41/D41 - 1</f>
        <v>4.205426356589137E-2</v>
      </c>
      <c r="AH41" s="15">
        <f t="shared" si="11"/>
        <v>4.029374331735891E-2</v>
      </c>
      <c r="AI41" s="51"/>
      <c r="AJ41" s="51">
        <v>31515.821970140132</v>
      </c>
      <c r="AK41" s="51">
        <v>253.56852624781862</v>
      </c>
      <c r="AL41" s="15">
        <f t="shared" si="9"/>
        <v>2.367629917972125E-2</v>
      </c>
      <c r="AM41" s="53">
        <f t="shared" si="9"/>
        <v>2.3676299179721028E-2</v>
      </c>
    </row>
    <row r="42" spans="1:39" x14ac:dyDescent="0.2">
      <c r="A42" s="160" t="s">
        <v>131</v>
      </c>
      <c r="B42" s="160" t="s">
        <v>132</v>
      </c>
      <c r="D42" s="62">
        <v>51332</v>
      </c>
      <c r="E42" s="67">
        <v>261.62400111042933</v>
      </c>
      <c r="F42" s="50"/>
      <c r="G42" s="82">
        <v>48254.969786770249</v>
      </c>
      <c r="H42" s="75">
        <v>244.9144099338244</v>
      </c>
      <c r="I42" s="84"/>
      <c r="J42" s="94">
        <f t="shared" si="10"/>
        <v>6.3766078951589256E-2</v>
      </c>
      <c r="K42" s="117">
        <f t="shared" si="10"/>
        <v>6.822624761491114E-2</v>
      </c>
      <c r="L42" s="94">
        <v>4.4661779861439488E-2</v>
      </c>
      <c r="M42" s="88">
        <f>INDEX('Pace of change parameters'!$E$20:$I$20,1,$B$6)</f>
        <v>4.0300000000000002E-2</v>
      </c>
      <c r="N42" s="99">
        <f>IF(INDEX('Pace of change parameters'!$E$28:$I$28,1,$B$6)=1,(1+L42)*D42,D42)</f>
        <v>53624.578483847414</v>
      </c>
      <c r="O42" s="85">
        <f>IF(K42&lt;INDEX('Pace of change parameters'!$E$16:$I$16,1,$B$6),1,IF(K42&gt;INDEX('Pace of change parameters'!$E$17:$I$17,1,$B$6),0,(K42-INDEX('Pace of change parameters'!$E$17:$I$17,1,$B$6))/(INDEX('Pace of change parameters'!$E$16:$I$16,1,$B$6)-INDEX('Pace of change parameters'!$E$17:$I$17,1,$B$6))))</f>
        <v>0</v>
      </c>
      <c r="P42" s="52">
        <v>4.4661779861439488E-2</v>
      </c>
      <c r="Q42" s="52">
        <v>4.0300000000000002E-2</v>
      </c>
      <c r="R42" s="9">
        <f>IF(INDEX('Pace of change parameters'!$E$29:$I$29,1,$B$6)=1,D42*(1+P42),D42)</f>
        <v>53624.578483847414</v>
      </c>
      <c r="S42" s="94">
        <f>IF(P42&lt;INDEX('Pace of change parameters'!$E$22:$I$22,1,$B$6),INDEX('Pace of change parameters'!$E$22:$I$22,1,$B$6),P42)</f>
        <v>4.4661779861439488E-2</v>
      </c>
      <c r="T42" s="123">
        <v>4.0300000000000002E-2</v>
      </c>
      <c r="U42" s="108">
        <f t="shared" si="3"/>
        <v>53624.578483847414</v>
      </c>
      <c r="V42" s="122">
        <f>IF(J42&gt;INDEX('Pace of change parameters'!$E$24:$I$24,1,$B$6),0,IF(J42&lt;INDEX('Pace of change parameters'!$E$23:$I$23,1,$B$6),1,(J42-INDEX('Pace of change parameters'!$E$24:$I$24,1,$B$6))/(INDEX('Pace of change parameters'!$E$23:$I$23,1,$B$6)-INDEX('Pace of change parameters'!$E$24:$I$24,1,$B$6))))</f>
        <v>1</v>
      </c>
      <c r="W42" s="123">
        <f>MIN(S42, S42+(INDEX('Pace of change parameters'!$E$25:$I$25,1,$B$6)-S42)*(1-V42))</f>
        <v>4.4661779861439488E-2</v>
      </c>
      <c r="X42" s="123">
        <v>4.0300000000000002E-2</v>
      </c>
      <c r="Y42" s="99">
        <f t="shared" si="4"/>
        <v>53624.578483847414</v>
      </c>
      <c r="Z42" s="88">
        <v>-1.7356686346244876E-3</v>
      </c>
      <c r="AA42" s="90">
        <f t="shared" si="8"/>
        <v>50482.662347417936</v>
      </c>
      <c r="AB42" s="90">
        <f>IF(INDEX('Pace of change parameters'!$E$27:$I$27,1,$B$6)=1,MAX(AA42,Y42),Y42)</f>
        <v>53624.578483847414</v>
      </c>
      <c r="AC42" s="88">
        <f t="shared" si="5"/>
        <v>4.4661779861439488E-2</v>
      </c>
      <c r="AD42" s="134">
        <v>4.0300000000000002E-2</v>
      </c>
      <c r="AE42" s="51">
        <f t="shared" si="6"/>
        <v>53625</v>
      </c>
      <c r="AF42" s="51">
        <v>272.16958772818606</v>
      </c>
      <c r="AG42" s="15">
        <f t="shared" si="11"/>
        <v>4.4669991428348821E-2</v>
      </c>
      <c r="AH42" s="15">
        <f t="shared" si="11"/>
        <v>4.0308177281126234E-2</v>
      </c>
      <c r="AI42" s="51"/>
      <c r="AJ42" s="51">
        <v>50570.435866791217</v>
      </c>
      <c r="AK42" s="51">
        <v>256.66638099951962</v>
      </c>
      <c r="AL42" s="15">
        <f t="shared" si="9"/>
        <v>6.0402171364606794E-2</v>
      </c>
      <c r="AM42" s="53">
        <f t="shared" si="9"/>
        <v>6.0402171364606794E-2</v>
      </c>
    </row>
    <row r="43" spans="1:39" x14ac:dyDescent="0.2">
      <c r="A43" s="160" t="s">
        <v>133</v>
      </c>
      <c r="B43" s="160" t="s">
        <v>134</v>
      </c>
      <c r="D43" s="62">
        <v>83893</v>
      </c>
      <c r="E43" s="67">
        <v>272.76440689368314</v>
      </c>
      <c r="F43" s="50"/>
      <c r="G43" s="82">
        <v>73607.101311099381</v>
      </c>
      <c r="H43" s="75">
        <v>238.19250240840796</v>
      </c>
      <c r="I43" s="84"/>
      <c r="J43" s="94">
        <f t="shared" si="10"/>
        <v>0.13974057537502271</v>
      </c>
      <c r="K43" s="117">
        <f t="shared" si="10"/>
        <v>0.14514270657435624</v>
      </c>
      <c r="L43" s="94">
        <v>4.5230803735593295E-2</v>
      </c>
      <c r="M43" s="88">
        <f>INDEX('Pace of change parameters'!$E$20:$I$20,1,$B$6)</f>
        <v>4.0300000000000002E-2</v>
      </c>
      <c r="N43" s="99">
        <f>IF(INDEX('Pace of change parameters'!$E$28:$I$28,1,$B$6)=1,(1+L43)*D43,D43)</f>
        <v>87687.547817790124</v>
      </c>
      <c r="O43" s="85">
        <f>IF(K43&lt;INDEX('Pace of change parameters'!$E$16:$I$16,1,$B$6),1,IF(K43&gt;INDEX('Pace of change parameters'!$E$17:$I$17,1,$B$6),0,(K43-INDEX('Pace of change parameters'!$E$17:$I$17,1,$B$6))/(INDEX('Pace of change parameters'!$E$16:$I$16,1,$B$6)-INDEX('Pace of change parameters'!$E$17:$I$17,1,$B$6))))</f>
        <v>0</v>
      </c>
      <c r="P43" s="52">
        <v>4.5230803735593295E-2</v>
      </c>
      <c r="Q43" s="52">
        <v>4.0300000000000002E-2</v>
      </c>
      <c r="R43" s="9">
        <f>IF(INDEX('Pace of change parameters'!$E$29:$I$29,1,$B$6)=1,D43*(1+P43),D43)</f>
        <v>87687.547817790124</v>
      </c>
      <c r="S43" s="94">
        <f>IF(P43&lt;INDEX('Pace of change parameters'!$E$22:$I$22,1,$B$6),INDEX('Pace of change parameters'!$E$22:$I$22,1,$B$6),P43)</f>
        <v>4.5230803735593295E-2</v>
      </c>
      <c r="T43" s="123">
        <v>4.0300000000000002E-2</v>
      </c>
      <c r="U43" s="108">
        <f t="shared" si="3"/>
        <v>87687.547817790124</v>
      </c>
      <c r="V43" s="122">
        <f>IF(J43&gt;INDEX('Pace of change parameters'!$E$24:$I$24,1,$B$6),0,IF(J43&lt;INDEX('Pace of change parameters'!$E$23:$I$23,1,$B$6),1,(J43-INDEX('Pace of change parameters'!$E$24:$I$24,1,$B$6))/(INDEX('Pace of change parameters'!$E$23:$I$23,1,$B$6)-INDEX('Pace of change parameters'!$E$24:$I$24,1,$B$6))))</f>
        <v>1</v>
      </c>
      <c r="W43" s="123">
        <f>MIN(S43, S43+(INDEX('Pace of change parameters'!$E$25:$I$25,1,$B$6)-S43)*(1-V43))</f>
        <v>4.5230803735593295E-2</v>
      </c>
      <c r="X43" s="123">
        <v>4.0300000000000002E-2</v>
      </c>
      <c r="Y43" s="99">
        <f t="shared" si="4"/>
        <v>87687.547817790124</v>
      </c>
      <c r="Z43" s="88">
        <v>-4.6033333808058075E-2</v>
      </c>
      <c r="AA43" s="90">
        <f t="shared" si="8"/>
        <v>73588.095588620272</v>
      </c>
      <c r="AB43" s="90">
        <f>IF(INDEX('Pace of change parameters'!$E$27:$I$27,1,$B$6)=1,MAX(AA43,Y43),Y43)</f>
        <v>87687.547817790124</v>
      </c>
      <c r="AC43" s="88">
        <f t="shared" si="5"/>
        <v>4.5230803735593295E-2</v>
      </c>
      <c r="AD43" s="134">
        <v>4.0300000000000002E-2</v>
      </c>
      <c r="AE43" s="51">
        <f t="shared" si="6"/>
        <v>87688</v>
      </c>
      <c r="AF43" s="51">
        <v>283.75827575265401</v>
      </c>
      <c r="AG43" s="15">
        <f t="shared" si="11"/>
        <v>4.5236193722956619E-2</v>
      </c>
      <c r="AH43" s="15">
        <f t="shared" si="11"/>
        <v>4.030536456047229E-2</v>
      </c>
      <c r="AI43" s="51"/>
      <c r="AJ43" s="51">
        <v>77139.063865166594</v>
      </c>
      <c r="AK43" s="51">
        <v>249.62192951776217</v>
      </c>
      <c r="AL43" s="15">
        <f t="shared" si="9"/>
        <v>0.13675219280949746</v>
      </c>
      <c r="AM43" s="53">
        <f t="shared" si="9"/>
        <v>0.13675219280949769</v>
      </c>
    </row>
    <row r="44" spans="1:39" x14ac:dyDescent="0.2">
      <c r="A44" s="160" t="s">
        <v>135</v>
      </c>
      <c r="B44" s="160" t="s">
        <v>136</v>
      </c>
      <c r="D44" s="62">
        <v>66301</v>
      </c>
      <c r="E44" s="67">
        <v>270.35890049935529</v>
      </c>
      <c r="F44" s="50"/>
      <c r="G44" s="82">
        <v>61666.279256999296</v>
      </c>
      <c r="H44" s="75">
        <v>250.02833295450313</v>
      </c>
      <c r="I44" s="84"/>
      <c r="J44" s="94">
        <f t="shared" si="10"/>
        <v>7.5158105837472844E-2</v>
      </c>
      <c r="K44" s="117">
        <f t="shared" si="10"/>
        <v>8.131305482307738E-2</v>
      </c>
      <c r="L44" s="94">
        <v>4.6255397066682802E-2</v>
      </c>
      <c r="M44" s="88">
        <f>INDEX('Pace of change parameters'!$E$20:$I$20,1,$B$6)</f>
        <v>4.0300000000000002E-2</v>
      </c>
      <c r="N44" s="99">
        <f>IF(INDEX('Pace of change parameters'!$E$28:$I$28,1,$B$6)=1,(1+L44)*D44,D44)</f>
        <v>69367.779080918132</v>
      </c>
      <c r="O44" s="85">
        <f>IF(K44&lt;INDEX('Pace of change parameters'!$E$16:$I$16,1,$B$6),1,IF(K44&gt;INDEX('Pace of change parameters'!$E$17:$I$17,1,$B$6),0,(K44-INDEX('Pace of change parameters'!$E$17:$I$17,1,$B$6))/(INDEX('Pace of change parameters'!$E$16:$I$16,1,$B$6)-INDEX('Pace of change parameters'!$E$17:$I$17,1,$B$6))))</f>
        <v>0</v>
      </c>
      <c r="P44" s="52">
        <v>4.6255397066682802E-2</v>
      </c>
      <c r="Q44" s="52">
        <v>4.0300000000000002E-2</v>
      </c>
      <c r="R44" s="9">
        <f>IF(INDEX('Pace of change parameters'!$E$29:$I$29,1,$B$6)=1,D44*(1+P44),D44)</f>
        <v>69367.779080918132</v>
      </c>
      <c r="S44" s="94">
        <f>IF(P44&lt;INDEX('Pace of change parameters'!$E$22:$I$22,1,$B$6),INDEX('Pace of change parameters'!$E$22:$I$22,1,$B$6),P44)</f>
        <v>4.6255397066682802E-2</v>
      </c>
      <c r="T44" s="123">
        <v>4.0300000000000002E-2</v>
      </c>
      <c r="U44" s="108">
        <f t="shared" si="3"/>
        <v>69367.779080918132</v>
      </c>
      <c r="V44" s="122">
        <f>IF(J44&gt;INDEX('Pace of change parameters'!$E$24:$I$24,1,$B$6),0,IF(J44&lt;INDEX('Pace of change parameters'!$E$23:$I$23,1,$B$6),1,(J44-INDEX('Pace of change parameters'!$E$24:$I$24,1,$B$6))/(INDEX('Pace of change parameters'!$E$23:$I$23,1,$B$6)-INDEX('Pace of change parameters'!$E$24:$I$24,1,$B$6))))</f>
        <v>1</v>
      </c>
      <c r="W44" s="123">
        <f>MIN(S44, S44+(INDEX('Pace of change parameters'!$E$25:$I$25,1,$B$6)-S44)*(1-V44))</f>
        <v>4.6255397066682802E-2</v>
      </c>
      <c r="X44" s="123">
        <v>4.0300000000000002E-2</v>
      </c>
      <c r="Y44" s="99">
        <f t="shared" si="4"/>
        <v>69367.779080918132</v>
      </c>
      <c r="Z44" s="88">
        <v>-7.6341055807681579E-3</v>
      </c>
      <c r="AA44" s="90">
        <f t="shared" si="8"/>
        <v>64131.917341083696</v>
      </c>
      <c r="AB44" s="90">
        <f>IF(INDEX('Pace of change parameters'!$E$27:$I$27,1,$B$6)=1,MAX(AA44,Y44),Y44)</f>
        <v>69367.779080918132</v>
      </c>
      <c r="AC44" s="88">
        <f t="shared" si="5"/>
        <v>4.6255397066682802E-2</v>
      </c>
      <c r="AD44" s="134">
        <v>4.0300000000000002E-2</v>
      </c>
      <c r="AE44" s="51">
        <f t="shared" si="6"/>
        <v>69368</v>
      </c>
      <c r="AF44" s="51">
        <v>281.25525991450803</v>
      </c>
      <c r="AG44" s="15">
        <f t="shared" si="11"/>
        <v>4.6258729129273979E-2</v>
      </c>
      <c r="AH44" s="15">
        <f t="shared" si="11"/>
        <v>4.030331309613655E-2</v>
      </c>
      <c r="AI44" s="51"/>
      <c r="AJ44" s="51">
        <v>64625.273502185395</v>
      </c>
      <c r="AK44" s="51">
        <v>262.02569046106737</v>
      </c>
      <c r="AL44" s="15">
        <f t="shared" si="9"/>
        <v>7.3388107172253969E-2</v>
      </c>
      <c r="AM44" s="53">
        <f t="shared" si="9"/>
        <v>7.3388107172253969E-2</v>
      </c>
    </row>
    <row r="45" spans="1:39" x14ac:dyDescent="0.2">
      <c r="A45" s="160" t="s">
        <v>137</v>
      </c>
      <c r="B45" s="160" t="s">
        <v>138</v>
      </c>
      <c r="D45" s="62">
        <v>66504</v>
      </c>
      <c r="E45" s="67">
        <v>276.39311688931338</v>
      </c>
      <c r="F45" s="50"/>
      <c r="G45" s="82">
        <v>60182.994423226373</v>
      </c>
      <c r="H45" s="75">
        <v>248.39232219368515</v>
      </c>
      <c r="I45" s="84"/>
      <c r="J45" s="94">
        <f t="shared" si="10"/>
        <v>0.10502976193444713</v>
      </c>
      <c r="K45" s="117">
        <f t="shared" si="10"/>
        <v>0.11272810064473116</v>
      </c>
      <c r="L45" s="94">
        <v>4.7547390103130471E-2</v>
      </c>
      <c r="M45" s="88">
        <f>INDEX('Pace of change parameters'!$E$20:$I$20,1,$B$6)</f>
        <v>4.0300000000000002E-2</v>
      </c>
      <c r="N45" s="99">
        <f>IF(INDEX('Pace of change parameters'!$E$28:$I$28,1,$B$6)=1,(1+L45)*D45,D45)</f>
        <v>69666.091631418589</v>
      </c>
      <c r="O45" s="85">
        <f>IF(K45&lt;INDEX('Pace of change parameters'!$E$16:$I$16,1,$B$6),1,IF(K45&gt;INDEX('Pace of change parameters'!$E$17:$I$17,1,$B$6),0,(K45-INDEX('Pace of change parameters'!$E$17:$I$17,1,$B$6))/(INDEX('Pace of change parameters'!$E$16:$I$16,1,$B$6)-INDEX('Pace of change parameters'!$E$17:$I$17,1,$B$6))))</f>
        <v>0</v>
      </c>
      <c r="P45" s="52">
        <v>4.7547390103130471E-2</v>
      </c>
      <c r="Q45" s="52">
        <v>4.0300000000000002E-2</v>
      </c>
      <c r="R45" s="9">
        <f>IF(INDEX('Pace of change parameters'!$E$29:$I$29,1,$B$6)=1,D45*(1+P45),D45)</f>
        <v>69666.091631418589</v>
      </c>
      <c r="S45" s="94">
        <f>IF(P45&lt;INDEX('Pace of change parameters'!$E$22:$I$22,1,$B$6),INDEX('Pace of change parameters'!$E$22:$I$22,1,$B$6),P45)</f>
        <v>4.7547390103130471E-2</v>
      </c>
      <c r="T45" s="123">
        <v>4.0300000000000002E-2</v>
      </c>
      <c r="U45" s="108">
        <f t="shared" si="3"/>
        <v>69666.091631418589</v>
      </c>
      <c r="V45" s="122">
        <f>IF(J45&gt;INDEX('Pace of change parameters'!$E$24:$I$24,1,$B$6),0,IF(J45&lt;INDEX('Pace of change parameters'!$E$23:$I$23,1,$B$6),1,(J45-INDEX('Pace of change parameters'!$E$24:$I$24,1,$B$6))/(INDEX('Pace of change parameters'!$E$23:$I$23,1,$B$6)-INDEX('Pace of change parameters'!$E$24:$I$24,1,$B$6))))</f>
        <v>1</v>
      </c>
      <c r="W45" s="123">
        <f>MIN(S45, S45+(INDEX('Pace of change parameters'!$E$25:$I$25,1,$B$6)-S45)*(1-V45))</f>
        <v>4.7547390103130471E-2</v>
      </c>
      <c r="X45" s="123">
        <v>4.0300000000000002E-2</v>
      </c>
      <c r="Y45" s="99">
        <f t="shared" si="4"/>
        <v>69666.091631418589</v>
      </c>
      <c r="Z45" s="88">
        <v>-8.5497523783961693E-4</v>
      </c>
      <c r="AA45" s="90">
        <f t="shared" si="8"/>
        <v>63016.890756109831</v>
      </c>
      <c r="AB45" s="90">
        <f>IF(INDEX('Pace of change parameters'!$E$27:$I$27,1,$B$6)=1,MAX(AA45,Y45),Y45)</f>
        <v>69666.091631418589</v>
      </c>
      <c r="AC45" s="88">
        <f t="shared" si="5"/>
        <v>4.7547390103130471E-2</v>
      </c>
      <c r="AD45" s="134">
        <v>4.0300000000000002E-2</v>
      </c>
      <c r="AE45" s="51">
        <f t="shared" si="6"/>
        <v>69666</v>
      </c>
      <c r="AF45" s="51">
        <v>287.53138131104618</v>
      </c>
      <c r="AG45" s="15">
        <f t="shared" si="11"/>
        <v>4.7546012269938709E-2</v>
      </c>
      <c r="AH45" s="15">
        <f t="shared" si="11"/>
        <v>4.0298631699259513E-2</v>
      </c>
      <c r="AI45" s="51"/>
      <c r="AJ45" s="51">
        <v>63070.814740943708</v>
      </c>
      <c r="AK45" s="51">
        <v>260.31117737313235</v>
      </c>
      <c r="AL45" s="15">
        <f t="shared" si="9"/>
        <v>0.10456794138692005</v>
      </c>
      <c r="AM45" s="53">
        <f t="shared" si="9"/>
        <v>0.10456794138691983</v>
      </c>
    </row>
    <row r="46" spans="1:39" x14ac:dyDescent="0.2">
      <c r="A46" s="160" t="s">
        <v>139</v>
      </c>
      <c r="B46" s="160" t="s">
        <v>140</v>
      </c>
      <c r="D46" s="62">
        <v>23590</v>
      </c>
      <c r="E46" s="67">
        <v>227.00400128259051</v>
      </c>
      <c r="F46" s="50"/>
      <c r="G46" s="82">
        <v>21814.656595426844</v>
      </c>
      <c r="H46" s="75">
        <v>209.50066787807037</v>
      </c>
      <c r="I46" s="84"/>
      <c r="J46" s="94">
        <f t="shared" si="10"/>
        <v>8.1383055323700715E-2</v>
      </c>
      <c r="K46" s="117">
        <f t="shared" si="10"/>
        <v>8.3547864461735788E-2</v>
      </c>
      <c r="L46" s="94">
        <v>4.238256541029628E-2</v>
      </c>
      <c r="M46" s="88">
        <f>INDEX('Pace of change parameters'!$E$20:$I$20,1,$B$6)</f>
        <v>4.0300000000000002E-2</v>
      </c>
      <c r="N46" s="99">
        <f>IF(INDEX('Pace of change parameters'!$E$28:$I$28,1,$B$6)=1,(1+L46)*D46,D46)</f>
        <v>24589.804718028889</v>
      </c>
      <c r="O46" s="85">
        <f>IF(K46&lt;INDEX('Pace of change parameters'!$E$16:$I$16,1,$B$6),1,IF(K46&gt;INDEX('Pace of change parameters'!$E$17:$I$17,1,$B$6),0,(K46-INDEX('Pace of change parameters'!$E$17:$I$17,1,$B$6))/(INDEX('Pace of change parameters'!$E$16:$I$16,1,$B$6)-INDEX('Pace of change parameters'!$E$17:$I$17,1,$B$6))))</f>
        <v>0</v>
      </c>
      <c r="P46" s="52">
        <v>4.238256541029628E-2</v>
      </c>
      <c r="Q46" s="52">
        <v>4.0300000000000002E-2</v>
      </c>
      <c r="R46" s="9">
        <f>IF(INDEX('Pace of change parameters'!$E$29:$I$29,1,$B$6)=1,D46*(1+P46),D46)</f>
        <v>24589.804718028889</v>
      </c>
      <c r="S46" s="94">
        <f>IF(P46&lt;INDEX('Pace of change parameters'!$E$22:$I$22,1,$B$6),INDEX('Pace of change parameters'!$E$22:$I$22,1,$B$6),P46)</f>
        <v>4.238256541029628E-2</v>
      </c>
      <c r="T46" s="123">
        <v>4.0300000000000002E-2</v>
      </c>
      <c r="U46" s="108">
        <f t="shared" si="3"/>
        <v>24589.804718028889</v>
      </c>
      <c r="V46" s="122">
        <f>IF(J46&gt;INDEX('Pace of change parameters'!$E$24:$I$24,1,$B$6),0,IF(J46&lt;INDEX('Pace of change parameters'!$E$23:$I$23,1,$B$6),1,(J46-INDEX('Pace of change parameters'!$E$24:$I$24,1,$B$6))/(INDEX('Pace of change parameters'!$E$23:$I$23,1,$B$6)-INDEX('Pace of change parameters'!$E$24:$I$24,1,$B$6))))</f>
        <v>1</v>
      </c>
      <c r="W46" s="123">
        <f>MIN(S46, S46+(INDEX('Pace of change parameters'!$E$25:$I$25,1,$B$6)-S46)*(1-V46))</f>
        <v>4.238256541029628E-2</v>
      </c>
      <c r="X46" s="123">
        <v>4.0300000000000002E-2</v>
      </c>
      <c r="Y46" s="99">
        <f t="shared" si="4"/>
        <v>24589.804718028889</v>
      </c>
      <c r="Z46" s="88">
        <v>-3.6520870227887858E-2</v>
      </c>
      <c r="AA46" s="90">
        <f t="shared" si="8"/>
        <v>22026.492280346254</v>
      </c>
      <c r="AB46" s="90">
        <f>IF(INDEX('Pace of change parameters'!$E$27:$I$27,1,$B$6)=1,MAX(AA46,Y46),Y46)</f>
        <v>24589.804718028889</v>
      </c>
      <c r="AC46" s="88">
        <f t="shared" si="5"/>
        <v>4.238256541029628E-2</v>
      </c>
      <c r="AD46" s="134">
        <v>4.0300000000000002E-2</v>
      </c>
      <c r="AE46" s="51">
        <f t="shared" si="6"/>
        <v>24590</v>
      </c>
      <c r="AF46" s="51">
        <v>236.15413795703392</v>
      </c>
      <c r="AG46" s="15">
        <f t="shared" si="11"/>
        <v>4.2390843577787107E-2</v>
      </c>
      <c r="AH46" s="15">
        <f t="shared" si="11"/>
        <v>4.0308261628625219E-2</v>
      </c>
      <c r="AI46" s="51"/>
      <c r="AJ46" s="51">
        <v>22861.410901091436</v>
      </c>
      <c r="AK46" s="51">
        <v>219.55334623134553</v>
      </c>
      <c r="AL46" s="15">
        <f t="shared" si="9"/>
        <v>7.5611654345709711E-2</v>
      </c>
      <c r="AM46" s="53">
        <f t="shared" si="9"/>
        <v>7.5611654345709489E-2</v>
      </c>
    </row>
    <row r="47" spans="1:39" x14ac:dyDescent="0.2">
      <c r="A47" s="160" t="s">
        <v>141</v>
      </c>
      <c r="B47" s="160" t="s">
        <v>142</v>
      </c>
      <c r="D47" s="62">
        <v>50359</v>
      </c>
      <c r="E47" s="67">
        <v>233.03503331272461</v>
      </c>
      <c r="F47" s="50"/>
      <c r="G47" s="82">
        <v>51135.254418355631</v>
      </c>
      <c r="H47" s="75">
        <v>234.86514499992035</v>
      </c>
      <c r="I47" s="84"/>
      <c r="J47" s="94">
        <f t="shared" si="10"/>
        <v>-1.5180415687478965E-2</v>
      </c>
      <c r="K47" s="117">
        <f t="shared" si="10"/>
        <v>-7.792180858493758E-3</v>
      </c>
      <c r="L47" s="94">
        <v>4.8104455572396621E-2</v>
      </c>
      <c r="M47" s="88">
        <f>INDEX('Pace of change parameters'!$E$20:$I$20,1,$B$6)</f>
        <v>4.0300000000000002E-2</v>
      </c>
      <c r="N47" s="99">
        <f>IF(INDEX('Pace of change parameters'!$E$28:$I$28,1,$B$6)=1,(1+L47)*D47,D47)</f>
        <v>52781.492278170321</v>
      </c>
      <c r="O47" s="85">
        <f>IF(K47&lt;INDEX('Pace of change parameters'!$E$16:$I$16,1,$B$6),1,IF(K47&gt;INDEX('Pace of change parameters'!$E$17:$I$17,1,$B$6),0,(K47-INDEX('Pace of change parameters'!$E$17:$I$17,1,$B$6))/(INDEX('Pace of change parameters'!$E$16:$I$16,1,$B$6)-INDEX('Pace of change parameters'!$E$17:$I$17,1,$B$6))))</f>
        <v>0</v>
      </c>
      <c r="P47" s="52">
        <v>4.8104455572396621E-2</v>
      </c>
      <c r="Q47" s="52">
        <v>4.0300000000000002E-2</v>
      </c>
      <c r="R47" s="9">
        <f>IF(INDEX('Pace of change parameters'!$E$29:$I$29,1,$B$6)=1,D47*(1+P47),D47)</f>
        <v>52781.492278170321</v>
      </c>
      <c r="S47" s="94">
        <f>IF(P47&lt;INDEX('Pace of change parameters'!$E$22:$I$22,1,$B$6),INDEX('Pace of change parameters'!$E$22:$I$22,1,$B$6),P47)</f>
        <v>4.8104455572396621E-2</v>
      </c>
      <c r="T47" s="123">
        <v>4.0300000000000002E-2</v>
      </c>
      <c r="U47" s="108">
        <f t="shared" si="3"/>
        <v>52781.492278170321</v>
      </c>
      <c r="V47" s="122">
        <f>IF(J47&gt;INDEX('Pace of change parameters'!$E$24:$I$24,1,$B$6),0,IF(J47&lt;INDEX('Pace of change parameters'!$E$23:$I$23,1,$B$6),1,(J47-INDEX('Pace of change parameters'!$E$24:$I$24,1,$B$6))/(INDEX('Pace of change parameters'!$E$23:$I$23,1,$B$6)-INDEX('Pace of change parameters'!$E$24:$I$24,1,$B$6))))</f>
        <v>1</v>
      </c>
      <c r="W47" s="123">
        <f>MIN(S47, S47+(INDEX('Pace of change parameters'!$E$25:$I$25,1,$B$6)-S47)*(1-V47))</f>
        <v>4.8104455572396621E-2</v>
      </c>
      <c r="X47" s="123">
        <v>4.0300000000000002E-2</v>
      </c>
      <c r="Y47" s="99">
        <f t="shared" si="4"/>
        <v>52781.492278170321</v>
      </c>
      <c r="Z47" s="88">
        <v>-1.872452786646861E-2</v>
      </c>
      <c r="AA47" s="90">
        <f t="shared" si="8"/>
        <v>52585.500676186646</v>
      </c>
      <c r="AB47" s="90">
        <f>IF(INDEX('Pace of change parameters'!$E$27:$I$27,1,$B$6)=1,MAX(AA47,Y47),Y47)</f>
        <v>52781.492278170321</v>
      </c>
      <c r="AC47" s="88">
        <f t="shared" si="5"/>
        <v>4.8104455572396621E-2</v>
      </c>
      <c r="AD47" s="134">
        <v>4.0300000000000002E-2</v>
      </c>
      <c r="AE47" s="51">
        <f t="shared" si="6"/>
        <v>52781</v>
      </c>
      <c r="AF47" s="51">
        <v>242.42408411272029</v>
      </c>
      <c r="AG47" s="15">
        <f t="shared" si="11"/>
        <v>4.8094680196191453E-2</v>
      </c>
      <c r="AH47" s="15">
        <f t="shared" si="11"/>
        <v>4.0290297413762222E-2</v>
      </c>
      <c r="AI47" s="51"/>
      <c r="AJ47" s="51">
        <v>53588.92805284635</v>
      </c>
      <c r="AK47" s="51">
        <v>246.13491221829329</v>
      </c>
      <c r="AL47" s="15">
        <f t="shared" si="9"/>
        <v>-1.507639884211931E-2</v>
      </c>
      <c r="AM47" s="53">
        <f t="shared" si="9"/>
        <v>-1.5076398842119199E-2</v>
      </c>
    </row>
    <row r="48" spans="1:39" x14ac:dyDescent="0.2">
      <c r="A48" s="160" t="s">
        <v>143</v>
      </c>
      <c r="B48" s="160" t="s">
        <v>144</v>
      </c>
      <c r="D48" s="62">
        <v>60451</v>
      </c>
      <c r="E48" s="67">
        <v>232.41433105920996</v>
      </c>
      <c r="F48" s="50"/>
      <c r="G48" s="82">
        <v>56233.401135708162</v>
      </c>
      <c r="H48" s="75">
        <v>215.65054103035908</v>
      </c>
      <c r="I48" s="84"/>
      <c r="J48" s="94">
        <f t="shared" si="10"/>
        <v>7.5001667676360073E-2</v>
      </c>
      <c r="K48" s="117">
        <f t="shared" si="10"/>
        <v>7.7735905269492811E-2</v>
      </c>
      <c r="L48" s="94">
        <v>4.2945974842331314E-2</v>
      </c>
      <c r="M48" s="88">
        <f>INDEX('Pace of change parameters'!$E$20:$I$20,1,$B$6)</f>
        <v>4.0300000000000002E-2</v>
      </c>
      <c r="N48" s="99">
        <f>IF(INDEX('Pace of change parameters'!$E$28:$I$28,1,$B$6)=1,(1+L48)*D48,D48)</f>
        <v>63047.127125193772</v>
      </c>
      <c r="O48" s="85">
        <f>IF(K48&lt;INDEX('Pace of change parameters'!$E$16:$I$16,1,$B$6),1,IF(K48&gt;INDEX('Pace of change parameters'!$E$17:$I$17,1,$B$6),0,(K48-INDEX('Pace of change parameters'!$E$17:$I$17,1,$B$6))/(INDEX('Pace of change parameters'!$E$16:$I$16,1,$B$6)-INDEX('Pace of change parameters'!$E$17:$I$17,1,$B$6))))</f>
        <v>0</v>
      </c>
      <c r="P48" s="52">
        <v>4.2945974842331314E-2</v>
      </c>
      <c r="Q48" s="52">
        <v>4.0300000000000002E-2</v>
      </c>
      <c r="R48" s="9">
        <f>IF(INDEX('Pace of change parameters'!$E$29:$I$29,1,$B$6)=1,D48*(1+P48),D48)</f>
        <v>63047.127125193772</v>
      </c>
      <c r="S48" s="94">
        <f>IF(P48&lt;INDEX('Pace of change parameters'!$E$22:$I$22,1,$B$6),INDEX('Pace of change parameters'!$E$22:$I$22,1,$B$6),P48)</f>
        <v>4.2945974842331314E-2</v>
      </c>
      <c r="T48" s="123">
        <v>4.0300000000000002E-2</v>
      </c>
      <c r="U48" s="108">
        <f t="shared" si="3"/>
        <v>63047.127125193772</v>
      </c>
      <c r="V48" s="122">
        <f>IF(J48&gt;INDEX('Pace of change parameters'!$E$24:$I$24,1,$B$6),0,IF(J48&lt;INDEX('Pace of change parameters'!$E$23:$I$23,1,$B$6),1,(J48-INDEX('Pace of change parameters'!$E$24:$I$24,1,$B$6))/(INDEX('Pace of change parameters'!$E$23:$I$23,1,$B$6)-INDEX('Pace of change parameters'!$E$24:$I$24,1,$B$6))))</f>
        <v>1</v>
      </c>
      <c r="W48" s="123">
        <f>MIN(S48, S48+(INDEX('Pace of change parameters'!$E$25:$I$25,1,$B$6)-S48)*(1-V48))</f>
        <v>4.2945974842331314E-2</v>
      </c>
      <c r="X48" s="123">
        <v>4.0300000000000002E-2</v>
      </c>
      <c r="Y48" s="99">
        <f t="shared" si="4"/>
        <v>63047.127125193772</v>
      </c>
      <c r="Z48" s="88">
        <v>-2.6995527129654029E-2</v>
      </c>
      <c r="AA48" s="90">
        <f t="shared" si="8"/>
        <v>57340.81178150035</v>
      </c>
      <c r="AB48" s="90">
        <f>IF(INDEX('Pace of change parameters'!$E$27:$I$27,1,$B$6)=1,MAX(AA48,Y48),Y48)</f>
        <v>63047.127125193772</v>
      </c>
      <c r="AC48" s="88">
        <f t="shared" si="5"/>
        <v>4.2945974842331314E-2</v>
      </c>
      <c r="AD48" s="134">
        <v>4.0300000000000002E-2</v>
      </c>
      <c r="AE48" s="51">
        <f t="shared" si="6"/>
        <v>63047</v>
      </c>
      <c r="AF48" s="51">
        <v>241.78014108606931</v>
      </c>
      <c r="AG48" s="15">
        <f t="shared" si="11"/>
        <v>4.2943871896246488E-2</v>
      </c>
      <c r="AH48" s="15">
        <f t="shared" si="11"/>
        <v>4.0297902389131668E-2</v>
      </c>
      <c r="AI48" s="51"/>
      <c r="AJ48" s="51">
        <v>58931.704201056724</v>
      </c>
      <c r="AK48" s="51">
        <v>225.99831484724092</v>
      </c>
      <c r="AL48" s="15">
        <f t="shared" si="9"/>
        <v>6.9831610246721576E-2</v>
      </c>
      <c r="AM48" s="53">
        <f t="shared" si="9"/>
        <v>6.9831610246721576E-2</v>
      </c>
    </row>
    <row r="49" spans="1:39" x14ac:dyDescent="0.2">
      <c r="A49" s="160" t="s">
        <v>145</v>
      </c>
      <c r="B49" s="160" t="s">
        <v>146</v>
      </c>
      <c r="D49" s="62">
        <v>26006</v>
      </c>
      <c r="E49" s="67">
        <v>232.22479205848057</v>
      </c>
      <c r="F49" s="50"/>
      <c r="G49" s="82">
        <v>26002.357067858422</v>
      </c>
      <c r="H49" s="75">
        <v>232.03842284097055</v>
      </c>
      <c r="I49" s="84"/>
      <c r="J49" s="94">
        <f t="shared" si="10"/>
        <v>1.4010007369980038E-4</v>
      </c>
      <c r="K49" s="117">
        <f t="shared" si="10"/>
        <v>8.0318257307654406E-4</v>
      </c>
      <c r="L49" s="94">
        <v>4.0989708095946487E-2</v>
      </c>
      <c r="M49" s="88">
        <f>INDEX('Pace of change parameters'!$E$20:$I$20,1,$B$6)</f>
        <v>4.0300000000000002E-2</v>
      </c>
      <c r="N49" s="99">
        <f>IF(INDEX('Pace of change parameters'!$E$28:$I$28,1,$B$6)=1,(1+L49)*D49,D49)</f>
        <v>27071.978348743185</v>
      </c>
      <c r="O49" s="85">
        <f>IF(K49&lt;INDEX('Pace of change parameters'!$E$16:$I$16,1,$B$6),1,IF(K49&gt;INDEX('Pace of change parameters'!$E$17:$I$17,1,$B$6),0,(K49-INDEX('Pace of change parameters'!$E$17:$I$17,1,$B$6))/(INDEX('Pace of change parameters'!$E$16:$I$16,1,$B$6)-INDEX('Pace of change parameters'!$E$17:$I$17,1,$B$6))))</f>
        <v>0</v>
      </c>
      <c r="P49" s="52">
        <v>4.0989708095946487E-2</v>
      </c>
      <c r="Q49" s="52">
        <v>4.0300000000000002E-2</v>
      </c>
      <c r="R49" s="9">
        <f>IF(INDEX('Pace of change parameters'!$E$29:$I$29,1,$B$6)=1,D49*(1+P49),D49)</f>
        <v>27071.978348743185</v>
      </c>
      <c r="S49" s="94">
        <f>IF(P49&lt;INDEX('Pace of change parameters'!$E$22:$I$22,1,$B$6),INDEX('Pace of change parameters'!$E$22:$I$22,1,$B$6),P49)</f>
        <v>4.0989708095946487E-2</v>
      </c>
      <c r="T49" s="123">
        <v>4.0300000000000002E-2</v>
      </c>
      <c r="U49" s="108">
        <f t="shared" si="3"/>
        <v>27071.978348743185</v>
      </c>
      <c r="V49" s="122">
        <f>IF(J49&gt;INDEX('Pace of change parameters'!$E$24:$I$24,1,$B$6),0,IF(J49&lt;INDEX('Pace of change parameters'!$E$23:$I$23,1,$B$6),1,(J49-INDEX('Pace of change parameters'!$E$24:$I$24,1,$B$6))/(INDEX('Pace of change parameters'!$E$23:$I$23,1,$B$6)-INDEX('Pace of change parameters'!$E$24:$I$24,1,$B$6))))</f>
        <v>1</v>
      </c>
      <c r="W49" s="123">
        <f>MIN(S49, S49+(INDEX('Pace of change parameters'!$E$25:$I$25,1,$B$6)-S49)*(1-V49))</f>
        <v>4.0989708095946487E-2</v>
      </c>
      <c r="X49" s="123">
        <v>4.0300000000000002E-2</v>
      </c>
      <c r="Y49" s="99">
        <f t="shared" si="4"/>
        <v>27071.978348743185</v>
      </c>
      <c r="Z49" s="88">
        <v>0</v>
      </c>
      <c r="AA49" s="90">
        <f t="shared" si="8"/>
        <v>27250.053959127148</v>
      </c>
      <c r="AB49" s="90">
        <f>IF(INDEX('Pace of change parameters'!$E$27:$I$27,1,$B$6)=1,MAX(AA49,Y49),Y49)</f>
        <v>27071.978348743185</v>
      </c>
      <c r="AC49" s="88">
        <f t="shared" si="5"/>
        <v>4.0989708095946487E-2</v>
      </c>
      <c r="AD49" s="134">
        <v>4.0300000000000002E-2</v>
      </c>
      <c r="AE49" s="51">
        <f t="shared" si="6"/>
        <v>27072</v>
      </c>
      <c r="AF49" s="51">
        <v>241.58364438874793</v>
      </c>
      <c r="AG49" s="15">
        <f t="shared" si="11"/>
        <v>4.0990540644466611E-2</v>
      </c>
      <c r="AH49" s="15">
        <f t="shared" si="11"/>
        <v>4.0300831996914921E-2</v>
      </c>
      <c r="AI49" s="51"/>
      <c r="AJ49" s="51">
        <v>27250.053959127148</v>
      </c>
      <c r="AK49" s="51">
        <v>243.17255264612754</v>
      </c>
      <c r="AL49" s="15">
        <f t="shared" si="9"/>
        <v>-6.5340773047354306E-3</v>
      </c>
      <c r="AM49" s="53">
        <f t="shared" si="9"/>
        <v>-6.5340773047353196E-3</v>
      </c>
    </row>
    <row r="50" spans="1:39" x14ac:dyDescent="0.2">
      <c r="A50" s="160" t="s">
        <v>147</v>
      </c>
      <c r="B50" s="160" t="s">
        <v>148</v>
      </c>
      <c r="D50" s="62">
        <v>85963</v>
      </c>
      <c r="E50" s="67">
        <v>264.25578391109622</v>
      </c>
      <c r="F50" s="50"/>
      <c r="G50" s="82">
        <v>84187.981897288584</v>
      </c>
      <c r="H50" s="75">
        <v>257.36216368328706</v>
      </c>
      <c r="I50" s="84"/>
      <c r="J50" s="94">
        <f t="shared" si="10"/>
        <v>2.1083984467961114E-2</v>
      </c>
      <c r="K50" s="117">
        <f t="shared" si="10"/>
        <v>2.6785678707195393E-2</v>
      </c>
      <c r="L50" s="94">
        <v>4.6108995741096059E-2</v>
      </c>
      <c r="M50" s="88">
        <f>INDEX('Pace of change parameters'!$E$20:$I$20,1,$B$6)</f>
        <v>4.0300000000000002E-2</v>
      </c>
      <c r="N50" s="99">
        <f>IF(INDEX('Pace of change parameters'!$E$28:$I$28,1,$B$6)=1,(1+L50)*D50,D50)</f>
        <v>89926.667600891844</v>
      </c>
      <c r="O50" s="85">
        <f>IF(K50&lt;INDEX('Pace of change parameters'!$E$16:$I$16,1,$B$6),1,IF(K50&gt;INDEX('Pace of change parameters'!$E$17:$I$17,1,$B$6),0,(K50-INDEX('Pace of change parameters'!$E$17:$I$17,1,$B$6))/(INDEX('Pace of change parameters'!$E$16:$I$16,1,$B$6)-INDEX('Pace of change parameters'!$E$17:$I$17,1,$B$6))))</f>
        <v>0</v>
      </c>
      <c r="P50" s="52">
        <v>4.6108995741096059E-2</v>
      </c>
      <c r="Q50" s="52">
        <v>4.0300000000000002E-2</v>
      </c>
      <c r="R50" s="9">
        <f>IF(INDEX('Pace of change parameters'!$E$29:$I$29,1,$B$6)=1,D50*(1+P50),D50)</f>
        <v>89926.667600891844</v>
      </c>
      <c r="S50" s="94">
        <f>IF(P50&lt;INDEX('Pace of change parameters'!$E$22:$I$22,1,$B$6),INDEX('Pace of change parameters'!$E$22:$I$22,1,$B$6),P50)</f>
        <v>4.6108995741096059E-2</v>
      </c>
      <c r="T50" s="123">
        <v>4.0300000000000002E-2</v>
      </c>
      <c r="U50" s="108">
        <f t="shared" si="3"/>
        <v>89926.667600891844</v>
      </c>
      <c r="V50" s="122">
        <f>IF(J50&gt;INDEX('Pace of change parameters'!$E$24:$I$24,1,$B$6),0,IF(J50&lt;INDEX('Pace of change parameters'!$E$23:$I$23,1,$B$6),1,(J50-INDEX('Pace of change parameters'!$E$24:$I$24,1,$B$6))/(INDEX('Pace of change parameters'!$E$23:$I$23,1,$B$6)-INDEX('Pace of change parameters'!$E$24:$I$24,1,$B$6))))</f>
        <v>1</v>
      </c>
      <c r="W50" s="123">
        <f>MIN(S50, S50+(INDEX('Pace of change parameters'!$E$25:$I$25,1,$B$6)-S50)*(1-V50))</f>
        <v>4.6108995741096059E-2</v>
      </c>
      <c r="X50" s="123">
        <v>4.0300000000000002E-2</v>
      </c>
      <c r="Y50" s="99">
        <f t="shared" si="4"/>
        <v>89926.667600891844</v>
      </c>
      <c r="Z50" s="88">
        <v>-4.6164886283216466E-3</v>
      </c>
      <c r="AA50" s="90">
        <f t="shared" si="8"/>
        <v>87820.355363025388</v>
      </c>
      <c r="AB50" s="90">
        <f>IF(INDEX('Pace of change parameters'!$E$27:$I$27,1,$B$6)=1,MAX(AA50,Y50),Y50)</f>
        <v>89926.667600891844</v>
      </c>
      <c r="AC50" s="88">
        <f t="shared" si="5"/>
        <v>4.6108995741096059E-2</v>
      </c>
      <c r="AD50" s="134">
        <v>4.0300000000000002E-2</v>
      </c>
      <c r="AE50" s="51">
        <f t="shared" si="6"/>
        <v>89927</v>
      </c>
      <c r="AF50" s="51">
        <v>274.90630814482483</v>
      </c>
      <c r="AG50" s="15">
        <f t="shared" si="11"/>
        <v>4.6112862510615082E-2</v>
      </c>
      <c r="AH50" s="15">
        <f t="shared" si="11"/>
        <v>4.0303845297523511E-2</v>
      </c>
      <c r="AI50" s="51"/>
      <c r="AJ50" s="51">
        <v>88227.657339838217</v>
      </c>
      <c r="AK50" s="51">
        <v>269.71142766423418</v>
      </c>
      <c r="AL50" s="15">
        <f t="shared" si="9"/>
        <v>1.9260883847524113E-2</v>
      </c>
      <c r="AM50" s="53">
        <f t="shared" si="9"/>
        <v>1.9260883847523891E-2</v>
      </c>
    </row>
    <row r="51" spans="1:39" x14ac:dyDescent="0.2">
      <c r="A51" s="160" t="s">
        <v>149</v>
      </c>
      <c r="B51" s="160" t="s">
        <v>150</v>
      </c>
      <c r="D51" s="62">
        <v>86538</v>
      </c>
      <c r="E51" s="67">
        <v>258.26012178710721</v>
      </c>
      <c r="F51" s="50"/>
      <c r="G51" s="82">
        <v>80363.365402286348</v>
      </c>
      <c r="H51" s="75">
        <v>239.37891015583099</v>
      </c>
      <c r="I51" s="84"/>
      <c r="J51" s="94">
        <f t="shared" si="10"/>
        <v>7.683394749341832E-2</v>
      </c>
      <c r="K51" s="117">
        <f t="shared" si="10"/>
        <v>7.8875835882889156E-2</v>
      </c>
      <c r="L51" s="94">
        <v>4.2272612858752723E-2</v>
      </c>
      <c r="M51" s="88">
        <f>INDEX('Pace of change parameters'!$E$20:$I$20,1,$B$6)</f>
        <v>4.0300000000000002E-2</v>
      </c>
      <c r="N51" s="99">
        <f>IF(INDEX('Pace of change parameters'!$E$28:$I$28,1,$B$6)=1,(1+L51)*D51,D51)</f>
        <v>90196.187371570748</v>
      </c>
      <c r="O51" s="85">
        <f>IF(K51&lt;INDEX('Pace of change parameters'!$E$16:$I$16,1,$B$6),1,IF(K51&gt;INDEX('Pace of change parameters'!$E$17:$I$17,1,$B$6),0,(K51-INDEX('Pace of change parameters'!$E$17:$I$17,1,$B$6))/(INDEX('Pace of change parameters'!$E$16:$I$16,1,$B$6)-INDEX('Pace of change parameters'!$E$17:$I$17,1,$B$6))))</f>
        <v>0</v>
      </c>
      <c r="P51" s="52">
        <v>4.2272612858752723E-2</v>
      </c>
      <c r="Q51" s="52">
        <v>4.0300000000000002E-2</v>
      </c>
      <c r="R51" s="9">
        <f>IF(INDEX('Pace of change parameters'!$E$29:$I$29,1,$B$6)=1,D51*(1+P51),D51)</f>
        <v>90196.187371570748</v>
      </c>
      <c r="S51" s="94">
        <f>IF(P51&lt;INDEX('Pace of change parameters'!$E$22:$I$22,1,$B$6),INDEX('Pace of change parameters'!$E$22:$I$22,1,$B$6),P51)</f>
        <v>4.2272612858752723E-2</v>
      </c>
      <c r="T51" s="123">
        <v>4.0300000000000002E-2</v>
      </c>
      <c r="U51" s="108">
        <f t="shared" si="3"/>
        <v>90196.187371570748</v>
      </c>
      <c r="V51" s="122">
        <f>IF(J51&gt;INDEX('Pace of change parameters'!$E$24:$I$24,1,$B$6),0,IF(J51&lt;INDEX('Pace of change parameters'!$E$23:$I$23,1,$B$6),1,(J51-INDEX('Pace of change parameters'!$E$24:$I$24,1,$B$6))/(INDEX('Pace of change parameters'!$E$23:$I$23,1,$B$6)-INDEX('Pace of change parameters'!$E$24:$I$24,1,$B$6))))</f>
        <v>1</v>
      </c>
      <c r="W51" s="123">
        <f>MIN(S51, S51+(INDEX('Pace of change parameters'!$E$25:$I$25,1,$B$6)-S51)*(1-V51))</f>
        <v>4.2272612858752723E-2</v>
      </c>
      <c r="X51" s="123">
        <v>4.0300000000000002E-2</v>
      </c>
      <c r="Y51" s="99">
        <f t="shared" si="4"/>
        <v>90196.187371570748</v>
      </c>
      <c r="Z51" s="88">
        <v>-2.2953357193666979E-2</v>
      </c>
      <c r="AA51" s="90">
        <f t="shared" si="8"/>
        <v>82286.399741660774</v>
      </c>
      <c r="AB51" s="90">
        <f>IF(INDEX('Pace of change parameters'!$E$27:$I$27,1,$B$6)=1,MAX(AA51,Y51),Y51)</f>
        <v>90196.187371570748</v>
      </c>
      <c r="AC51" s="88">
        <f t="shared" si="5"/>
        <v>4.2272612858752723E-2</v>
      </c>
      <c r="AD51" s="134">
        <v>4.0300000000000002E-2</v>
      </c>
      <c r="AE51" s="51">
        <f t="shared" si="6"/>
        <v>90196</v>
      </c>
      <c r="AF51" s="51">
        <v>268.66744657013908</v>
      </c>
      <c r="AG51" s="15">
        <f t="shared" si="11"/>
        <v>4.2270447664609856E-2</v>
      </c>
      <c r="AH51" s="15">
        <f t="shared" si="11"/>
        <v>4.0297838903719629E-2</v>
      </c>
      <c r="AI51" s="51"/>
      <c r="AJ51" s="51">
        <v>84219.520477868646</v>
      </c>
      <c r="AK51" s="51">
        <v>250.86526584494334</v>
      </c>
      <c r="AL51" s="15">
        <f t="shared" si="9"/>
        <v>7.0963115061927429E-2</v>
      </c>
      <c r="AM51" s="53">
        <f t="shared" si="9"/>
        <v>7.0963115061927429E-2</v>
      </c>
    </row>
    <row r="52" spans="1:39" x14ac:dyDescent="0.2">
      <c r="A52" s="160" t="s">
        <v>151</v>
      </c>
      <c r="B52" s="160" t="s">
        <v>152</v>
      </c>
      <c r="D52" s="62">
        <v>32495</v>
      </c>
      <c r="E52" s="67">
        <v>204.31752796858356</v>
      </c>
      <c r="F52" s="50"/>
      <c r="G52" s="82">
        <v>33000.672653361478</v>
      </c>
      <c r="H52" s="75">
        <v>206.32752709904872</v>
      </c>
      <c r="I52" s="84"/>
      <c r="J52" s="94">
        <f t="shared" si="10"/>
        <v>-1.5323101400782191E-2</v>
      </c>
      <c r="K52" s="117">
        <f t="shared" si="10"/>
        <v>-9.7417884987311965E-3</v>
      </c>
      <c r="L52" s="94">
        <v>4.6196593918536477E-2</v>
      </c>
      <c r="M52" s="88">
        <f>INDEX('Pace of change parameters'!$E$20:$I$20,1,$B$6)</f>
        <v>4.0300000000000002E-2</v>
      </c>
      <c r="N52" s="99">
        <f>IF(INDEX('Pace of change parameters'!$E$28:$I$28,1,$B$6)=1,(1+L52)*D52,D52)</f>
        <v>33996.158319382841</v>
      </c>
      <c r="O52" s="85">
        <f>IF(K52&lt;INDEX('Pace of change parameters'!$E$16:$I$16,1,$B$6),1,IF(K52&gt;INDEX('Pace of change parameters'!$E$17:$I$17,1,$B$6),0,(K52-INDEX('Pace of change parameters'!$E$17:$I$17,1,$B$6))/(INDEX('Pace of change parameters'!$E$16:$I$16,1,$B$6)-INDEX('Pace of change parameters'!$E$17:$I$17,1,$B$6))))</f>
        <v>0</v>
      </c>
      <c r="P52" s="52">
        <v>4.6196593918536477E-2</v>
      </c>
      <c r="Q52" s="52">
        <v>4.0300000000000002E-2</v>
      </c>
      <c r="R52" s="9">
        <f>IF(INDEX('Pace of change parameters'!$E$29:$I$29,1,$B$6)=1,D52*(1+P52),D52)</f>
        <v>33996.158319382841</v>
      </c>
      <c r="S52" s="94">
        <f>IF(P52&lt;INDEX('Pace of change parameters'!$E$22:$I$22,1,$B$6),INDEX('Pace of change parameters'!$E$22:$I$22,1,$B$6),P52)</f>
        <v>4.6196593918536477E-2</v>
      </c>
      <c r="T52" s="123">
        <v>4.0300000000000002E-2</v>
      </c>
      <c r="U52" s="108">
        <f t="shared" si="3"/>
        <v>33996.158319382841</v>
      </c>
      <c r="V52" s="122">
        <f>IF(J52&gt;INDEX('Pace of change parameters'!$E$24:$I$24,1,$B$6),0,IF(J52&lt;INDEX('Pace of change parameters'!$E$23:$I$23,1,$B$6),1,(J52-INDEX('Pace of change parameters'!$E$24:$I$24,1,$B$6))/(INDEX('Pace of change parameters'!$E$23:$I$23,1,$B$6)-INDEX('Pace of change parameters'!$E$24:$I$24,1,$B$6))))</f>
        <v>1</v>
      </c>
      <c r="W52" s="123">
        <f>MIN(S52, S52+(INDEX('Pace of change parameters'!$E$25:$I$25,1,$B$6)-S52)*(1-V52))</f>
        <v>4.6196593918536477E-2</v>
      </c>
      <c r="X52" s="123">
        <v>4.0300000000000002E-2</v>
      </c>
      <c r="Y52" s="99">
        <f t="shared" si="4"/>
        <v>33996.158319382841</v>
      </c>
      <c r="Z52" s="88">
        <v>-1.3456895426803395E-2</v>
      </c>
      <c r="AA52" s="90">
        <f t="shared" si="8"/>
        <v>34118.781014313819</v>
      </c>
      <c r="AB52" s="90">
        <f>IF(INDEX('Pace of change parameters'!$E$27:$I$27,1,$B$6)=1,MAX(AA52,Y52),Y52)</f>
        <v>33996.158319382841</v>
      </c>
      <c r="AC52" s="88">
        <f t="shared" si="5"/>
        <v>4.6196593918536477E-2</v>
      </c>
      <c r="AD52" s="134">
        <v>4.0300000000000002E-2</v>
      </c>
      <c r="AE52" s="51">
        <f t="shared" si="6"/>
        <v>33996</v>
      </c>
      <c r="AF52" s="51">
        <v>212.5505344978105</v>
      </c>
      <c r="AG52" s="15">
        <f t="shared" si="11"/>
        <v>4.6191721803354291E-2</v>
      </c>
      <c r="AH52" s="15">
        <f t="shared" si="11"/>
        <v>4.0295155345129618E-2</v>
      </c>
      <c r="AI52" s="51"/>
      <c r="AJ52" s="51">
        <v>34584.17666309113</v>
      </c>
      <c r="AK52" s="51">
        <v>216.22794549084375</v>
      </c>
      <c r="AL52" s="15">
        <f t="shared" si="9"/>
        <v>-1.7007103243225186E-2</v>
      </c>
      <c r="AM52" s="53">
        <f t="shared" si="9"/>
        <v>-1.7007103243225186E-2</v>
      </c>
    </row>
    <row r="53" spans="1:39" x14ac:dyDescent="0.2">
      <c r="A53" s="160" t="s">
        <v>153</v>
      </c>
      <c r="B53" s="160" t="s">
        <v>154</v>
      </c>
      <c r="D53" s="62">
        <v>62561</v>
      </c>
      <c r="E53" s="67">
        <v>243.23906285546454</v>
      </c>
      <c r="F53" s="50"/>
      <c r="G53" s="82">
        <v>59913.621885518754</v>
      </c>
      <c r="H53" s="75">
        <v>231.48209049444088</v>
      </c>
      <c r="I53" s="84"/>
      <c r="J53" s="94">
        <f t="shared" si="10"/>
        <v>4.4186581134082914E-2</v>
      </c>
      <c r="K53" s="117">
        <f t="shared" si="10"/>
        <v>5.0789986974417722E-2</v>
      </c>
      <c r="L53" s="94">
        <v>4.6878827213274077E-2</v>
      </c>
      <c r="M53" s="88">
        <f>INDEX('Pace of change parameters'!$E$20:$I$20,1,$B$6)</f>
        <v>4.0300000000000002E-2</v>
      </c>
      <c r="N53" s="99">
        <f>IF(INDEX('Pace of change parameters'!$E$28:$I$28,1,$B$6)=1,(1+L53)*D53,D53)</f>
        <v>65493.786309289637</v>
      </c>
      <c r="O53" s="85">
        <f>IF(K53&lt;INDEX('Pace of change parameters'!$E$16:$I$16,1,$B$6),1,IF(K53&gt;INDEX('Pace of change parameters'!$E$17:$I$17,1,$B$6),0,(K53-INDEX('Pace of change parameters'!$E$17:$I$17,1,$B$6))/(INDEX('Pace of change parameters'!$E$16:$I$16,1,$B$6)-INDEX('Pace of change parameters'!$E$17:$I$17,1,$B$6))))</f>
        <v>0</v>
      </c>
      <c r="P53" s="52">
        <v>4.6878827213274077E-2</v>
      </c>
      <c r="Q53" s="52">
        <v>4.0300000000000002E-2</v>
      </c>
      <c r="R53" s="9">
        <f>IF(INDEX('Pace of change parameters'!$E$29:$I$29,1,$B$6)=1,D53*(1+P53),D53)</f>
        <v>65493.786309289637</v>
      </c>
      <c r="S53" s="94">
        <f>IF(P53&lt;INDEX('Pace of change parameters'!$E$22:$I$22,1,$B$6),INDEX('Pace of change parameters'!$E$22:$I$22,1,$B$6),P53)</f>
        <v>4.6878827213274077E-2</v>
      </c>
      <c r="T53" s="123">
        <v>4.0300000000000002E-2</v>
      </c>
      <c r="U53" s="108">
        <f t="shared" si="3"/>
        <v>65493.786309289637</v>
      </c>
      <c r="V53" s="122">
        <f>IF(J53&gt;INDEX('Pace of change parameters'!$E$24:$I$24,1,$B$6),0,IF(J53&lt;INDEX('Pace of change parameters'!$E$23:$I$23,1,$B$6),1,(J53-INDEX('Pace of change parameters'!$E$24:$I$24,1,$B$6))/(INDEX('Pace of change parameters'!$E$23:$I$23,1,$B$6)-INDEX('Pace of change parameters'!$E$24:$I$24,1,$B$6))))</f>
        <v>1</v>
      </c>
      <c r="W53" s="123">
        <f>MIN(S53, S53+(INDEX('Pace of change parameters'!$E$25:$I$25,1,$B$6)-S53)*(1-V53))</f>
        <v>4.6878827213274077E-2</v>
      </c>
      <c r="X53" s="123">
        <v>4.0300000000000002E-2</v>
      </c>
      <c r="Y53" s="99">
        <f t="shared" si="4"/>
        <v>65493.786309289637</v>
      </c>
      <c r="Z53" s="88">
        <v>0</v>
      </c>
      <c r="AA53" s="90">
        <f t="shared" si="8"/>
        <v>62788.516633565094</v>
      </c>
      <c r="AB53" s="90">
        <f>IF(INDEX('Pace of change parameters'!$E$27:$I$27,1,$B$6)=1,MAX(AA53,Y53),Y53)</f>
        <v>65493.786309289637</v>
      </c>
      <c r="AC53" s="88">
        <f t="shared" si="5"/>
        <v>4.6878827213274077E-2</v>
      </c>
      <c r="AD53" s="134">
        <v>4.0300000000000002E-2</v>
      </c>
      <c r="AE53" s="51">
        <f t="shared" si="6"/>
        <v>65494</v>
      </c>
      <c r="AF53" s="51">
        <v>253.04242270332986</v>
      </c>
      <c r="AG53" s="15">
        <f t="shared" si="11"/>
        <v>4.6882242930899487E-2</v>
      </c>
      <c r="AH53" s="15">
        <f t="shared" si="11"/>
        <v>4.030339425247087E-2</v>
      </c>
      <c r="AI53" s="51"/>
      <c r="AJ53" s="51">
        <v>62788.516633565094</v>
      </c>
      <c r="AK53" s="51">
        <v>242.58952525278093</v>
      </c>
      <c r="AL53" s="15">
        <f t="shared" si="9"/>
        <v>4.3088824382078617E-2</v>
      </c>
      <c r="AM53" s="53">
        <f t="shared" si="9"/>
        <v>4.3088824382078839E-2</v>
      </c>
    </row>
    <row r="54" spans="1:39" x14ac:dyDescent="0.2">
      <c r="A54" s="160" t="s">
        <v>155</v>
      </c>
      <c r="B54" s="160" t="s">
        <v>156</v>
      </c>
      <c r="D54" s="62">
        <v>26638</v>
      </c>
      <c r="E54" s="67">
        <v>232.27190728869488</v>
      </c>
      <c r="F54" s="50"/>
      <c r="G54" s="82">
        <v>27099.153781295845</v>
      </c>
      <c r="H54" s="75">
        <v>235.36206570033531</v>
      </c>
      <c r="I54" s="84"/>
      <c r="J54" s="94">
        <f t="shared" si="10"/>
        <v>-1.7017276075024124E-2</v>
      </c>
      <c r="K54" s="117">
        <f t="shared" si="10"/>
        <v>-1.3129381756764702E-2</v>
      </c>
      <c r="L54" s="94">
        <v>4.441459566973438E-2</v>
      </c>
      <c r="M54" s="88">
        <f>INDEX('Pace of change parameters'!$E$20:$I$20,1,$B$6)</f>
        <v>4.0300000000000002E-2</v>
      </c>
      <c r="N54" s="99">
        <f>IF(INDEX('Pace of change parameters'!$E$28:$I$28,1,$B$6)=1,(1+L54)*D54,D54)</f>
        <v>27821.115999450383</v>
      </c>
      <c r="O54" s="85">
        <f>IF(K54&lt;INDEX('Pace of change parameters'!$E$16:$I$16,1,$B$6),1,IF(K54&gt;INDEX('Pace of change parameters'!$E$17:$I$17,1,$B$6),0,(K54-INDEX('Pace of change parameters'!$E$17:$I$17,1,$B$6))/(INDEX('Pace of change parameters'!$E$16:$I$16,1,$B$6)-INDEX('Pace of change parameters'!$E$17:$I$17,1,$B$6))))</f>
        <v>0</v>
      </c>
      <c r="P54" s="52">
        <v>4.441459566973438E-2</v>
      </c>
      <c r="Q54" s="52">
        <v>4.0300000000000002E-2</v>
      </c>
      <c r="R54" s="9">
        <f>IF(INDEX('Pace of change parameters'!$E$29:$I$29,1,$B$6)=1,D54*(1+P54),D54)</f>
        <v>27821.115999450383</v>
      </c>
      <c r="S54" s="94">
        <f>IF(P54&lt;INDEX('Pace of change parameters'!$E$22:$I$22,1,$B$6),INDEX('Pace of change parameters'!$E$22:$I$22,1,$B$6),P54)</f>
        <v>4.441459566973438E-2</v>
      </c>
      <c r="T54" s="123">
        <v>4.0300000000000002E-2</v>
      </c>
      <c r="U54" s="108">
        <f t="shared" si="3"/>
        <v>27821.115999450383</v>
      </c>
      <c r="V54" s="122">
        <f>IF(J54&gt;INDEX('Pace of change parameters'!$E$24:$I$24,1,$B$6),0,IF(J54&lt;INDEX('Pace of change parameters'!$E$23:$I$23,1,$B$6),1,(J54-INDEX('Pace of change parameters'!$E$24:$I$24,1,$B$6))/(INDEX('Pace of change parameters'!$E$23:$I$23,1,$B$6)-INDEX('Pace of change parameters'!$E$24:$I$24,1,$B$6))))</f>
        <v>1</v>
      </c>
      <c r="W54" s="123">
        <f>MIN(S54, S54+(INDEX('Pace of change parameters'!$E$25:$I$25,1,$B$6)-S54)*(1-V54))</f>
        <v>4.441459566973438E-2</v>
      </c>
      <c r="X54" s="123">
        <v>4.0300000000000002E-2</v>
      </c>
      <c r="Y54" s="99">
        <f t="shared" si="4"/>
        <v>27821.115999450383</v>
      </c>
      <c r="Z54" s="88">
        <v>0</v>
      </c>
      <c r="AA54" s="90">
        <f t="shared" si="8"/>
        <v>28399.479357192595</v>
      </c>
      <c r="AB54" s="90">
        <f>IF(INDEX('Pace of change parameters'!$E$27:$I$27,1,$B$6)=1,MAX(AA54,Y54),Y54)</f>
        <v>27821.115999450383</v>
      </c>
      <c r="AC54" s="88">
        <f t="shared" si="5"/>
        <v>4.441459566973438E-2</v>
      </c>
      <c r="AD54" s="134">
        <v>4.0300000000000002E-2</v>
      </c>
      <c r="AE54" s="51">
        <f t="shared" si="6"/>
        <v>27821</v>
      </c>
      <c r="AF54" s="51">
        <v>241.63145767188277</v>
      </c>
      <c r="AG54" s="15">
        <f t="shared" si="11"/>
        <v>4.441024100908475E-2</v>
      </c>
      <c r="AH54" s="15">
        <f t="shared" si="11"/>
        <v>4.0295662495054785E-2</v>
      </c>
      <c r="AI54" s="51"/>
      <c r="AJ54" s="51">
        <v>28399.479357192595</v>
      </c>
      <c r="AK54" s="51">
        <v>246.65567715757848</v>
      </c>
      <c r="AL54" s="15">
        <f t="shared" si="9"/>
        <v>-2.0369364871686835E-2</v>
      </c>
      <c r="AM54" s="53">
        <f t="shared" si="9"/>
        <v>-2.0369364871686835E-2</v>
      </c>
    </row>
    <row r="55" spans="1:39" x14ac:dyDescent="0.2">
      <c r="A55" s="160" t="s">
        <v>157</v>
      </c>
      <c r="B55" s="160" t="s">
        <v>158</v>
      </c>
      <c r="D55" s="62">
        <v>26482</v>
      </c>
      <c r="E55" s="67">
        <v>214.26502330205298</v>
      </c>
      <c r="F55" s="50"/>
      <c r="G55" s="82">
        <v>27873.65639564837</v>
      </c>
      <c r="H55" s="75">
        <v>224.41752485145983</v>
      </c>
      <c r="I55" s="84"/>
      <c r="J55" s="94">
        <f t="shared" si="10"/>
        <v>-4.9927299665846303E-2</v>
      </c>
      <c r="K55" s="117">
        <f t="shared" si="10"/>
        <v>-4.5239343746112159E-2</v>
      </c>
      <c r="L55" s="94">
        <v>4.5433165642570605E-2</v>
      </c>
      <c r="M55" s="88">
        <f>INDEX('Pace of change parameters'!$E$20:$I$20,1,$B$6)</f>
        <v>4.0300000000000002E-2</v>
      </c>
      <c r="N55" s="99">
        <f>IF(INDEX('Pace of change parameters'!$E$28:$I$28,1,$B$6)=1,(1+L55)*D55,D55)</f>
        <v>27685.161092546554</v>
      </c>
      <c r="O55" s="85">
        <f>IF(K55&lt;INDEX('Pace of change parameters'!$E$16:$I$16,1,$B$6),1,IF(K55&gt;INDEX('Pace of change parameters'!$E$17:$I$17,1,$B$6),0,(K55-INDEX('Pace of change parameters'!$E$17:$I$17,1,$B$6))/(INDEX('Pace of change parameters'!$E$16:$I$16,1,$B$6)-INDEX('Pace of change parameters'!$E$17:$I$17,1,$B$6))))</f>
        <v>0</v>
      </c>
      <c r="P55" s="52">
        <v>4.5433165642570605E-2</v>
      </c>
      <c r="Q55" s="52">
        <v>4.0300000000000002E-2</v>
      </c>
      <c r="R55" s="9">
        <f>IF(INDEX('Pace of change parameters'!$E$29:$I$29,1,$B$6)=1,D55*(1+P55),D55)</f>
        <v>27685.161092546554</v>
      </c>
      <c r="S55" s="94">
        <f>IF(P55&lt;INDEX('Pace of change parameters'!$E$22:$I$22,1,$B$6),INDEX('Pace of change parameters'!$E$22:$I$22,1,$B$6),P55)</f>
        <v>4.5433165642570605E-2</v>
      </c>
      <c r="T55" s="123">
        <v>4.0300000000000002E-2</v>
      </c>
      <c r="U55" s="108">
        <f t="shared" si="3"/>
        <v>27685.161092546554</v>
      </c>
      <c r="V55" s="122">
        <f>IF(J55&gt;INDEX('Pace of change parameters'!$E$24:$I$24,1,$B$6),0,IF(J55&lt;INDEX('Pace of change parameters'!$E$23:$I$23,1,$B$6),1,(J55-INDEX('Pace of change parameters'!$E$24:$I$24,1,$B$6))/(INDEX('Pace of change parameters'!$E$23:$I$23,1,$B$6)-INDEX('Pace of change parameters'!$E$24:$I$24,1,$B$6))))</f>
        <v>1</v>
      </c>
      <c r="W55" s="123">
        <f>MIN(S55, S55+(INDEX('Pace of change parameters'!$E$25:$I$25,1,$B$6)-S55)*(1-V55))</f>
        <v>4.5433165642570605E-2</v>
      </c>
      <c r="X55" s="123">
        <v>4.0300000000000002E-2</v>
      </c>
      <c r="Y55" s="99">
        <f t="shared" si="4"/>
        <v>27685.161092546554</v>
      </c>
      <c r="Z55" s="88">
        <v>-4.8280546505042543E-2</v>
      </c>
      <c r="AA55" s="90">
        <f t="shared" si="8"/>
        <v>27800.815620355923</v>
      </c>
      <c r="AB55" s="90">
        <f>IF(INDEX('Pace of change parameters'!$E$27:$I$27,1,$B$6)=1,MAX(AA55,Y55),Y55)</f>
        <v>27685.161092546554</v>
      </c>
      <c r="AC55" s="88">
        <f t="shared" si="5"/>
        <v>4.5433165642570605E-2</v>
      </c>
      <c r="AD55" s="134">
        <v>4.0300000000000002E-2</v>
      </c>
      <c r="AE55" s="51">
        <f t="shared" si="6"/>
        <v>27685</v>
      </c>
      <c r="AF55" s="51">
        <v>222.89860674621207</v>
      </c>
      <c r="AG55" s="15">
        <f t="shared" si="11"/>
        <v>4.5427082546635411E-2</v>
      </c>
      <c r="AH55" s="15">
        <f t="shared" si="11"/>
        <v>4.0293946772582467E-2</v>
      </c>
      <c r="AI55" s="51"/>
      <c r="AJ55" s="51">
        <v>29211.145698728982</v>
      </c>
      <c r="AK55" s="51">
        <v>235.18597354911671</v>
      </c>
      <c r="AL55" s="15">
        <f t="shared" si="9"/>
        <v>-5.224532151080219E-2</v>
      </c>
      <c r="AM55" s="53">
        <f t="shared" si="9"/>
        <v>-5.2245321510802301E-2</v>
      </c>
    </row>
    <row r="56" spans="1:39" x14ac:dyDescent="0.2">
      <c r="A56" s="160" t="s">
        <v>159</v>
      </c>
      <c r="B56" s="160" t="s">
        <v>160</v>
      </c>
      <c r="D56" s="62">
        <v>70017</v>
      </c>
      <c r="E56" s="67">
        <v>204.91949735515789</v>
      </c>
      <c r="F56" s="50"/>
      <c r="G56" s="82">
        <v>72710.552682216919</v>
      </c>
      <c r="H56" s="75">
        <v>211.46016597763381</v>
      </c>
      <c r="I56" s="84"/>
      <c r="J56" s="94">
        <f t="shared" si="10"/>
        <v>-3.7044866018130174E-2</v>
      </c>
      <c r="K56" s="117">
        <f t="shared" si="10"/>
        <v>-3.0930972707019055E-2</v>
      </c>
      <c r="L56" s="94">
        <v>4.6904963187899273E-2</v>
      </c>
      <c r="M56" s="88">
        <f>INDEX('Pace of change parameters'!$E$20:$I$20,1,$B$6)</f>
        <v>4.0300000000000002E-2</v>
      </c>
      <c r="N56" s="99">
        <f>IF(INDEX('Pace of change parameters'!$E$28:$I$28,1,$B$6)=1,(1+L56)*D56,D56)</f>
        <v>73301.144807527147</v>
      </c>
      <c r="O56" s="85">
        <f>IF(K56&lt;INDEX('Pace of change parameters'!$E$16:$I$16,1,$B$6),1,IF(K56&gt;INDEX('Pace of change parameters'!$E$17:$I$17,1,$B$6),0,(K56-INDEX('Pace of change parameters'!$E$17:$I$17,1,$B$6))/(INDEX('Pace of change parameters'!$E$16:$I$16,1,$B$6)-INDEX('Pace of change parameters'!$E$17:$I$17,1,$B$6))))</f>
        <v>0</v>
      </c>
      <c r="P56" s="52">
        <v>4.6904963187899273E-2</v>
      </c>
      <c r="Q56" s="52">
        <v>4.0300000000000002E-2</v>
      </c>
      <c r="R56" s="9">
        <f>IF(INDEX('Pace of change parameters'!$E$29:$I$29,1,$B$6)=1,D56*(1+P56),D56)</f>
        <v>73301.144807527147</v>
      </c>
      <c r="S56" s="94">
        <f>IF(P56&lt;INDEX('Pace of change parameters'!$E$22:$I$22,1,$B$6),INDEX('Pace of change parameters'!$E$22:$I$22,1,$B$6),P56)</f>
        <v>4.6904963187899273E-2</v>
      </c>
      <c r="T56" s="123">
        <v>4.0300000000000002E-2</v>
      </c>
      <c r="U56" s="108">
        <f t="shared" si="3"/>
        <v>73301.144807527147</v>
      </c>
      <c r="V56" s="122">
        <f>IF(J56&gt;INDEX('Pace of change parameters'!$E$24:$I$24,1,$B$6),0,IF(J56&lt;INDEX('Pace of change parameters'!$E$23:$I$23,1,$B$6),1,(J56-INDEX('Pace of change parameters'!$E$24:$I$24,1,$B$6))/(INDEX('Pace of change parameters'!$E$23:$I$23,1,$B$6)-INDEX('Pace of change parameters'!$E$24:$I$24,1,$B$6))))</f>
        <v>1</v>
      </c>
      <c r="W56" s="123">
        <f>MIN(S56, S56+(INDEX('Pace of change parameters'!$E$25:$I$25,1,$B$6)-S56)*(1-V56))</f>
        <v>4.6904963187899273E-2</v>
      </c>
      <c r="X56" s="123">
        <v>4.0300000000000002E-2</v>
      </c>
      <c r="Y56" s="99">
        <f t="shared" si="4"/>
        <v>73301.144807527147</v>
      </c>
      <c r="Z56" s="88">
        <v>-1.686532376348393E-2</v>
      </c>
      <c r="AA56" s="90">
        <f t="shared" si="8"/>
        <v>74914.366096051148</v>
      </c>
      <c r="AB56" s="90">
        <f>IF(INDEX('Pace of change parameters'!$E$27:$I$27,1,$B$6)=1,MAX(AA56,Y56),Y56)</f>
        <v>73301.144807527147</v>
      </c>
      <c r="AC56" s="88">
        <f t="shared" si="5"/>
        <v>4.6904963187899273E-2</v>
      </c>
      <c r="AD56" s="134">
        <v>4.0300000000000002E-2</v>
      </c>
      <c r="AE56" s="51">
        <f t="shared" si="6"/>
        <v>73301</v>
      </c>
      <c r="AF56" s="51">
        <v>213.17733196267514</v>
      </c>
      <c r="AG56" s="15">
        <f t="shared" si="11"/>
        <v>4.6902895011211587E-2</v>
      </c>
      <c r="AH56" s="15">
        <f t="shared" si="11"/>
        <v>4.0297944871517721E-2</v>
      </c>
      <c r="AI56" s="51"/>
      <c r="AJ56" s="51">
        <v>76199.495254126043</v>
      </c>
      <c r="AK56" s="51">
        <v>221.60686887187236</v>
      </c>
      <c r="AL56" s="15">
        <f t="shared" si="9"/>
        <v>-3.8038247424861948E-2</v>
      </c>
      <c r="AM56" s="53">
        <f t="shared" si="9"/>
        <v>-3.8038247424861948E-2</v>
      </c>
    </row>
    <row r="57" spans="1:39" x14ac:dyDescent="0.2">
      <c r="A57" s="160" t="s">
        <v>161</v>
      </c>
      <c r="B57" s="160" t="s">
        <v>162</v>
      </c>
      <c r="D57" s="62">
        <v>41142</v>
      </c>
      <c r="E57" s="67">
        <v>187.53693221497235</v>
      </c>
      <c r="F57" s="50"/>
      <c r="G57" s="82">
        <v>42945.03313387675</v>
      </c>
      <c r="H57" s="75">
        <v>194.51001191428418</v>
      </c>
      <c r="I57" s="84"/>
      <c r="J57" s="94">
        <f t="shared" si="10"/>
        <v>-4.1984672086664343E-2</v>
      </c>
      <c r="K57" s="117">
        <f t="shared" si="10"/>
        <v>-3.5849464151926025E-2</v>
      </c>
      <c r="L57" s="94">
        <v>4.6962165654917065E-2</v>
      </c>
      <c r="M57" s="88">
        <f>INDEX('Pace of change parameters'!$E$20:$I$20,1,$B$6)</f>
        <v>4.0300000000000002E-2</v>
      </c>
      <c r="N57" s="99">
        <f>IF(INDEX('Pace of change parameters'!$E$28:$I$28,1,$B$6)=1,(1+L57)*D57,D57)</f>
        <v>43074.117419374597</v>
      </c>
      <c r="O57" s="85">
        <f>IF(K57&lt;INDEX('Pace of change parameters'!$E$16:$I$16,1,$B$6),1,IF(K57&gt;INDEX('Pace of change parameters'!$E$17:$I$17,1,$B$6),0,(K57-INDEX('Pace of change parameters'!$E$17:$I$17,1,$B$6))/(INDEX('Pace of change parameters'!$E$16:$I$16,1,$B$6)-INDEX('Pace of change parameters'!$E$17:$I$17,1,$B$6))))</f>
        <v>0</v>
      </c>
      <c r="P57" s="52">
        <v>4.6962165654917065E-2</v>
      </c>
      <c r="Q57" s="52">
        <v>4.0300000000000002E-2</v>
      </c>
      <c r="R57" s="9">
        <f>IF(INDEX('Pace of change parameters'!$E$29:$I$29,1,$B$6)=1,D57*(1+P57),D57)</f>
        <v>43074.117419374597</v>
      </c>
      <c r="S57" s="94">
        <f>IF(P57&lt;INDEX('Pace of change parameters'!$E$22:$I$22,1,$B$6),INDEX('Pace of change parameters'!$E$22:$I$22,1,$B$6),P57)</f>
        <v>4.6962165654917065E-2</v>
      </c>
      <c r="T57" s="123">
        <v>4.0300000000000002E-2</v>
      </c>
      <c r="U57" s="108">
        <f t="shared" si="3"/>
        <v>43074.117419374597</v>
      </c>
      <c r="V57" s="122">
        <f>IF(J57&gt;INDEX('Pace of change parameters'!$E$24:$I$24,1,$B$6),0,IF(J57&lt;INDEX('Pace of change parameters'!$E$23:$I$23,1,$B$6),1,(J57-INDEX('Pace of change parameters'!$E$24:$I$24,1,$B$6))/(INDEX('Pace of change parameters'!$E$23:$I$23,1,$B$6)-INDEX('Pace of change parameters'!$E$24:$I$24,1,$B$6))))</f>
        <v>1</v>
      </c>
      <c r="W57" s="123">
        <f>MIN(S57, S57+(INDEX('Pace of change parameters'!$E$25:$I$25,1,$B$6)-S57)*(1-V57))</f>
        <v>4.6962165654917065E-2</v>
      </c>
      <c r="X57" s="123">
        <v>4.0300000000000002E-2</v>
      </c>
      <c r="Y57" s="99">
        <f t="shared" si="4"/>
        <v>43074.117419374597</v>
      </c>
      <c r="Z57" s="88">
        <v>0</v>
      </c>
      <c r="AA57" s="90">
        <f t="shared" si="8"/>
        <v>45005.70725648557</v>
      </c>
      <c r="AB57" s="90">
        <f>IF(INDEX('Pace of change parameters'!$E$27:$I$27,1,$B$6)=1,MAX(AA57,Y57),Y57)</f>
        <v>43074.117419374597</v>
      </c>
      <c r="AC57" s="88">
        <f t="shared" si="5"/>
        <v>4.6962165654917065E-2</v>
      </c>
      <c r="AD57" s="134">
        <v>4.0300000000000002E-2</v>
      </c>
      <c r="AE57" s="51">
        <f t="shared" si="6"/>
        <v>43074</v>
      </c>
      <c r="AF57" s="51">
        <v>195.09413875819604</v>
      </c>
      <c r="AG57" s="15">
        <f t="shared" si="11"/>
        <v>4.6959311652326141E-2</v>
      </c>
      <c r="AH57" s="15">
        <f t="shared" si="11"/>
        <v>4.0297164158369148E-2</v>
      </c>
      <c r="AI57" s="51"/>
      <c r="AJ57" s="51">
        <v>45005.70725648557</v>
      </c>
      <c r="AK57" s="51">
        <v>203.84337875301912</v>
      </c>
      <c r="AL57" s="15">
        <f t="shared" si="9"/>
        <v>-4.2921384291926712E-2</v>
      </c>
      <c r="AM57" s="53">
        <f t="shared" si="9"/>
        <v>-4.2921384291926601E-2</v>
      </c>
    </row>
    <row r="58" spans="1:39" x14ac:dyDescent="0.2">
      <c r="A58" s="160" t="s">
        <v>163</v>
      </c>
      <c r="B58" s="160" t="s">
        <v>164</v>
      </c>
      <c r="D58" s="62">
        <v>79933</v>
      </c>
      <c r="E58" s="67">
        <v>253.98061556858022</v>
      </c>
      <c r="F58" s="50"/>
      <c r="G58" s="82">
        <v>75435.872578919923</v>
      </c>
      <c r="H58" s="75">
        <v>239.16876553094204</v>
      </c>
      <c r="I58" s="84"/>
      <c r="J58" s="94">
        <f t="shared" si="10"/>
        <v>5.9615236986557685E-2</v>
      </c>
      <c r="K58" s="117">
        <f t="shared" si="10"/>
        <v>6.193053681050964E-2</v>
      </c>
      <c r="L58" s="94">
        <v>4.2573095292312901E-2</v>
      </c>
      <c r="M58" s="88">
        <f>INDEX('Pace of change parameters'!$E$20:$I$20,1,$B$6)</f>
        <v>4.0300000000000002E-2</v>
      </c>
      <c r="N58" s="99">
        <f>IF(INDEX('Pace of change parameters'!$E$28:$I$28,1,$B$6)=1,(1+L58)*D58,D58)</f>
        <v>83335.99522600045</v>
      </c>
      <c r="O58" s="85">
        <f>IF(K58&lt;INDEX('Pace of change parameters'!$E$16:$I$16,1,$B$6),1,IF(K58&gt;INDEX('Pace of change parameters'!$E$17:$I$17,1,$B$6),0,(K58-INDEX('Pace of change parameters'!$E$17:$I$17,1,$B$6))/(INDEX('Pace of change parameters'!$E$16:$I$16,1,$B$6)-INDEX('Pace of change parameters'!$E$17:$I$17,1,$B$6))))</f>
        <v>0</v>
      </c>
      <c r="P58" s="52">
        <v>4.2573095292312901E-2</v>
      </c>
      <c r="Q58" s="52">
        <v>4.0300000000000002E-2</v>
      </c>
      <c r="R58" s="9">
        <f>IF(INDEX('Pace of change parameters'!$E$29:$I$29,1,$B$6)=1,D58*(1+P58),D58)</f>
        <v>83335.99522600045</v>
      </c>
      <c r="S58" s="94">
        <f>IF(P58&lt;INDEX('Pace of change parameters'!$E$22:$I$22,1,$B$6),INDEX('Pace of change parameters'!$E$22:$I$22,1,$B$6),P58)</f>
        <v>4.2573095292312901E-2</v>
      </c>
      <c r="T58" s="123">
        <v>4.0300000000000002E-2</v>
      </c>
      <c r="U58" s="108">
        <f t="shared" si="3"/>
        <v>83335.99522600045</v>
      </c>
      <c r="V58" s="122">
        <f>IF(J58&gt;INDEX('Pace of change parameters'!$E$24:$I$24,1,$B$6),0,IF(J58&lt;INDEX('Pace of change parameters'!$E$23:$I$23,1,$B$6),1,(J58-INDEX('Pace of change parameters'!$E$24:$I$24,1,$B$6))/(INDEX('Pace of change parameters'!$E$23:$I$23,1,$B$6)-INDEX('Pace of change parameters'!$E$24:$I$24,1,$B$6))))</f>
        <v>1</v>
      </c>
      <c r="W58" s="123">
        <f>MIN(S58, S58+(INDEX('Pace of change parameters'!$E$25:$I$25,1,$B$6)-S58)*(1-V58))</f>
        <v>4.2573095292312901E-2</v>
      </c>
      <c r="X58" s="123">
        <v>4.0300000000000002E-2</v>
      </c>
      <c r="Y58" s="99">
        <f t="shared" si="4"/>
        <v>83335.99522600045</v>
      </c>
      <c r="Z58" s="88">
        <v>0</v>
      </c>
      <c r="AA58" s="90">
        <f t="shared" si="8"/>
        <v>79055.586878713366</v>
      </c>
      <c r="AB58" s="90">
        <f>IF(INDEX('Pace of change parameters'!$E$27:$I$27,1,$B$6)=1,MAX(AA58,Y58),Y58)</f>
        <v>83335.99522600045</v>
      </c>
      <c r="AC58" s="88">
        <f t="shared" si="5"/>
        <v>4.2573095292312901E-2</v>
      </c>
      <c r="AD58" s="134">
        <v>4.0300000000000002E-2</v>
      </c>
      <c r="AE58" s="51">
        <f t="shared" si="6"/>
        <v>83336</v>
      </c>
      <c r="AF58" s="51">
        <v>264.21604951191728</v>
      </c>
      <c r="AG58" s="15">
        <f t="shared" si="11"/>
        <v>4.2573155017326947E-2</v>
      </c>
      <c r="AH58" s="15">
        <f t="shared" si="11"/>
        <v>4.03000595947971E-2</v>
      </c>
      <c r="AI58" s="51"/>
      <c r="AJ58" s="51">
        <v>79055.586878713366</v>
      </c>
      <c r="AK58" s="51">
        <v>250.64503764207313</v>
      </c>
      <c r="AL58" s="15">
        <f t="shared" si="9"/>
        <v>5.4144346911921826E-2</v>
      </c>
      <c r="AM58" s="53">
        <f t="shared" si="9"/>
        <v>5.4144346911922048E-2</v>
      </c>
    </row>
    <row r="59" spans="1:39" x14ac:dyDescent="0.2">
      <c r="A59" s="160" t="s">
        <v>165</v>
      </c>
      <c r="B59" s="160" t="s">
        <v>166</v>
      </c>
      <c r="D59" s="62">
        <v>68429</v>
      </c>
      <c r="E59" s="67">
        <v>225.94598529158745</v>
      </c>
      <c r="F59" s="50"/>
      <c r="G59" s="82">
        <v>67445.877165320344</v>
      </c>
      <c r="H59" s="75">
        <v>221.6716701880022</v>
      </c>
      <c r="I59" s="84"/>
      <c r="J59" s="94">
        <f t="shared" si="10"/>
        <v>1.4576470438213196E-2</v>
      </c>
      <c r="K59" s="117">
        <f t="shared" si="10"/>
        <v>1.9282189284540285E-2</v>
      </c>
      <c r="L59" s="94">
        <v>4.5125027445905186E-2</v>
      </c>
      <c r="M59" s="88">
        <f>INDEX('Pace of change parameters'!$E$20:$I$20,1,$B$6)</f>
        <v>4.0300000000000002E-2</v>
      </c>
      <c r="N59" s="99">
        <f>IF(INDEX('Pace of change parameters'!$E$28:$I$28,1,$B$6)=1,(1+L59)*D59,D59)</f>
        <v>71516.860503095842</v>
      </c>
      <c r="O59" s="85">
        <f>IF(K59&lt;INDEX('Pace of change parameters'!$E$16:$I$16,1,$B$6),1,IF(K59&gt;INDEX('Pace of change parameters'!$E$17:$I$17,1,$B$6),0,(K59-INDEX('Pace of change parameters'!$E$17:$I$17,1,$B$6))/(INDEX('Pace of change parameters'!$E$16:$I$16,1,$B$6)-INDEX('Pace of change parameters'!$E$17:$I$17,1,$B$6))))</f>
        <v>0</v>
      </c>
      <c r="P59" s="52">
        <v>4.5125027445905186E-2</v>
      </c>
      <c r="Q59" s="52">
        <v>4.0300000000000002E-2</v>
      </c>
      <c r="R59" s="9">
        <f>IF(INDEX('Pace of change parameters'!$E$29:$I$29,1,$B$6)=1,D59*(1+P59),D59)</f>
        <v>71516.860503095842</v>
      </c>
      <c r="S59" s="94">
        <f>IF(P59&lt;INDEX('Pace of change parameters'!$E$22:$I$22,1,$B$6),INDEX('Pace of change parameters'!$E$22:$I$22,1,$B$6),P59)</f>
        <v>4.5125027445905186E-2</v>
      </c>
      <c r="T59" s="123">
        <v>4.0300000000000002E-2</v>
      </c>
      <c r="U59" s="108">
        <f t="shared" si="3"/>
        <v>71516.860503095842</v>
      </c>
      <c r="V59" s="122">
        <f>IF(J59&gt;INDEX('Pace of change parameters'!$E$24:$I$24,1,$B$6),0,IF(J59&lt;INDEX('Pace of change parameters'!$E$23:$I$23,1,$B$6),1,(J59-INDEX('Pace of change parameters'!$E$24:$I$24,1,$B$6))/(INDEX('Pace of change parameters'!$E$23:$I$23,1,$B$6)-INDEX('Pace of change parameters'!$E$24:$I$24,1,$B$6))))</f>
        <v>1</v>
      </c>
      <c r="W59" s="123">
        <f>MIN(S59, S59+(INDEX('Pace of change parameters'!$E$25:$I$25,1,$B$6)-S59)*(1-V59))</f>
        <v>4.5125027445905186E-2</v>
      </c>
      <c r="X59" s="123">
        <v>4.0300000000000002E-2</v>
      </c>
      <c r="Y59" s="99">
        <f t="shared" si="4"/>
        <v>71516.860503095842</v>
      </c>
      <c r="Z59" s="88">
        <v>0</v>
      </c>
      <c r="AA59" s="90">
        <f t="shared" si="8"/>
        <v>70682.199589800977</v>
      </c>
      <c r="AB59" s="90">
        <f>IF(INDEX('Pace of change parameters'!$E$27:$I$27,1,$B$6)=1,MAX(AA59,Y59),Y59)</f>
        <v>71516.860503095842</v>
      </c>
      <c r="AC59" s="88">
        <f t="shared" si="5"/>
        <v>4.5125027445905186E-2</v>
      </c>
      <c r="AD59" s="134">
        <v>4.0300000000000002E-2</v>
      </c>
      <c r="AE59" s="51">
        <f t="shared" si="6"/>
        <v>71517</v>
      </c>
      <c r="AF59" s="51">
        <v>235.05206697774079</v>
      </c>
      <c r="AG59" s="15">
        <f t="shared" si="11"/>
        <v>4.5127066010024919E-2</v>
      </c>
      <c r="AH59" s="15">
        <f t="shared" si="11"/>
        <v>4.0302029152683438E-2</v>
      </c>
      <c r="AI59" s="51"/>
      <c r="AJ59" s="51">
        <v>70682.199589800977</v>
      </c>
      <c r="AK59" s="51">
        <v>232.30836181769291</v>
      </c>
      <c r="AL59" s="15">
        <f t="shared" si="9"/>
        <v>1.1810617313039673E-2</v>
      </c>
      <c r="AM59" s="53">
        <f t="shared" si="9"/>
        <v>1.1810617313039451E-2</v>
      </c>
    </row>
    <row r="60" spans="1:39" x14ac:dyDescent="0.2">
      <c r="A60" s="160" t="s">
        <v>167</v>
      </c>
      <c r="B60" s="160" t="s">
        <v>168</v>
      </c>
      <c r="D60" s="62">
        <v>45191</v>
      </c>
      <c r="E60" s="67">
        <v>183.48828041538499</v>
      </c>
      <c r="F60" s="50"/>
      <c r="G60" s="82">
        <v>45350.352052180016</v>
      </c>
      <c r="H60" s="75">
        <v>182.95214107756027</v>
      </c>
      <c r="I60" s="84"/>
      <c r="J60" s="94">
        <f t="shared" si="10"/>
        <v>-3.5137996723083598E-3</v>
      </c>
      <c r="K60" s="117">
        <f t="shared" si="10"/>
        <v>2.9304895513491136E-3</v>
      </c>
      <c r="L60" s="94">
        <v>4.7027633636236965E-2</v>
      </c>
      <c r="M60" s="88">
        <f>INDEX('Pace of change parameters'!$E$20:$I$20,1,$B$6)</f>
        <v>4.0300000000000002E-2</v>
      </c>
      <c r="N60" s="99">
        <f>IF(INDEX('Pace of change parameters'!$E$28:$I$28,1,$B$6)=1,(1+L60)*D60,D60)</f>
        <v>47316.225791655183</v>
      </c>
      <c r="O60" s="85">
        <f>IF(K60&lt;INDEX('Pace of change parameters'!$E$16:$I$16,1,$B$6),1,IF(K60&gt;INDEX('Pace of change parameters'!$E$17:$I$17,1,$B$6),0,(K60-INDEX('Pace of change parameters'!$E$17:$I$17,1,$B$6))/(INDEX('Pace of change parameters'!$E$16:$I$16,1,$B$6)-INDEX('Pace of change parameters'!$E$17:$I$17,1,$B$6))))</f>
        <v>0</v>
      </c>
      <c r="P60" s="52">
        <v>4.7027633636236965E-2</v>
      </c>
      <c r="Q60" s="52">
        <v>4.0300000000000002E-2</v>
      </c>
      <c r="R60" s="9">
        <f>IF(INDEX('Pace of change parameters'!$E$29:$I$29,1,$B$6)=1,D60*(1+P60),D60)</f>
        <v>47316.225791655183</v>
      </c>
      <c r="S60" s="94">
        <f>IF(P60&lt;INDEX('Pace of change parameters'!$E$22:$I$22,1,$B$6),INDEX('Pace of change parameters'!$E$22:$I$22,1,$B$6),P60)</f>
        <v>4.7027633636236965E-2</v>
      </c>
      <c r="T60" s="123">
        <v>4.0300000000000002E-2</v>
      </c>
      <c r="U60" s="108">
        <f t="shared" si="3"/>
        <v>47316.225791655183</v>
      </c>
      <c r="V60" s="122">
        <f>IF(J60&gt;INDEX('Pace of change parameters'!$E$24:$I$24,1,$B$6),0,IF(J60&lt;INDEX('Pace of change parameters'!$E$23:$I$23,1,$B$6),1,(J60-INDEX('Pace of change parameters'!$E$24:$I$24,1,$B$6))/(INDEX('Pace of change parameters'!$E$23:$I$23,1,$B$6)-INDEX('Pace of change parameters'!$E$24:$I$24,1,$B$6))))</f>
        <v>1</v>
      </c>
      <c r="W60" s="123">
        <f>MIN(S60, S60+(INDEX('Pace of change parameters'!$E$25:$I$25,1,$B$6)-S60)*(1-V60))</f>
        <v>4.7027633636236965E-2</v>
      </c>
      <c r="X60" s="123">
        <v>4.0300000000000002E-2</v>
      </c>
      <c r="Y60" s="99">
        <f t="shared" si="4"/>
        <v>47316.225791655183</v>
      </c>
      <c r="Z60" s="88">
        <v>0</v>
      </c>
      <c r="AA60" s="90">
        <f t="shared" si="8"/>
        <v>47526.442978313411</v>
      </c>
      <c r="AB60" s="90">
        <f>IF(INDEX('Pace of change parameters'!$E$27:$I$27,1,$B$6)=1,MAX(AA60,Y60),Y60)</f>
        <v>47316.225791655183</v>
      </c>
      <c r="AC60" s="88">
        <f t="shared" si="5"/>
        <v>4.7027633636236965E-2</v>
      </c>
      <c r="AD60" s="134">
        <v>4.0300000000000002E-2</v>
      </c>
      <c r="AE60" s="51">
        <f t="shared" si="6"/>
        <v>47316</v>
      </c>
      <c r="AF60" s="51">
        <v>190.88194722867021</v>
      </c>
      <c r="AG60" s="15">
        <f t="shared" si="11"/>
        <v>4.7022637250780042E-2</v>
      </c>
      <c r="AH60" s="15">
        <f t="shared" si="11"/>
        <v>4.0295035718615146E-2</v>
      </c>
      <c r="AI60" s="51"/>
      <c r="AJ60" s="51">
        <v>47526.442978313411</v>
      </c>
      <c r="AK60" s="51">
        <v>191.73091513553183</v>
      </c>
      <c r="AL60" s="15">
        <f t="shared" si="9"/>
        <v>-4.4279134966914713E-3</v>
      </c>
      <c r="AM60" s="53">
        <f t="shared" si="9"/>
        <v>-4.4279134966913603E-3</v>
      </c>
    </row>
    <row r="61" spans="1:39" x14ac:dyDescent="0.2">
      <c r="A61" s="160" t="s">
        <v>169</v>
      </c>
      <c r="B61" s="160" t="s">
        <v>170</v>
      </c>
      <c r="D61" s="62">
        <v>34657</v>
      </c>
      <c r="E61" s="67">
        <v>241.06026931709567</v>
      </c>
      <c r="F61" s="50"/>
      <c r="G61" s="82">
        <v>31804.941898158409</v>
      </c>
      <c r="H61" s="75">
        <v>220.84708959337382</v>
      </c>
      <c r="I61" s="84"/>
      <c r="J61" s="94">
        <f t="shared" si="10"/>
        <v>8.9673425940348439E-2</v>
      </c>
      <c r="K61" s="117">
        <f t="shared" si="10"/>
        <v>9.1525678517831333E-2</v>
      </c>
      <c r="L61" s="94">
        <v>4.2068326464135719E-2</v>
      </c>
      <c r="M61" s="88">
        <f>INDEX('Pace of change parameters'!$E$20:$I$20,1,$B$6)</f>
        <v>4.0300000000000002E-2</v>
      </c>
      <c r="N61" s="99">
        <f>IF(INDEX('Pace of change parameters'!$E$28:$I$28,1,$B$6)=1,(1+L61)*D61,D61)</f>
        <v>36114.961990267555</v>
      </c>
      <c r="O61" s="85">
        <f>IF(K61&lt;INDEX('Pace of change parameters'!$E$16:$I$16,1,$B$6),1,IF(K61&gt;INDEX('Pace of change parameters'!$E$17:$I$17,1,$B$6),0,(K61-INDEX('Pace of change parameters'!$E$17:$I$17,1,$B$6))/(INDEX('Pace of change parameters'!$E$16:$I$16,1,$B$6)-INDEX('Pace of change parameters'!$E$17:$I$17,1,$B$6))))</f>
        <v>0</v>
      </c>
      <c r="P61" s="52">
        <v>4.2068326464135719E-2</v>
      </c>
      <c r="Q61" s="52">
        <v>4.0300000000000002E-2</v>
      </c>
      <c r="R61" s="9">
        <f>IF(INDEX('Pace of change parameters'!$E$29:$I$29,1,$B$6)=1,D61*(1+P61),D61)</f>
        <v>36114.961990267555</v>
      </c>
      <c r="S61" s="94">
        <f>IF(P61&lt;INDEX('Pace of change parameters'!$E$22:$I$22,1,$B$6),INDEX('Pace of change parameters'!$E$22:$I$22,1,$B$6),P61)</f>
        <v>4.2068326464135719E-2</v>
      </c>
      <c r="T61" s="123">
        <v>4.0300000000000002E-2</v>
      </c>
      <c r="U61" s="108">
        <f t="shared" si="3"/>
        <v>36114.961990267555</v>
      </c>
      <c r="V61" s="122">
        <f>IF(J61&gt;INDEX('Pace of change parameters'!$E$24:$I$24,1,$B$6),0,IF(J61&lt;INDEX('Pace of change parameters'!$E$23:$I$23,1,$B$6),1,(J61-INDEX('Pace of change parameters'!$E$24:$I$24,1,$B$6))/(INDEX('Pace of change parameters'!$E$23:$I$23,1,$B$6)-INDEX('Pace of change parameters'!$E$24:$I$24,1,$B$6))))</f>
        <v>1</v>
      </c>
      <c r="W61" s="123">
        <f>MIN(S61, S61+(INDEX('Pace of change parameters'!$E$25:$I$25,1,$B$6)-S61)*(1-V61))</f>
        <v>4.2068326464135719E-2</v>
      </c>
      <c r="X61" s="123">
        <v>4.0300000000000002E-2</v>
      </c>
      <c r="Y61" s="99">
        <f t="shared" si="4"/>
        <v>36114.961990267555</v>
      </c>
      <c r="Z61" s="88">
        <v>0</v>
      </c>
      <c r="AA61" s="90">
        <f t="shared" si="8"/>
        <v>33331.069973000012</v>
      </c>
      <c r="AB61" s="90">
        <f>IF(INDEX('Pace of change parameters'!$E$27:$I$27,1,$B$6)=1,MAX(AA61,Y61),Y61)</f>
        <v>36114.961990267555</v>
      </c>
      <c r="AC61" s="88">
        <f t="shared" si="5"/>
        <v>4.2068326464135719E-2</v>
      </c>
      <c r="AD61" s="134">
        <v>4.0300000000000002E-2</v>
      </c>
      <c r="AE61" s="51">
        <f t="shared" si="6"/>
        <v>36115</v>
      </c>
      <c r="AF61" s="51">
        <v>250.77526210247601</v>
      </c>
      <c r="AG61" s="15">
        <f t="shared" si="11"/>
        <v>4.2069423204547318E-2</v>
      </c>
      <c r="AH61" s="15">
        <f t="shared" si="11"/>
        <v>4.0301094879310106E-2</v>
      </c>
      <c r="AI61" s="51"/>
      <c r="AJ61" s="51">
        <v>33331.069973000012</v>
      </c>
      <c r="AK61" s="51">
        <v>231.44421455448</v>
      </c>
      <c r="AL61" s="15">
        <f t="shared" si="9"/>
        <v>8.3523572128201273E-2</v>
      </c>
      <c r="AM61" s="53">
        <f t="shared" si="9"/>
        <v>8.3523572128201273E-2</v>
      </c>
    </row>
    <row r="62" spans="1:39" x14ac:dyDescent="0.2">
      <c r="A62" s="160" t="s">
        <v>171</v>
      </c>
      <c r="B62" s="160" t="s">
        <v>172</v>
      </c>
      <c r="D62" s="62">
        <v>33343</v>
      </c>
      <c r="E62" s="67">
        <v>205.35656990567352</v>
      </c>
      <c r="F62" s="50"/>
      <c r="G62" s="82">
        <v>34052.326058551989</v>
      </c>
      <c r="H62" s="75">
        <v>209.11321723088264</v>
      </c>
      <c r="I62" s="84"/>
      <c r="J62" s="94">
        <f t="shared" si="10"/>
        <v>-2.0830473000062466E-2</v>
      </c>
      <c r="K62" s="117">
        <f t="shared" si="10"/>
        <v>-1.7964657494898506E-2</v>
      </c>
      <c r="L62" s="94">
        <v>4.3344731058120756E-2</v>
      </c>
      <c r="M62" s="88">
        <f>INDEX('Pace of change parameters'!$E$20:$I$20,1,$B$6)</f>
        <v>4.0300000000000002E-2</v>
      </c>
      <c r="N62" s="99">
        <f>IF(INDEX('Pace of change parameters'!$E$28:$I$28,1,$B$6)=1,(1+L62)*D62,D62)</f>
        <v>34788.243367670919</v>
      </c>
      <c r="O62" s="85">
        <f>IF(K62&lt;INDEX('Pace of change parameters'!$E$16:$I$16,1,$B$6),1,IF(K62&gt;INDEX('Pace of change parameters'!$E$17:$I$17,1,$B$6),0,(K62-INDEX('Pace of change parameters'!$E$17:$I$17,1,$B$6))/(INDEX('Pace of change parameters'!$E$16:$I$16,1,$B$6)-INDEX('Pace of change parameters'!$E$17:$I$17,1,$B$6))))</f>
        <v>0</v>
      </c>
      <c r="P62" s="52">
        <v>4.3344731058120756E-2</v>
      </c>
      <c r="Q62" s="52">
        <v>4.0300000000000002E-2</v>
      </c>
      <c r="R62" s="9">
        <f>IF(INDEX('Pace of change parameters'!$E$29:$I$29,1,$B$6)=1,D62*(1+P62),D62)</f>
        <v>34788.243367670919</v>
      </c>
      <c r="S62" s="94">
        <f>IF(P62&lt;INDEX('Pace of change parameters'!$E$22:$I$22,1,$B$6),INDEX('Pace of change parameters'!$E$22:$I$22,1,$B$6),P62)</f>
        <v>4.3344731058120756E-2</v>
      </c>
      <c r="T62" s="123">
        <v>4.0300000000000002E-2</v>
      </c>
      <c r="U62" s="108">
        <f t="shared" si="3"/>
        <v>34788.243367670919</v>
      </c>
      <c r="V62" s="122">
        <f>IF(J62&gt;INDEX('Pace of change parameters'!$E$24:$I$24,1,$B$6),0,IF(J62&lt;INDEX('Pace of change parameters'!$E$23:$I$23,1,$B$6),1,(J62-INDEX('Pace of change parameters'!$E$24:$I$24,1,$B$6))/(INDEX('Pace of change parameters'!$E$23:$I$23,1,$B$6)-INDEX('Pace of change parameters'!$E$24:$I$24,1,$B$6))))</f>
        <v>1</v>
      </c>
      <c r="W62" s="123">
        <f>MIN(S62, S62+(INDEX('Pace of change parameters'!$E$25:$I$25,1,$B$6)-S62)*(1-V62))</f>
        <v>4.3344731058120756E-2</v>
      </c>
      <c r="X62" s="123">
        <v>4.0300000000000002E-2</v>
      </c>
      <c r="Y62" s="99">
        <f t="shared" si="4"/>
        <v>34788.243367670919</v>
      </c>
      <c r="Z62" s="88">
        <v>0</v>
      </c>
      <c r="AA62" s="90">
        <f t="shared" si="8"/>
        <v>35686.292596771811</v>
      </c>
      <c r="AB62" s="90">
        <f>IF(INDEX('Pace of change parameters'!$E$27:$I$27,1,$B$6)=1,MAX(AA62,Y62),Y62)</f>
        <v>34788.243367670919</v>
      </c>
      <c r="AC62" s="88">
        <f t="shared" si="5"/>
        <v>4.3344731058120756E-2</v>
      </c>
      <c r="AD62" s="134">
        <v>4.0300000000000002E-2</v>
      </c>
      <c r="AE62" s="51">
        <f t="shared" si="6"/>
        <v>34788</v>
      </c>
      <c r="AF62" s="51">
        <v>213.63094516713565</v>
      </c>
      <c r="AG62" s="15">
        <f t="shared" si="11"/>
        <v>4.3337432144678001E-2</v>
      </c>
      <c r="AH62" s="15">
        <f t="shared" si="11"/>
        <v>4.0292722386543467E-2</v>
      </c>
      <c r="AI62" s="51"/>
      <c r="AJ62" s="51">
        <v>35686.292596771811</v>
      </c>
      <c r="AK62" s="51">
        <v>219.14730415543633</v>
      </c>
      <c r="AL62" s="15">
        <f t="shared" si="9"/>
        <v>-2.5171922646093803E-2</v>
      </c>
      <c r="AM62" s="53">
        <f t="shared" si="9"/>
        <v>-2.5171922646094025E-2</v>
      </c>
    </row>
    <row r="63" spans="1:39" x14ac:dyDescent="0.2">
      <c r="A63" s="160" t="s">
        <v>173</v>
      </c>
      <c r="B63" s="160" t="s">
        <v>174</v>
      </c>
      <c r="D63" s="62">
        <v>74069</v>
      </c>
      <c r="E63" s="67">
        <v>253.52565842737528</v>
      </c>
      <c r="F63" s="50"/>
      <c r="G63" s="82">
        <v>74779.090699867826</v>
      </c>
      <c r="H63" s="75">
        <v>255.2820186507987</v>
      </c>
      <c r="I63" s="84"/>
      <c r="J63" s="94">
        <f t="shared" si="10"/>
        <v>-9.4958456063317653E-3</v>
      </c>
      <c r="K63" s="117">
        <f t="shared" si="10"/>
        <v>-6.8800780905213799E-3</v>
      </c>
      <c r="L63" s="94">
        <v>4.3047270604193777E-2</v>
      </c>
      <c r="M63" s="88">
        <f>INDEX('Pace of change parameters'!$E$20:$I$20,1,$B$6)</f>
        <v>4.0300000000000002E-2</v>
      </c>
      <c r="N63" s="99">
        <f>IF(INDEX('Pace of change parameters'!$E$28:$I$28,1,$B$6)=1,(1+L63)*D63,D63)</f>
        <v>77257.468286382034</v>
      </c>
      <c r="O63" s="85">
        <f>IF(K63&lt;INDEX('Pace of change parameters'!$E$16:$I$16,1,$B$6),1,IF(K63&gt;INDEX('Pace of change parameters'!$E$17:$I$17,1,$B$6),0,(K63-INDEX('Pace of change parameters'!$E$17:$I$17,1,$B$6))/(INDEX('Pace of change parameters'!$E$16:$I$16,1,$B$6)-INDEX('Pace of change parameters'!$E$17:$I$17,1,$B$6))))</f>
        <v>0</v>
      </c>
      <c r="P63" s="52">
        <v>4.3047270604193777E-2</v>
      </c>
      <c r="Q63" s="52">
        <v>4.0300000000000002E-2</v>
      </c>
      <c r="R63" s="9">
        <f>IF(INDEX('Pace of change parameters'!$E$29:$I$29,1,$B$6)=1,D63*(1+P63),D63)</f>
        <v>77257.468286382034</v>
      </c>
      <c r="S63" s="94">
        <f>IF(P63&lt;INDEX('Pace of change parameters'!$E$22:$I$22,1,$B$6),INDEX('Pace of change parameters'!$E$22:$I$22,1,$B$6),P63)</f>
        <v>4.3047270604193777E-2</v>
      </c>
      <c r="T63" s="123">
        <v>4.0300000000000002E-2</v>
      </c>
      <c r="U63" s="108">
        <f t="shared" si="3"/>
        <v>77257.468286382034</v>
      </c>
      <c r="V63" s="122">
        <f>IF(J63&gt;INDEX('Pace of change parameters'!$E$24:$I$24,1,$B$6),0,IF(J63&lt;INDEX('Pace of change parameters'!$E$23:$I$23,1,$B$6),1,(J63-INDEX('Pace of change parameters'!$E$24:$I$24,1,$B$6))/(INDEX('Pace of change parameters'!$E$23:$I$23,1,$B$6)-INDEX('Pace of change parameters'!$E$24:$I$24,1,$B$6))))</f>
        <v>1</v>
      </c>
      <c r="W63" s="123">
        <f>MIN(S63, S63+(INDEX('Pace of change parameters'!$E$25:$I$25,1,$B$6)-S63)*(1-V63))</f>
        <v>4.3047270604193777E-2</v>
      </c>
      <c r="X63" s="123">
        <v>4.0300000000000002E-2</v>
      </c>
      <c r="Y63" s="99">
        <f t="shared" si="4"/>
        <v>77257.468286382034</v>
      </c>
      <c r="Z63" s="88">
        <v>0</v>
      </c>
      <c r="AA63" s="90">
        <f t="shared" si="8"/>
        <v>78367.289983288079</v>
      </c>
      <c r="AB63" s="90">
        <f>IF(INDEX('Pace of change parameters'!$E$27:$I$27,1,$B$6)=1,MAX(AA63,Y63),Y63)</f>
        <v>77257.468286382034</v>
      </c>
      <c r="AC63" s="88">
        <f t="shared" si="5"/>
        <v>4.3047270604193777E-2</v>
      </c>
      <c r="AD63" s="134">
        <v>4.0300000000000002E-2</v>
      </c>
      <c r="AE63" s="51">
        <f t="shared" si="6"/>
        <v>77257</v>
      </c>
      <c r="AF63" s="51">
        <v>263.74114381869066</v>
      </c>
      <c r="AG63" s="15">
        <f t="shared" si="11"/>
        <v>4.304094830495897E-2</v>
      </c>
      <c r="AH63" s="15">
        <f t="shared" si="11"/>
        <v>4.0293694352998566E-2</v>
      </c>
      <c r="AI63" s="51"/>
      <c r="AJ63" s="51">
        <v>78367.289983288079</v>
      </c>
      <c r="AK63" s="51">
        <v>267.53146896932856</v>
      </c>
      <c r="AL63" s="15">
        <f t="shared" si="9"/>
        <v>-1.4167773104376225E-2</v>
      </c>
      <c r="AM63" s="53">
        <f t="shared" si="9"/>
        <v>-1.4167773104376113E-2</v>
      </c>
    </row>
    <row r="64" spans="1:39" x14ac:dyDescent="0.2">
      <c r="A64" s="160" t="s">
        <v>175</v>
      </c>
      <c r="B64" s="160" t="s">
        <v>176</v>
      </c>
      <c r="D64" s="62">
        <v>55599</v>
      </c>
      <c r="E64" s="67">
        <v>260.50287959033551</v>
      </c>
      <c r="F64" s="50"/>
      <c r="G64" s="82">
        <v>48981.49279707986</v>
      </c>
      <c r="H64" s="75">
        <v>227.7956923705205</v>
      </c>
      <c r="I64" s="84"/>
      <c r="J64" s="94">
        <f t="shared" si="10"/>
        <v>0.13510219523800737</v>
      </c>
      <c r="K64" s="117">
        <f t="shared" si="10"/>
        <v>0.14358123667507816</v>
      </c>
      <c r="L64" s="94">
        <v>4.8070883400622044E-2</v>
      </c>
      <c r="M64" s="88">
        <f>INDEX('Pace of change parameters'!$E$20:$I$20,1,$B$6)</f>
        <v>4.0300000000000002E-2</v>
      </c>
      <c r="N64" s="99">
        <f>IF(INDEX('Pace of change parameters'!$E$28:$I$28,1,$B$6)=1,(1+L64)*D64,D64)</f>
        <v>58271.693046191183</v>
      </c>
      <c r="O64" s="85">
        <f>IF(K64&lt;INDEX('Pace of change parameters'!$E$16:$I$16,1,$B$6),1,IF(K64&gt;INDEX('Pace of change parameters'!$E$17:$I$17,1,$B$6),0,(K64-INDEX('Pace of change parameters'!$E$17:$I$17,1,$B$6))/(INDEX('Pace of change parameters'!$E$16:$I$16,1,$B$6)-INDEX('Pace of change parameters'!$E$17:$I$17,1,$B$6))))</f>
        <v>0</v>
      </c>
      <c r="P64" s="52">
        <v>4.8070883400622044E-2</v>
      </c>
      <c r="Q64" s="52">
        <v>4.0300000000000002E-2</v>
      </c>
      <c r="R64" s="9">
        <f>IF(INDEX('Pace of change parameters'!$E$29:$I$29,1,$B$6)=1,D64*(1+P64),D64)</f>
        <v>58271.693046191183</v>
      </c>
      <c r="S64" s="94">
        <f>IF(P64&lt;INDEX('Pace of change parameters'!$E$22:$I$22,1,$B$6),INDEX('Pace of change parameters'!$E$22:$I$22,1,$B$6),P64)</f>
        <v>4.8070883400622044E-2</v>
      </c>
      <c r="T64" s="123">
        <v>4.0300000000000002E-2</v>
      </c>
      <c r="U64" s="108">
        <f t="shared" si="3"/>
        <v>58271.693046191183</v>
      </c>
      <c r="V64" s="122">
        <f>IF(J64&gt;INDEX('Pace of change parameters'!$E$24:$I$24,1,$B$6),0,IF(J64&lt;INDEX('Pace of change parameters'!$E$23:$I$23,1,$B$6),1,(J64-INDEX('Pace of change parameters'!$E$24:$I$24,1,$B$6))/(INDEX('Pace of change parameters'!$E$23:$I$23,1,$B$6)-INDEX('Pace of change parameters'!$E$24:$I$24,1,$B$6))))</f>
        <v>1</v>
      </c>
      <c r="W64" s="123">
        <f>MIN(S64, S64+(INDEX('Pace of change parameters'!$E$25:$I$25,1,$B$6)-S64)*(1-V64))</f>
        <v>4.8070883400622044E-2</v>
      </c>
      <c r="X64" s="123">
        <v>4.0300000000000002E-2</v>
      </c>
      <c r="Y64" s="99">
        <f t="shared" si="4"/>
        <v>58271.693046191183</v>
      </c>
      <c r="Z64" s="88">
        <v>0</v>
      </c>
      <c r="AA64" s="90">
        <f t="shared" si="8"/>
        <v>51331.820351352289</v>
      </c>
      <c r="AB64" s="90">
        <f>IF(INDEX('Pace of change parameters'!$E$27:$I$27,1,$B$6)=1,MAX(AA64,Y64),Y64)</f>
        <v>58271.693046191183</v>
      </c>
      <c r="AC64" s="88">
        <f t="shared" si="5"/>
        <v>4.8070883400622044E-2</v>
      </c>
      <c r="AD64" s="134">
        <v>4.0300000000000002E-2</v>
      </c>
      <c r="AE64" s="51">
        <f t="shared" si="6"/>
        <v>58272</v>
      </c>
      <c r="AF64" s="51">
        <v>271.00257317201113</v>
      </c>
      <c r="AG64" s="15">
        <f t="shared" si="11"/>
        <v>4.8076404251875093E-2</v>
      </c>
      <c r="AH64" s="15">
        <f t="shared" si="11"/>
        <v>4.0305479917102316E-2</v>
      </c>
      <c r="AI64" s="51"/>
      <c r="AJ64" s="51">
        <v>51331.820351352289</v>
      </c>
      <c r="AK64" s="51">
        <v>238.72623903109346</v>
      </c>
      <c r="AL64" s="15">
        <f t="shared" si="9"/>
        <v>0.13520228975212789</v>
      </c>
      <c r="AM64" s="53">
        <f t="shared" si="9"/>
        <v>0.13520228975212811</v>
      </c>
    </row>
    <row r="65" spans="1:39" x14ac:dyDescent="0.2">
      <c r="A65" s="160" t="s">
        <v>177</v>
      </c>
      <c r="B65" s="160" t="s">
        <v>178</v>
      </c>
      <c r="D65" s="62">
        <v>85378</v>
      </c>
      <c r="E65" s="67">
        <v>310.6437406098683</v>
      </c>
      <c r="F65" s="50"/>
      <c r="G65" s="82">
        <v>73670.754038585248</v>
      </c>
      <c r="H65" s="75">
        <v>266.16843758530268</v>
      </c>
      <c r="I65" s="84"/>
      <c r="J65" s="94">
        <f t="shared" si="10"/>
        <v>0.1589130736368336</v>
      </c>
      <c r="K65" s="117">
        <f t="shared" si="10"/>
        <v>0.16709457901187852</v>
      </c>
      <c r="L65" s="94">
        <v>4.764414015621532E-2</v>
      </c>
      <c r="M65" s="88">
        <f>INDEX('Pace of change parameters'!$E$20:$I$20,1,$B$6)</f>
        <v>4.0300000000000002E-2</v>
      </c>
      <c r="N65" s="99">
        <f>IF(INDEX('Pace of change parameters'!$E$28:$I$28,1,$B$6)=1,(1+L65)*D65,D65)</f>
        <v>89445.761398257353</v>
      </c>
      <c r="O65" s="85">
        <f>IF(K65&lt;INDEX('Pace of change parameters'!$E$16:$I$16,1,$B$6),1,IF(K65&gt;INDEX('Pace of change parameters'!$E$17:$I$17,1,$B$6),0,(K65-INDEX('Pace of change parameters'!$E$17:$I$17,1,$B$6))/(INDEX('Pace of change parameters'!$E$16:$I$16,1,$B$6)-INDEX('Pace of change parameters'!$E$17:$I$17,1,$B$6))))</f>
        <v>0</v>
      </c>
      <c r="P65" s="52">
        <v>4.764414015621532E-2</v>
      </c>
      <c r="Q65" s="52">
        <v>4.0300000000000002E-2</v>
      </c>
      <c r="R65" s="9">
        <f>IF(INDEX('Pace of change parameters'!$E$29:$I$29,1,$B$6)=1,D65*(1+P65),D65)</f>
        <v>89445.761398257353</v>
      </c>
      <c r="S65" s="94">
        <f>IF(P65&lt;INDEX('Pace of change parameters'!$E$22:$I$22,1,$B$6),INDEX('Pace of change parameters'!$E$22:$I$22,1,$B$6),P65)</f>
        <v>4.764414015621532E-2</v>
      </c>
      <c r="T65" s="123">
        <v>4.0300000000000002E-2</v>
      </c>
      <c r="U65" s="108">
        <f t="shared" si="3"/>
        <v>89445.761398257353</v>
      </c>
      <c r="V65" s="122">
        <f>IF(J65&gt;INDEX('Pace of change parameters'!$E$24:$I$24,1,$B$6),0,IF(J65&lt;INDEX('Pace of change parameters'!$E$23:$I$23,1,$B$6),1,(J65-INDEX('Pace of change parameters'!$E$24:$I$24,1,$B$6))/(INDEX('Pace of change parameters'!$E$23:$I$23,1,$B$6)-INDEX('Pace of change parameters'!$E$24:$I$24,1,$B$6))))</f>
        <v>1</v>
      </c>
      <c r="W65" s="123">
        <f>MIN(S65, S65+(INDEX('Pace of change parameters'!$E$25:$I$25,1,$B$6)-S65)*(1-V65))</f>
        <v>4.764414015621532E-2</v>
      </c>
      <c r="X65" s="123">
        <v>4.0300000000000002E-2</v>
      </c>
      <c r="Y65" s="99">
        <f t="shared" si="4"/>
        <v>89445.761398257353</v>
      </c>
      <c r="Z65" s="88">
        <v>-1.4063094501287066E-2</v>
      </c>
      <c r="AA65" s="90">
        <f t="shared" si="8"/>
        <v>76120.018852337103</v>
      </c>
      <c r="AB65" s="90">
        <f>IF(INDEX('Pace of change parameters'!$E$27:$I$27,1,$B$6)=1,MAX(AA65,Y65),Y65)</f>
        <v>89445.761398257353</v>
      </c>
      <c r="AC65" s="88">
        <f t="shared" si="5"/>
        <v>4.764414015621532E-2</v>
      </c>
      <c r="AD65" s="134">
        <v>4.0300000000000002E-2</v>
      </c>
      <c r="AE65" s="51">
        <f t="shared" si="6"/>
        <v>89446</v>
      </c>
      <c r="AF65" s="51">
        <v>323.16354541159768</v>
      </c>
      <c r="AG65" s="15">
        <f t="shared" si="11"/>
        <v>4.7646934807561658E-2</v>
      </c>
      <c r="AH65" s="15">
        <f t="shared" si="11"/>
        <v>4.0302775060427676E-2</v>
      </c>
      <c r="AI65" s="51"/>
      <c r="AJ65" s="51">
        <v>77205.770904613397</v>
      </c>
      <c r="AK65" s="51">
        <v>278.94026174194971</v>
      </c>
      <c r="AL65" s="15">
        <f t="shared" si="9"/>
        <v>0.15854033904420461</v>
      </c>
      <c r="AM65" s="53">
        <f t="shared" si="9"/>
        <v>0.15854033904420484</v>
      </c>
    </row>
    <row r="66" spans="1:39" x14ac:dyDescent="0.2">
      <c r="A66" s="160" t="s">
        <v>179</v>
      </c>
      <c r="B66" s="160" t="s">
        <v>180</v>
      </c>
      <c r="D66" s="62">
        <v>82321</v>
      </c>
      <c r="E66" s="67">
        <v>222.96889399363158</v>
      </c>
      <c r="F66" s="50"/>
      <c r="G66" s="82">
        <v>70102.917826794888</v>
      </c>
      <c r="H66" s="75">
        <v>188.77332218188292</v>
      </c>
      <c r="I66" s="84"/>
      <c r="J66" s="94">
        <f t="shared" si="10"/>
        <v>0.17428778361826036</v>
      </c>
      <c r="K66" s="117">
        <f t="shared" si="10"/>
        <v>0.18114620973190942</v>
      </c>
      <c r="L66" s="94">
        <v>4.6375870655867013E-2</v>
      </c>
      <c r="M66" s="88">
        <f>INDEX('Pace of change parameters'!$E$20:$I$20,1,$B$6)</f>
        <v>4.0300000000000002E-2</v>
      </c>
      <c r="N66" s="99">
        <f>IF(INDEX('Pace of change parameters'!$E$28:$I$28,1,$B$6)=1,(1+L66)*D66,D66)</f>
        <v>86138.708048261629</v>
      </c>
      <c r="O66" s="85">
        <f>IF(K66&lt;INDEX('Pace of change parameters'!$E$16:$I$16,1,$B$6),1,IF(K66&gt;INDEX('Pace of change parameters'!$E$17:$I$17,1,$B$6),0,(K66-INDEX('Pace of change parameters'!$E$17:$I$17,1,$B$6))/(INDEX('Pace of change parameters'!$E$16:$I$16,1,$B$6)-INDEX('Pace of change parameters'!$E$17:$I$17,1,$B$6))))</f>
        <v>0</v>
      </c>
      <c r="P66" s="52">
        <v>4.6375870655867013E-2</v>
      </c>
      <c r="Q66" s="52">
        <v>4.0300000000000002E-2</v>
      </c>
      <c r="R66" s="9">
        <f>IF(INDEX('Pace of change parameters'!$E$29:$I$29,1,$B$6)=1,D66*(1+P66),D66)</f>
        <v>86138.708048261629</v>
      </c>
      <c r="S66" s="94">
        <f>IF(P66&lt;INDEX('Pace of change parameters'!$E$22:$I$22,1,$B$6),INDEX('Pace of change parameters'!$E$22:$I$22,1,$B$6),P66)</f>
        <v>4.6375870655867013E-2</v>
      </c>
      <c r="T66" s="123">
        <v>4.0300000000000002E-2</v>
      </c>
      <c r="U66" s="108">
        <f t="shared" si="3"/>
        <v>86138.708048261629</v>
      </c>
      <c r="V66" s="122">
        <f>IF(J66&gt;INDEX('Pace of change parameters'!$E$24:$I$24,1,$B$6),0,IF(J66&lt;INDEX('Pace of change parameters'!$E$23:$I$23,1,$B$6),1,(J66-INDEX('Pace of change parameters'!$E$24:$I$24,1,$B$6))/(INDEX('Pace of change parameters'!$E$23:$I$23,1,$B$6)-INDEX('Pace of change parameters'!$E$24:$I$24,1,$B$6))))</f>
        <v>1</v>
      </c>
      <c r="W66" s="123">
        <f>MIN(S66, S66+(INDEX('Pace of change parameters'!$E$25:$I$25,1,$B$6)-S66)*(1-V66))</f>
        <v>4.6375870655867013E-2</v>
      </c>
      <c r="X66" s="123">
        <v>4.0300000000000002E-2</v>
      </c>
      <c r="Y66" s="99">
        <f t="shared" si="4"/>
        <v>86138.708048261629</v>
      </c>
      <c r="Z66" s="88">
        <v>0</v>
      </c>
      <c r="AA66" s="90">
        <f t="shared" si="8"/>
        <v>73466.73566888881</v>
      </c>
      <c r="AB66" s="90">
        <f>IF(INDEX('Pace of change parameters'!$E$27:$I$27,1,$B$6)=1,MAX(AA66,Y66),Y66)</f>
        <v>86138.708048261629</v>
      </c>
      <c r="AC66" s="88">
        <f t="shared" si="5"/>
        <v>4.6375870655867013E-2</v>
      </c>
      <c r="AD66" s="134">
        <v>4.0300000000000002E-2</v>
      </c>
      <c r="AE66" s="51">
        <f t="shared" si="6"/>
        <v>86139</v>
      </c>
      <c r="AF66" s="51">
        <v>231.95532658998673</v>
      </c>
      <c r="AG66" s="15">
        <f t="shared" si="11"/>
        <v>4.6379417159655434E-2</v>
      </c>
      <c r="AH66" s="15">
        <f t="shared" si="11"/>
        <v>4.0303525910712068E-2</v>
      </c>
      <c r="AI66" s="51"/>
      <c r="AJ66" s="51">
        <v>73466.73566888881</v>
      </c>
      <c r="AK66" s="51">
        <v>197.83141974688968</v>
      </c>
      <c r="AL66" s="15">
        <f t="shared" si="9"/>
        <v>0.17248982435022708</v>
      </c>
      <c r="AM66" s="53">
        <f t="shared" si="9"/>
        <v>0.17248982435022708</v>
      </c>
    </row>
    <row r="67" spans="1:39" x14ac:dyDescent="0.2">
      <c r="A67" s="160" t="s">
        <v>181</v>
      </c>
      <c r="B67" s="160" t="s">
        <v>182</v>
      </c>
      <c r="D67" s="62">
        <v>40112</v>
      </c>
      <c r="E67" s="67">
        <v>237.1235705041245</v>
      </c>
      <c r="F67" s="50"/>
      <c r="G67" s="82">
        <v>41451.008530604799</v>
      </c>
      <c r="H67" s="75">
        <v>244.73904724709647</v>
      </c>
      <c r="I67" s="84"/>
      <c r="J67" s="94">
        <f t="shared" si="10"/>
        <v>-3.2303400521995984E-2</v>
      </c>
      <c r="K67" s="117">
        <f t="shared" si="10"/>
        <v>-3.1116721375821665E-2</v>
      </c>
      <c r="L67" s="94">
        <v>4.1575712156507683E-2</v>
      </c>
      <c r="M67" s="88">
        <f>INDEX('Pace of change parameters'!$E$20:$I$20,1,$B$6)</f>
        <v>4.0300000000000002E-2</v>
      </c>
      <c r="N67" s="99">
        <f>IF(INDEX('Pace of change parameters'!$E$28:$I$28,1,$B$6)=1,(1+L67)*D67,D67)</f>
        <v>41779.684966021836</v>
      </c>
      <c r="O67" s="85">
        <f>IF(K67&lt;INDEX('Pace of change parameters'!$E$16:$I$16,1,$B$6),1,IF(K67&gt;INDEX('Pace of change parameters'!$E$17:$I$17,1,$B$6),0,(K67-INDEX('Pace of change parameters'!$E$17:$I$17,1,$B$6))/(INDEX('Pace of change parameters'!$E$16:$I$16,1,$B$6)-INDEX('Pace of change parameters'!$E$17:$I$17,1,$B$6))))</f>
        <v>0</v>
      </c>
      <c r="P67" s="52">
        <v>4.1575712156507683E-2</v>
      </c>
      <c r="Q67" s="52">
        <v>4.0300000000000002E-2</v>
      </c>
      <c r="R67" s="9">
        <f>IF(INDEX('Pace of change parameters'!$E$29:$I$29,1,$B$6)=1,D67*(1+P67),D67)</f>
        <v>41779.684966021836</v>
      </c>
      <c r="S67" s="94">
        <f>IF(P67&lt;INDEX('Pace of change parameters'!$E$22:$I$22,1,$B$6),INDEX('Pace of change parameters'!$E$22:$I$22,1,$B$6),P67)</f>
        <v>4.1575712156507683E-2</v>
      </c>
      <c r="T67" s="123">
        <v>4.0300000000000002E-2</v>
      </c>
      <c r="U67" s="108">
        <f t="shared" si="3"/>
        <v>41779.684966021836</v>
      </c>
      <c r="V67" s="122">
        <f>IF(J67&gt;INDEX('Pace of change parameters'!$E$24:$I$24,1,$B$6),0,IF(J67&lt;INDEX('Pace of change parameters'!$E$23:$I$23,1,$B$6),1,(J67-INDEX('Pace of change parameters'!$E$24:$I$24,1,$B$6))/(INDEX('Pace of change parameters'!$E$23:$I$23,1,$B$6)-INDEX('Pace of change parameters'!$E$24:$I$24,1,$B$6))))</f>
        <v>1</v>
      </c>
      <c r="W67" s="123">
        <f>MIN(S67, S67+(INDEX('Pace of change parameters'!$E$25:$I$25,1,$B$6)-S67)*(1-V67))</f>
        <v>4.1575712156507683E-2</v>
      </c>
      <c r="X67" s="123">
        <v>4.0300000000000002E-2</v>
      </c>
      <c r="Y67" s="99">
        <f t="shared" si="4"/>
        <v>41779.684966021836</v>
      </c>
      <c r="Z67" s="88">
        <v>0</v>
      </c>
      <c r="AA67" s="90">
        <f t="shared" si="8"/>
        <v>43439.993388732066</v>
      </c>
      <c r="AB67" s="90">
        <f>IF(INDEX('Pace of change parameters'!$E$27:$I$27,1,$B$6)=1,MAX(AA67,Y67),Y67)</f>
        <v>41779.684966021836</v>
      </c>
      <c r="AC67" s="88">
        <f t="shared" si="5"/>
        <v>4.1575712156507683E-2</v>
      </c>
      <c r="AD67" s="134">
        <v>4.0300000000000002E-2</v>
      </c>
      <c r="AE67" s="51">
        <f t="shared" si="6"/>
        <v>41780</v>
      </c>
      <c r="AF67" s="51">
        <v>246.68151044947558</v>
      </c>
      <c r="AG67" s="15">
        <f t="shared" si="11"/>
        <v>4.1583566015157558E-2</v>
      </c>
      <c r="AH67" s="15">
        <f t="shared" si="11"/>
        <v>4.0307844239317436E-2</v>
      </c>
      <c r="AI67" s="51"/>
      <c r="AJ67" s="51">
        <v>43439.993388732066</v>
      </c>
      <c r="AK67" s="51">
        <v>256.48260371104982</v>
      </c>
      <c r="AL67" s="15">
        <f t="shared" si="9"/>
        <v>-3.8213481615369083E-2</v>
      </c>
      <c r="AM67" s="53">
        <f t="shared" si="9"/>
        <v>-3.8213481615369194E-2</v>
      </c>
    </row>
    <row r="68" spans="1:39" x14ac:dyDescent="0.2">
      <c r="A68" s="160" t="s">
        <v>183</v>
      </c>
      <c r="B68" s="160" t="s">
        <v>184</v>
      </c>
      <c r="D68" s="62">
        <v>44588</v>
      </c>
      <c r="E68" s="67">
        <v>232.97660569077834</v>
      </c>
      <c r="F68" s="50"/>
      <c r="G68" s="82">
        <v>43270.190381166387</v>
      </c>
      <c r="H68" s="75">
        <v>224.61044219153845</v>
      </c>
      <c r="I68" s="84"/>
      <c r="J68" s="94">
        <f t="shared" si="10"/>
        <v>3.0455369094174234E-2</v>
      </c>
      <c r="K68" s="117">
        <f t="shared" si="10"/>
        <v>3.7247437908988879E-2</v>
      </c>
      <c r="L68" s="94">
        <v>4.7156958001259852E-2</v>
      </c>
      <c r="M68" s="88">
        <f>INDEX('Pace of change parameters'!$E$20:$I$20,1,$B$6)</f>
        <v>4.0300000000000002E-2</v>
      </c>
      <c r="N68" s="99">
        <f>IF(INDEX('Pace of change parameters'!$E$28:$I$28,1,$B$6)=1,(1+L68)*D68,D68)</f>
        <v>46690.634443360177</v>
      </c>
      <c r="O68" s="85">
        <f>IF(K68&lt;INDEX('Pace of change parameters'!$E$16:$I$16,1,$B$6),1,IF(K68&gt;INDEX('Pace of change parameters'!$E$17:$I$17,1,$B$6),0,(K68-INDEX('Pace of change parameters'!$E$17:$I$17,1,$B$6))/(INDEX('Pace of change parameters'!$E$16:$I$16,1,$B$6)-INDEX('Pace of change parameters'!$E$17:$I$17,1,$B$6))))</f>
        <v>0</v>
      </c>
      <c r="P68" s="52">
        <v>4.7156958001259852E-2</v>
      </c>
      <c r="Q68" s="52">
        <v>4.0300000000000002E-2</v>
      </c>
      <c r="R68" s="9">
        <f>IF(INDEX('Pace of change parameters'!$E$29:$I$29,1,$B$6)=1,D68*(1+P68),D68)</f>
        <v>46690.634443360177</v>
      </c>
      <c r="S68" s="94">
        <f>IF(P68&lt;INDEX('Pace of change parameters'!$E$22:$I$22,1,$B$6),INDEX('Pace of change parameters'!$E$22:$I$22,1,$B$6),P68)</f>
        <v>4.7156958001259852E-2</v>
      </c>
      <c r="T68" s="123">
        <v>4.0300000000000002E-2</v>
      </c>
      <c r="U68" s="108">
        <f t="shared" si="3"/>
        <v>46690.634443360177</v>
      </c>
      <c r="V68" s="122">
        <f>IF(J68&gt;INDEX('Pace of change parameters'!$E$24:$I$24,1,$B$6),0,IF(J68&lt;INDEX('Pace of change parameters'!$E$23:$I$23,1,$B$6),1,(J68-INDEX('Pace of change parameters'!$E$24:$I$24,1,$B$6))/(INDEX('Pace of change parameters'!$E$23:$I$23,1,$B$6)-INDEX('Pace of change parameters'!$E$24:$I$24,1,$B$6))))</f>
        <v>1</v>
      </c>
      <c r="W68" s="123">
        <f>MIN(S68, S68+(INDEX('Pace of change parameters'!$E$25:$I$25,1,$B$6)-S68)*(1-V68))</f>
        <v>4.7156958001259852E-2</v>
      </c>
      <c r="X68" s="123">
        <v>4.0300000000000002E-2</v>
      </c>
      <c r="Y68" s="99">
        <f t="shared" si="4"/>
        <v>46690.634443360177</v>
      </c>
      <c r="Z68" s="88">
        <v>0</v>
      </c>
      <c r="AA68" s="90">
        <f t="shared" si="8"/>
        <v>45346.466846499679</v>
      </c>
      <c r="AB68" s="90">
        <f>IF(INDEX('Pace of change parameters'!$E$27:$I$27,1,$B$6)=1,MAX(AA68,Y68),Y68)</f>
        <v>46690.634443360177</v>
      </c>
      <c r="AC68" s="88">
        <f t="shared" si="5"/>
        <v>4.7156958001259852E-2</v>
      </c>
      <c r="AD68" s="134">
        <v>4.0300000000000002E-2</v>
      </c>
      <c r="AE68" s="51">
        <f t="shared" si="6"/>
        <v>46691</v>
      </c>
      <c r="AF68" s="51">
        <v>242.36746046141221</v>
      </c>
      <c r="AG68" s="15">
        <f t="shared" si="11"/>
        <v>4.7165156544361819E-2</v>
      </c>
      <c r="AH68" s="15">
        <f t="shared" si="11"/>
        <v>4.0308144857677419E-2</v>
      </c>
      <c r="AI68" s="51"/>
      <c r="AJ68" s="51">
        <v>45346.466846499679</v>
      </c>
      <c r="AK68" s="51">
        <v>235.38814783328161</v>
      </c>
      <c r="AL68" s="15">
        <f t="shared" si="9"/>
        <v>2.9650229598959577E-2</v>
      </c>
      <c r="AM68" s="53">
        <f t="shared" si="9"/>
        <v>2.9650229598959355E-2</v>
      </c>
    </row>
    <row r="69" spans="1:39" x14ac:dyDescent="0.2">
      <c r="A69" s="160" t="s">
        <v>185</v>
      </c>
      <c r="B69" s="160" t="s">
        <v>186</v>
      </c>
      <c r="D69" s="62">
        <v>35725</v>
      </c>
      <c r="E69" s="67">
        <v>207.13582588547803</v>
      </c>
      <c r="F69" s="50"/>
      <c r="G69" s="82">
        <v>38427.815070367469</v>
      </c>
      <c r="H69" s="75">
        <v>221.72574481568216</v>
      </c>
      <c r="I69" s="84"/>
      <c r="J69" s="94">
        <f t="shared" si="10"/>
        <v>-7.0334862011232846E-2</v>
      </c>
      <c r="K69" s="117">
        <f t="shared" si="10"/>
        <v>-6.5801645823007848E-2</v>
      </c>
      <c r="L69" s="94">
        <v>4.5372691884319583E-2</v>
      </c>
      <c r="M69" s="88">
        <f>INDEX('Pace of change parameters'!$E$20:$I$20,1,$B$6)</f>
        <v>4.0300000000000002E-2</v>
      </c>
      <c r="N69" s="99">
        <f>IF(INDEX('Pace of change parameters'!$E$28:$I$28,1,$B$6)=1,(1+L69)*D69,D69)</f>
        <v>37345.939417567315</v>
      </c>
      <c r="O69" s="85">
        <f>IF(K69&lt;INDEX('Pace of change parameters'!$E$16:$I$16,1,$B$6),1,IF(K69&gt;INDEX('Pace of change parameters'!$E$17:$I$17,1,$B$6),0,(K69-INDEX('Pace of change parameters'!$E$17:$I$17,1,$B$6))/(INDEX('Pace of change parameters'!$E$16:$I$16,1,$B$6)-INDEX('Pace of change parameters'!$E$17:$I$17,1,$B$6))))</f>
        <v>0</v>
      </c>
      <c r="P69" s="52">
        <v>4.5372691884319583E-2</v>
      </c>
      <c r="Q69" s="52">
        <v>4.0300000000000002E-2</v>
      </c>
      <c r="R69" s="9">
        <f>IF(INDEX('Pace of change parameters'!$E$29:$I$29,1,$B$6)=1,D69*(1+P69),D69)</f>
        <v>37345.939417567315</v>
      </c>
      <c r="S69" s="94">
        <f>IF(P69&lt;INDEX('Pace of change parameters'!$E$22:$I$22,1,$B$6),INDEX('Pace of change parameters'!$E$22:$I$22,1,$B$6),P69)</f>
        <v>4.5372691884319583E-2</v>
      </c>
      <c r="T69" s="123">
        <v>4.0300000000000002E-2</v>
      </c>
      <c r="U69" s="108">
        <f t="shared" si="3"/>
        <v>37345.939417567315</v>
      </c>
      <c r="V69" s="122">
        <f>IF(J69&gt;INDEX('Pace of change parameters'!$E$24:$I$24,1,$B$6),0,IF(J69&lt;INDEX('Pace of change parameters'!$E$23:$I$23,1,$B$6),1,(J69-INDEX('Pace of change parameters'!$E$24:$I$24,1,$B$6))/(INDEX('Pace of change parameters'!$E$23:$I$23,1,$B$6)-INDEX('Pace of change parameters'!$E$24:$I$24,1,$B$6))))</f>
        <v>1</v>
      </c>
      <c r="W69" s="123">
        <f>MIN(S69, S69+(INDEX('Pace of change parameters'!$E$25:$I$25,1,$B$6)-S69)*(1-V69))</f>
        <v>4.5372691884319583E-2</v>
      </c>
      <c r="X69" s="123">
        <v>4.0300000000000002E-2</v>
      </c>
      <c r="Y69" s="99">
        <f t="shared" si="4"/>
        <v>37345.939417567315</v>
      </c>
      <c r="Z69" s="88">
        <v>0</v>
      </c>
      <c r="AA69" s="90">
        <f t="shared" si="8"/>
        <v>40271.735037946622</v>
      </c>
      <c r="AB69" s="90">
        <f>IF(INDEX('Pace of change parameters'!$E$27:$I$27,1,$B$6)=1,MAX(AA69,Y69),Y69)</f>
        <v>37345.939417567315</v>
      </c>
      <c r="AC69" s="88">
        <f t="shared" si="5"/>
        <v>4.5372691884319583E-2</v>
      </c>
      <c r="AD69" s="134">
        <v>4.0300000000000002E-2</v>
      </c>
      <c r="AE69" s="51">
        <f t="shared" si="6"/>
        <v>37346</v>
      </c>
      <c r="AF69" s="51">
        <v>215.48374922496686</v>
      </c>
      <c r="AG69" s="15">
        <f t="shared" si="11"/>
        <v>4.537438768369495E-2</v>
      </c>
      <c r="AH69" s="15">
        <f t="shared" si="11"/>
        <v>4.030168757047492E-2</v>
      </c>
      <c r="AI69" s="51"/>
      <c r="AJ69" s="51">
        <v>40271.735037946622</v>
      </c>
      <c r="AK69" s="51">
        <v>232.36503116187009</v>
      </c>
      <c r="AL69" s="15">
        <f t="shared" si="9"/>
        <v>-7.2649838284588597E-2</v>
      </c>
      <c r="AM69" s="53">
        <f t="shared" si="9"/>
        <v>-7.2649838284588486E-2</v>
      </c>
    </row>
    <row r="70" spans="1:39" x14ac:dyDescent="0.2">
      <c r="A70" s="160" t="s">
        <v>187</v>
      </c>
      <c r="B70" s="160" t="s">
        <v>188</v>
      </c>
      <c r="D70" s="62">
        <v>60501</v>
      </c>
      <c r="E70" s="67">
        <v>232.52527306051647</v>
      </c>
      <c r="F70" s="50"/>
      <c r="G70" s="82">
        <v>60365.259156819768</v>
      </c>
      <c r="H70" s="75">
        <v>231.16645377364546</v>
      </c>
      <c r="I70" s="84"/>
      <c r="J70" s="94">
        <f t="shared" si="10"/>
        <v>2.2486583355436629E-3</v>
      </c>
      <c r="K70" s="117">
        <f t="shared" si="10"/>
        <v>5.8780989399160877E-3</v>
      </c>
      <c r="L70" s="94">
        <v>4.4067235834467589E-2</v>
      </c>
      <c r="M70" s="88">
        <f>INDEX('Pace of change parameters'!$E$20:$I$20,1,$B$6)</f>
        <v>4.0300000000000002E-2</v>
      </c>
      <c r="N70" s="99">
        <f>IF(INDEX('Pace of change parameters'!$E$28:$I$28,1,$B$6)=1,(1+L70)*D70,D70)</f>
        <v>63167.111835221127</v>
      </c>
      <c r="O70" s="85">
        <f>IF(K70&lt;INDEX('Pace of change parameters'!$E$16:$I$16,1,$B$6),1,IF(K70&gt;INDEX('Pace of change parameters'!$E$17:$I$17,1,$B$6),0,(K70-INDEX('Pace of change parameters'!$E$17:$I$17,1,$B$6))/(INDEX('Pace of change parameters'!$E$16:$I$16,1,$B$6)-INDEX('Pace of change parameters'!$E$17:$I$17,1,$B$6))))</f>
        <v>0</v>
      </c>
      <c r="P70" s="52">
        <v>4.4067235834467589E-2</v>
      </c>
      <c r="Q70" s="52">
        <v>4.0300000000000002E-2</v>
      </c>
      <c r="R70" s="9">
        <f>IF(INDEX('Pace of change parameters'!$E$29:$I$29,1,$B$6)=1,D70*(1+P70),D70)</f>
        <v>63167.111835221127</v>
      </c>
      <c r="S70" s="94">
        <f>IF(P70&lt;INDEX('Pace of change parameters'!$E$22:$I$22,1,$B$6),INDEX('Pace of change parameters'!$E$22:$I$22,1,$B$6),P70)</f>
        <v>4.4067235834467589E-2</v>
      </c>
      <c r="T70" s="123">
        <v>4.0300000000000002E-2</v>
      </c>
      <c r="U70" s="108">
        <f t="shared" si="3"/>
        <v>63167.111835221127</v>
      </c>
      <c r="V70" s="122">
        <f>IF(J70&gt;INDEX('Pace of change parameters'!$E$24:$I$24,1,$B$6),0,IF(J70&lt;INDEX('Pace of change parameters'!$E$23:$I$23,1,$B$6),1,(J70-INDEX('Pace of change parameters'!$E$24:$I$24,1,$B$6))/(INDEX('Pace of change parameters'!$E$23:$I$23,1,$B$6)-INDEX('Pace of change parameters'!$E$24:$I$24,1,$B$6))))</f>
        <v>1</v>
      </c>
      <c r="W70" s="123">
        <f>MIN(S70, S70+(INDEX('Pace of change parameters'!$E$25:$I$25,1,$B$6)-S70)*(1-V70))</f>
        <v>4.4067235834467589E-2</v>
      </c>
      <c r="X70" s="123">
        <v>4.0300000000000002E-2</v>
      </c>
      <c r="Y70" s="99">
        <f t="shared" si="4"/>
        <v>63167.111835221127</v>
      </c>
      <c r="Z70" s="88">
        <v>0</v>
      </c>
      <c r="AA70" s="90">
        <f t="shared" si="8"/>
        <v>63261.825264039915</v>
      </c>
      <c r="AB70" s="90">
        <f>IF(INDEX('Pace of change parameters'!$E$27:$I$27,1,$B$6)=1,MAX(AA70,Y70),Y70)</f>
        <v>63167.111835221127</v>
      </c>
      <c r="AC70" s="88">
        <f t="shared" si="5"/>
        <v>4.4067235834467589E-2</v>
      </c>
      <c r="AD70" s="134">
        <v>4.0300000000000002E-2</v>
      </c>
      <c r="AE70" s="51">
        <f t="shared" si="6"/>
        <v>63167</v>
      </c>
      <c r="AF70" s="51">
        <v>241.8956132961485</v>
      </c>
      <c r="AG70" s="15">
        <f t="shared" si="11"/>
        <v>4.4065387348969365E-2</v>
      </c>
      <c r="AH70" s="15">
        <f t="shared" si="11"/>
        <v>4.0298158184264743E-2</v>
      </c>
      <c r="AI70" s="51"/>
      <c r="AJ70" s="51">
        <v>63261.825264039915</v>
      </c>
      <c r="AK70" s="51">
        <v>242.25874302212733</v>
      </c>
      <c r="AL70" s="15">
        <f t="shared" si="9"/>
        <v>-1.4989334190743664E-3</v>
      </c>
      <c r="AM70" s="53">
        <f t="shared" si="9"/>
        <v>-1.4989334190744774E-3</v>
      </c>
    </row>
    <row r="71" spans="1:39" x14ac:dyDescent="0.2">
      <c r="A71" s="160" t="s">
        <v>189</v>
      </c>
      <c r="B71" s="160" t="s">
        <v>190</v>
      </c>
      <c r="D71" s="62">
        <v>23544</v>
      </c>
      <c r="E71" s="67">
        <v>197.71367918911491</v>
      </c>
      <c r="F71" s="50"/>
      <c r="G71" s="82">
        <v>23154.312948344577</v>
      </c>
      <c r="H71" s="75">
        <v>194.28322141065345</v>
      </c>
      <c r="I71" s="84"/>
      <c r="J71" s="94">
        <f t="shared" si="10"/>
        <v>1.6829998476948216E-2</v>
      </c>
      <c r="K71" s="117">
        <f t="shared" si="10"/>
        <v>1.7656994533823189E-2</v>
      </c>
      <c r="L71" s="94">
        <v>4.114608439882339E-2</v>
      </c>
      <c r="M71" s="88">
        <f>INDEX('Pace of change parameters'!$E$20:$I$20,1,$B$6)</f>
        <v>4.0300000000000002E-2</v>
      </c>
      <c r="N71" s="99">
        <f>IF(INDEX('Pace of change parameters'!$E$28:$I$28,1,$B$6)=1,(1+L71)*D71,D71)</f>
        <v>24512.743411085899</v>
      </c>
      <c r="O71" s="85">
        <f>IF(K71&lt;INDEX('Pace of change parameters'!$E$16:$I$16,1,$B$6),1,IF(K71&gt;INDEX('Pace of change parameters'!$E$17:$I$17,1,$B$6),0,(K71-INDEX('Pace of change parameters'!$E$17:$I$17,1,$B$6))/(INDEX('Pace of change parameters'!$E$16:$I$16,1,$B$6)-INDEX('Pace of change parameters'!$E$17:$I$17,1,$B$6))))</f>
        <v>0</v>
      </c>
      <c r="P71" s="52">
        <v>4.114608439882339E-2</v>
      </c>
      <c r="Q71" s="52">
        <v>4.0300000000000002E-2</v>
      </c>
      <c r="R71" s="9">
        <f>IF(INDEX('Pace of change parameters'!$E$29:$I$29,1,$B$6)=1,D71*(1+P71),D71)</f>
        <v>24512.743411085899</v>
      </c>
      <c r="S71" s="94">
        <f>IF(P71&lt;INDEX('Pace of change parameters'!$E$22:$I$22,1,$B$6),INDEX('Pace of change parameters'!$E$22:$I$22,1,$B$6),P71)</f>
        <v>4.114608439882339E-2</v>
      </c>
      <c r="T71" s="123">
        <v>4.0300000000000002E-2</v>
      </c>
      <c r="U71" s="108">
        <f t="shared" si="3"/>
        <v>24512.743411085899</v>
      </c>
      <c r="V71" s="122">
        <f>IF(J71&gt;INDEX('Pace of change parameters'!$E$24:$I$24,1,$B$6),0,IF(J71&lt;INDEX('Pace of change parameters'!$E$23:$I$23,1,$B$6),1,(J71-INDEX('Pace of change parameters'!$E$24:$I$24,1,$B$6))/(INDEX('Pace of change parameters'!$E$23:$I$23,1,$B$6)-INDEX('Pace of change parameters'!$E$24:$I$24,1,$B$6))))</f>
        <v>1</v>
      </c>
      <c r="W71" s="123">
        <f>MIN(S71, S71+(INDEX('Pace of change parameters'!$E$25:$I$25,1,$B$6)-S71)*(1-V71))</f>
        <v>4.114608439882339E-2</v>
      </c>
      <c r="X71" s="123">
        <v>4.0300000000000002E-2</v>
      </c>
      <c r="Y71" s="99">
        <f t="shared" si="4"/>
        <v>24512.743411085899</v>
      </c>
      <c r="Z71" s="88">
        <v>0</v>
      </c>
      <c r="AA71" s="90">
        <f t="shared" si="8"/>
        <v>24265.349313614064</v>
      </c>
      <c r="AB71" s="90">
        <f>IF(INDEX('Pace of change parameters'!$E$27:$I$27,1,$B$6)=1,MAX(AA71,Y71),Y71)</f>
        <v>24512.743411085899</v>
      </c>
      <c r="AC71" s="88">
        <f t="shared" si="5"/>
        <v>4.114608439882339E-2</v>
      </c>
      <c r="AD71" s="134">
        <v>4.0300000000000002E-2</v>
      </c>
      <c r="AE71" s="51">
        <f t="shared" si="6"/>
        <v>24513</v>
      </c>
      <c r="AF71" s="51">
        <v>205.68369344683327</v>
      </c>
      <c r="AG71" s="15">
        <f t="shared" si="11"/>
        <v>4.115698267074408E-2</v>
      </c>
      <c r="AH71" s="15">
        <f t="shared" si="11"/>
        <v>4.0310889415471118E-2</v>
      </c>
      <c r="AI71" s="51"/>
      <c r="AJ71" s="51">
        <v>24265.349313614064</v>
      </c>
      <c r="AK71" s="51">
        <v>203.60570593569619</v>
      </c>
      <c r="AL71" s="15">
        <f t="shared" si="9"/>
        <v>1.0205939472999637E-2</v>
      </c>
      <c r="AM71" s="53">
        <f t="shared" si="9"/>
        <v>1.0205939472999637E-2</v>
      </c>
    </row>
    <row r="72" spans="1:39" x14ac:dyDescent="0.2">
      <c r="A72" s="160" t="s">
        <v>191</v>
      </c>
      <c r="B72" s="160" t="s">
        <v>192</v>
      </c>
      <c r="D72" s="62">
        <v>179070</v>
      </c>
      <c r="E72" s="67">
        <v>304.34467666058481</v>
      </c>
      <c r="F72" s="50"/>
      <c r="G72" s="82">
        <v>158809.27807623579</v>
      </c>
      <c r="H72" s="75">
        <v>268.41050552330796</v>
      </c>
      <c r="I72" s="84"/>
      <c r="J72" s="94">
        <f t="shared" si="10"/>
        <v>0.12757895614913717</v>
      </c>
      <c r="K72" s="117">
        <f t="shared" si="10"/>
        <v>0.13387766275100743</v>
      </c>
      <c r="L72" s="94">
        <v>4.6111162439838038E-2</v>
      </c>
      <c r="M72" s="88">
        <f>INDEX('Pace of change parameters'!$E$20:$I$20,1,$B$6)</f>
        <v>4.0300000000000002E-2</v>
      </c>
      <c r="N72" s="99">
        <f>IF(INDEX('Pace of change parameters'!$E$28:$I$28,1,$B$6)=1,(1+L72)*D72,D72)</f>
        <v>187327.12585810179</v>
      </c>
      <c r="O72" s="85">
        <f>IF(K72&lt;INDEX('Pace of change parameters'!$E$16:$I$16,1,$B$6),1,IF(K72&gt;INDEX('Pace of change parameters'!$E$17:$I$17,1,$B$6),0,(K72-INDEX('Pace of change parameters'!$E$17:$I$17,1,$B$6))/(INDEX('Pace of change parameters'!$E$16:$I$16,1,$B$6)-INDEX('Pace of change parameters'!$E$17:$I$17,1,$B$6))))</f>
        <v>0</v>
      </c>
      <c r="P72" s="52">
        <v>4.6111162439838038E-2</v>
      </c>
      <c r="Q72" s="52">
        <v>4.0300000000000002E-2</v>
      </c>
      <c r="R72" s="9">
        <f>IF(INDEX('Pace of change parameters'!$E$29:$I$29,1,$B$6)=1,D72*(1+P72),D72)</f>
        <v>187327.12585810179</v>
      </c>
      <c r="S72" s="94">
        <f>IF(P72&lt;INDEX('Pace of change parameters'!$E$22:$I$22,1,$B$6),INDEX('Pace of change parameters'!$E$22:$I$22,1,$B$6),P72)</f>
        <v>4.6111162439838038E-2</v>
      </c>
      <c r="T72" s="123">
        <v>4.0300000000000002E-2</v>
      </c>
      <c r="U72" s="108">
        <f t="shared" si="3"/>
        <v>187327.12585810179</v>
      </c>
      <c r="V72" s="122">
        <f>IF(J72&gt;INDEX('Pace of change parameters'!$E$24:$I$24,1,$B$6),0,IF(J72&lt;INDEX('Pace of change parameters'!$E$23:$I$23,1,$B$6),1,(J72-INDEX('Pace of change parameters'!$E$24:$I$24,1,$B$6))/(INDEX('Pace of change parameters'!$E$23:$I$23,1,$B$6)-INDEX('Pace of change parameters'!$E$24:$I$24,1,$B$6))))</f>
        <v>1</v>
      </c>
      <c r="W72" s="123">
        <f>MIN(S72, S72+(INDEX('Pace of change parameters'!$E$25:$I$25,1,$B$6)-S72)*(1-V72))</f>
        <v>4.6111162439838038E-2</v>
      </c>
      <c r="X72" s="123">
        <v>4.0300000000000002E-2</v>
      </c>
      <c r="Y72" s="99">
        <f t="shared" si="4"/>
        <v>187327.12585810179</v>
      </c>
      <c r="Z72" s="88">
        <v>0</v>
      </c>
      <c r="AA72" s="90">
        <f t="shared" si="8"/>
        <v>166429.58119118988</v>
      </c>
      <c r="AB72" s="90">
        <f>IF(INDEX('Pace of change parameters'!$E$27:$I$27,1,$B$6)=1,MAX(AA72,Y72),Y72)</f>
        <v>187327.12585810179</v>
      </c>
      <c r="AC72" s="88">
        <f t="shared" si="5"/>
        <v>4.6111162439838038E-2</v>
      </c>
      <c r="AD72" s="134">
        <v>4.0300000000000002E-2</v>
      </c>
      <c r="AE72" s="51">
        <f t="shared" si="6"/>
        <v>187327</v>
      </c>
      <c r="AF72" s="51">
        <v>316.60955441172479</v>
      </c>
      <c r="AG72" s="15">
        <f t="shared" si="11"/>
        <v>4.611045959680582E-2</v>
      </c>
      <c r="AH72" s="15">
        <f t="shared" si="11"/>
        <v>4.0299301061270665E-2</v>
      </c>
      <c r="AI72" s="51"/>
      <c r="AJ72" s="51">
        <v>166429.58119118988</v>
      </c>
      <c r="AK72" s="51">
        <v>281.28991304976114</v>
      </c>
      <c r="AL72" s="15">
        <f t="shared" si="9"/>
        <v>0.12556312801630942</v>
      </c>
      <c r="AM72" s="53">
        <f t="shared" si="9"/>
        <v>0.1255631280163092</v>
      </c>
    </row>
    <row r="73" spans="1:39" x14ac:dyDescent="0.2">
      <c r="A73" s="160" t="s">
        <v>193</v>
      </c>
      <c r="B73" s="160" t="s">
        <v>194</v>
      </c>
      <c r="D73" s="62">
        <v>71071</v>
      </c>
      <c r="E73" s="67">
        <v>200.48329095002777</v>
      </c>
      <c r="F73" s="50"/>
      <c r="G73" s="82">
        <v>68031.004526566234</v>
      </c>
      <c r="H73" s="75">
        <v>190.72265324932567</v>
      </c>
      <c r="I73" s="84"/>
      <c r="J73" s="94">
        <f t="shared" si="10"/>
        <v>4.4685441506991719E-2</v>
      </c>
      <c r="K73" s="117">
        <f t="shared" si="10"/>
        <v>5.1177128329597643E-2</v>
      </c>
      <c r="L73" s="94">
        <v>4.6764435640852087E-2</v>
      </c>
      <c r="M73" s="88">
        <f>INDEX('Pace of change parameters'!$E$20:$I$20,1,$B$6)</f>
        <v>4.0300000000000002E-2</v>
      </c>
      <c r="N73" s="99">
        <f>IF(INDEX('Pace of change parameters'!$E$28:$I$28,1,$B$6)=1,(1+L73)*D73,D73)</f>
        <v>74394.595205431004</v>
      </c>
      <c r="O73" s="85">
        <f>IF(K73&lt;INDEX('Pace of change parameters'!$E$16:$I$16,1,$B$6),1,IF(K73&gt;INDEX('Pace of change parameters'!$E$17:$I$17,1,$B$6),0,(K73-INDEX('Pace of change parameters'!$E$17:$I$17,1,$B$6))/(INDEX('Pace of change parameters'!$E$16:$I$16,1,$B$6)-INDEX('Pace of change parameters'!$E$17:$I$17,1,$B$6))))</f>
        <v>0</v>
      </c>
      <c r="P73" s="52">
        <v>4.6764435640852087E-2</v>
      </c>
      <c r="Q73" s="52">
        <v>4.0300000000000002E-2</v>
      </c>
      <c r="R73" s="9">
        <f>IF(INDEX('Pace of change parameters'!$E$29:$I$29,1,$B$6)=1,D73*(1+P73),D73)</f>
        <v>74394.595205431004</v>
      </c>
      <c r="S73" s="94">
        <f>IF(P73&lt;INDEX('Pace of change parameters'!$E$22:$I$22,1,$B$6),INDEX('Pace of change parameters'!$E$22:$I$22,1,$B$6),P73)</f>
        <v>4.6764435640852087E-2</v>
      </c>
      <c r="T73" s="123">
        <v>4.0300000000000002E-2</v>
      </c>
      <c r="U73" s="108">
        <f t="shared" ref="U73:U136" si="12">D73*(1+S73)</f>
        <v>74394.595205431004</v>
      </c>
      <c r="V73" s="122">
        <f>IF(J73&gt;INDEX('Pace of change parameters'!$E$24:$I$24,1,$B$6),0,IF(J73&lt;INDEX('Pace of change parameters'!$E$23:$I$23,1,$B$6),1,(J73-INDEX('Pace of change parameters'!$E$24:$I$24,1,$B$6))/(INDEX('Pace of change parameters'!$E$23:$I$23,1,$B$6)-INDEX('Pace of change parameters'!$E$24:$I$24,1,$B$6))))</f>
        <v>1</v>
      </c>
      <c r="W73" s="123">
        <f>MIN(S73, S73+(INDEX('Pace of change parameters'!$E$25:$I$25,1,$B$6)-S73)*(1-V73))</f>
        <v>4.6764435640852087E-2</v>
      </c>
      <c r="X73" s="123">
        <v>4.0300000000000002E-2</v>
      </c>
      <c r="Y73" s="99">
        <f t="shared" ref="Y73:Y136" si="13">D73*(1+W73)</f>
        <v>74394.595205431004</v>
      </c>
      <c r="Z73" s="88">
        <v>0</v>
      </c>
      <c r="AA73" s="90">
        <f t="shared" si="8"/>
        <v>71295.40369761709</v>
      </c>
      <c r="AB73" s="90">
        <f>IF(INDEX('Pace of change parameters'!$E$27:$I$27,1,$B$6)=1,MAX(AA73,Y73),Y73)</f>
        <v>74394.595205431004</v>
      </c>
      <c r="AC73" s="88">
        <f t="shared" ref="AC73:AC136" si="14">AB73/D73-1</f>
        <v>4.6764435640852087E-2</v>
      </c>
      <c r="AD73" s="134">
        <v>4.0300000000000002E-2</v>
      </c>
      <c r="AE73" s="51">
        <f t="shared" ref="AE73:AE136" si="15">ROUND(AB73,0)</f>
        <v>74395</v>
      </c>
      <c r="AF73" s="51">
        <v>208.56390240339351</v>
      </c>
      <c r="AG73" s="15">
        <f t="shared" ref="AG73:AH104" si="16">AE73/D73 - 1</f>
        <v>4.6770131277173554E-2</v>
      </c>
      <c r="AH73" s="15">
        <f t="shared" si="16"/>
        <v>4.0305660462147452E-2</v>
      </c>
      <c r="AI73" s="51"/>
      <c r="AJ73" s="51">
        <v>71295.40369761709</v>
      </c>
      <c r="AK73" s="51">
        <v>199.87428750050879</v>
      </c>
      <c r="AL73" s="15">
        <f t="shared" si="9"/>
        <v>4.3475401521381851E-2</v>
      </c>
      <c r="AM73" s="53">
        <f t="shared" si="9"/>
        <v>4.3475401521381851E-2</v>
      </c>
    </row>
    <row r="74" spans="1:39" x14ac:dyDescent="0.2">
      <c r="A74" s="160" t="s">
        <v>195</v>
      </c>
      <c r="B74" s="160" t="s">
        <v>196</v>
      </c>
      <c r="D74" s="62">
        <v>79938</v>
      </c>
      <c r="E74" s="67">
        <v>218.90961516796014</v>
      </c>
      <c r="F74" s="50"/>
      <c r="G74" s="82">
        <v>77784.815414184952</v>
      </c>
      <c r="H74" s="75">
        <v>211.90588276989575</v>
      </c>
      <c r="I74" s="84"/>
      <c r="J74" s="94">
        <f t="shared" si="10"/>
        <v>2.7681297105995206E-2</v>
      </c>
      <c r="K74" s="117">
        <f t="shared" si="10"/>
        <v>3.3051146605824089E-2</v>
      </c>
      <c r="L74" s="94">
        <v>4.5735784858986106E-2</v>
      </c>
      <c r="M74" s="88">
        <f>INDEX('Pace of change parameters'!$E$20:$I$20,1,$B$6)</f>
        <v>4.0300000000000002E-2</v>
      </c>
      <c r="N74" s="99">
        <f>IF(INDEX('Pace of change parameters'!$E$28:$I$28,1,$B$6)=1,(1+L74)*D74,D74)</f>
        <v>83594.027170057627</v>
      </c>
      <c r="O74" s="85">
        <f>IF(K74&lt;INDEX('Pace of change parameters'!$E$16:$I$16,1,$B$6),1,IF(K74&gt;INDEX('Pace of change parameters'!$E$17:$I$17,1,$B$6),0,(K74-INDEX('Pace of change parameters'!$E$17:$I$17,1,$B$6))/(INDEX('Pace of change parameters'!$E$16:$I$16,1,$B$6)-INDEX('Pace of change parameters'!$E$17:$I$17,1,$B$6))))</f>
        <v>0</v>
      </c>
      <c r="P74" s="52">
        <v>4.5735784858986106E-2</v>
      </c>
      <c r="Q74" s="52">
        <v>4.0300000000000002E-2</v>
      </c>
      <c r="R74" s="9">
        <f>IF(INDEX('Pace of change parameters'!$E$29:$I$29,1,$B$6)=1,D74*(1+P74),D74)</f>
        <v>83594.027170057627</v>
      </c>
      <c r="S74" s="94">
        <f>IF(P74&lt;INDEX('Pace of change parameters'!$E$22:$I$22,1,$B$6),INDEX('Pace of change parameters'!$E$22:$I$22,1,$B$6),P74)</f>
        <v>4.5735784858986106E-2</v>
      </c>
      <c r="T74" s="123">
        <v>4.0300000000000002E-2</v>
      </c>
      <c r="U74" s="108">
        <f t="shared" si="12"/>
        <v>83594.027170057627</v>
      </c>
      <c r="V74" s="122">
        <f>IF(J74&gt;INDEX('Pace of change parameters'!$E$24:$I$24,1,$B$6),0,IF(J74&lt;INDEX('Pace of change parameters'!$E$23:$I$23,1,$B$6),1,(J74-INDEX('Pace of change parameters'!$E$24:$I$24,1,$B$6))/(INDEX('Pace of change parameters'!$E$23:$I$23,1,$B$6)-INDEX('Pace of change parameters'!$E$24:$I$24,1,$B$6))))</f>
        <v>1</v>
      </c>
      <c r="W74" s="123">
        <f>MIN(S74, S74+(INDEX('Pace of change parameters'!$E$25:$I$25,1,$B$6)-S74)*(1-V74))</f>
        <v>4.5735784858986106E-2</v>
      </c>
      <c r="X74" s="123">
        <v>4.0300000000000002E-2</v>
      </c>
      <c r="Y74" s="99">
        <f t="shared" si="13"/>
        <v>83594.027170057627</v>
      </c>
      <c r="Z74" s="88">
        <v>0</v>
      </c>
      <c r="AA74" s="90">
        <f t="shared" ref="AA74:AA137" si="17">(1+Z74)*AJ74</f>
        <v>81517.241367990369</v>
      </c>
      <c r="AB74" s="90">
        <f>IF(INDEX('Pace of change parameters'!$E$27:$I$27,1,$B$6)=1,MAX(AA74,Y74),Y74)</f>
        <v>83594.027170057627</v>
      </c>
      <c r="AC74" s="88">
        <f t="shared" si="14"/>
        <v>4.5735784858986106E-2</v>
      </c>
      <c r="AD74" s="134">
        <v>4.0300000000000002E-2</v>
      </c>
      <c r="AE74" s="51">
        <f t="shared" si="15"/>
        <v>83594</v>
      </c>
      <c r="AF74" s="51">
        <v>227.73159864099006</v>
      </c>
      <c r="AG74" s="15">
        <f t="shared" si="16"/>
        <v>4.5735444969851713E-2</v>
      </c>
      <c r="AH74" s="15">
        <f t="shared" si="16"/>
        <v>4.0299661877625459E-2</v>
      </c>
      <c r="AI74" s="51"/>
      <c r="AJ74" s="51">
        <v>81517.241367990369</v>
      </c>
      <c r="AK74" s="51">
        <v>222.07397293508978</v>
      </c>
      <c r="AL74" s="15">
        <f t="shared" ref="AL74:AM137" si="18">AE74/AJ74-1</f>
        <v>2.5476311479121216E-2</v>
      </c>
      <c r="AM74" s="53">
        <f t="shared" si="18"/>
        <v>2.5476311479121216E-2</v>
      </c>
    </row>
    <row r="75" spans="1:39" x14ac:dyDescent="0.2">
      <c r="A75" s="160" t="s">
        <v>197</v>
      </c>
      <c r="B75" s="160" t="s">
        <v>198</v>
      </c>
      <c r="D75" s="62">
        <v>236701</v>
      </c>
      <c r="E75" s="67">
        <v>327.47087854668138</v>
      </c>
      <c r="F75" s="50"/>
      <c r="G75" s="82">
        <v>222923.53593845284</v>
      </c>
      <c r="H75" s="75">
        <v>306.16635745687307</v>
      </c>
      <c r="I75" s="84"/>
      <c r="J75" s="94">
        <f t="shared" si="10"/>
        <v>6.1803541755012237E-2</v>
      </c>
      <c r="K75" s="117">
        <f t="shared" si="10"/>
        <v>6.9584788043896229E-2</v>
      </c>
      <c r="L75" s="94">
        <v>4.7923661248055582E-2</v>
      </c>
      <c r="M75" s="88">
        <f>INDEX('Pace of change parameters'!$E$20:$I$20,1,$B$6)</f>
        <v>4.0300000000000002E-2</v>
      </c>
      <c r="N75" s="99">
        <f>IF(INDEX('Pace of change parameters'!$E$28:$I$28,1,$B$6)=1,(1+L75)*D75,D75)</f>
        <v>248044.57854107601</v>
      </c>
      <c r="O75" s="85">
        <f>IF(K75&lt;INDEX('Pace of change parameters'!$E$16:$I$16,1,$B$6),1,IF(K75&gt;INDEX('Pace of change parameters'!$E$17:$I$17,1,$B$6),0,(K75-INDEX('Pace of change parameters'!$E$17:$I$17,1,$B$6))/(INDEX('Pace of change parameters'!$E$16:$I$16,1,$B$6)-INDEX('Pace of change parameters'!$E$17:$I$17,1,$B$6))))</f>
        <v>0</v>
      </c>
      <c r="P75" s="52">
        <v>4.7923661248055582E-2</v>
      </c>
      <c r="Q75" s="52">
        <v>4.0300000000000002E-2</v>
      </c>
      <c r="R75" s="9">
        <f>IF(INDEX('Pace of change parameters'!$E$29:$I$29,1,$B$6)=1,D75*(1+P75),D75)</f>
        <v>248044.57854107601</v>
      </c>
      <c r="S75" s="94">
        <f>IF(P75&lt;INDEX('Pace of change parameters'!$E$22:$I$22,1,$B$6),INDEX('Pace of change parameters'!$E$22:$I$22,1,$B$6),P75)</f>
        <v>4.7923661248055582E-2</v>
      </c>
      <c r="T75" s="123">
        <v>4.0300000000000002E-2</v>
      </c>
      <c r="U75" s="108">
        <f t="shared" si="12"/>
        <v>248044.57854107601</v>
      </c>
      <c r="V75" s="122">
        <f>IF(J75&gt;INDEX('Pace of change parameters'!$E$24:$I$24,1,$B$6),0,IF(J75&lt;INDEX('Pace of change parameters'!$E$23:$I$23,1,$B$6),1,(J75-INDEX('Pace of change parameters'!$E$24:$I$24,1,$B$6))/(INDEX('Pace of change parameters'!$E$23:$I$23,1,$B$6)-INDEX('Pace of change parameters'!$E$24:$I$24,1,$B$6))))</f>
        <v>1</v>
      </c>
      <c r="W75" s="123">
        <f>MIN(S75, S75+(INDEX('Pace of change parameters'!$E$25:$I$25,1,$B$6)-S75)*(1-V75))</f>
        <v>4.7923661248055582E-2</v>
      </c>
      <c r="X75" s="123">
        <v>4.0300000000000002E-2</v>
      </c>
      <c r="Y75" s="99">
        <f t="shared" si="13"/>
        <v>248044.57854107601</v>
      </c>
      <c r="Z75" s="88">
        <v>-8.4072973505210369E-3</v>
      </c>
      <c r="AA75" s="90">
        <f t="shared" si="17"/>
        <v>231656.18177948569</v>
      </c>
      <c r="AB75" s="90">
        <f>IF(INDEX('Pace of change parameters'!$E$27:$I$27,1,$B$6)=1,MAX(AA75,Y75),Y75)</f>
        <v>248044.57854107601</v>
      </c>
      <c r="AC75" s="88">
        <f t="shared" si="14"/>
        <v>4.7923661248055582E-2</v>
      </c>
      <c r="AD75" s="134">
        <v>4.0300000000000002E-2</v>
      </c>
      <c r="AE75" s="51">
        <f t="shared" si="15"/>
        <v>248045</v>
      </c>
      <c r="AF75" s="51">
        <v>340.66853378979806</v>
      </c>
      <c r="AG75" s="15">
        <f t="shared" si="16"/>
        <v>4.7925441802104674E-2</v>
      </c>
      <c r="AH75" s="15">
        <f t="shared" si="16"/>
        <v>4.0301767600490201E-2</v>
      </c>
      <c r="AI75" s="51"/>
      <c r="AJ75" s="51">
        <v>233620.29708418954</v>
      </c>
      <c r="AK75" s="51">
        <v>320.8574414771831</v>
      </c>
      <c r="AL75" s="15">
        <f t="shared" si="18"/>
        <v>6.1744219555599056E-2</v>
      </c>
      <c r="AM75" s="53">
        <f t="shared" si="18"/>
        <v>6.1744219555599056E-2</v>
      </c>
    </row>
    <row r="76" spans="1:39" x14ac:dyDescent="0.2">
      <c r="A76" s="160" t="s">
        <v>199</v>
      </c>
      <c r="B76" s="160" t="s">
        <v>200</v>
      </c>
      <c r="D76" s="62">
        <v>90306</v>
      </c>
      <c r="E76" s="67">
        <v>305.78053214143887</v>
      </c>
      <c r="F76" s="50"/>
      <c r="G76" s="82">
        <v>87044.343607433533</v>
      </c>
      <c r="H76" s="75">
        <v>292.62903628713838</v>
      </c>
      <c r="I76" s="84"/>
      <c r="J76" s="94">
        <f t="shared" si="10"/>
        <v>3.7471204415951531E-2</v>
      </c>
      <c r="K76" s="117">
        <f t="shared" si="10"/>
        <v>4.4942552595483853E-2</v>
      </c>
      <c r="L76" s="94">
        <v>4.7791719749024741E-2</v>
      </c>
      <c r="M76" s="88">
        <f>INDEX('Pace of change parameters'!$E$20:$I$20,1,$B$6)</f>
        <v>4.0300000000000002E-2</v>
      </c>
      <c r="N76" s="99">
        <f>IF(INDEX('Pace of change parameters'!$E$28:$I$28,1,$B$6)=1,(1+L76)*D76,D76)</f>
        <v>94621.879043655426</v>
      </c>
      <c r="O76" s="85">
        <f>IF(K76&lt;INDEX('Pace of change parameters'!$E$16:$I$16,1,$B$6),1,IF(K76&gt;INDEX('Pace of change parameters'!$E$17:$I$17,1,$B$6),0,(K76-INDEX('Pace of change parameters'!$E$17:$I$17,1,$B$6))/(INDEX('Pace of change parameters'!$E$16:$I$16,1,$B$6)-INDEX('Pace of change parameters'!$E$17:$I$17,1,$B$6))))</f>
        <v>0</v>
      </c>
      <c r="P76" s="52">
        <v>4.7791719749024741E-2</v>
      </c>
      <c r="Q76" s="52">
        <v>4.0300000000000002E-2</v>
      </c>
      <c r="R76" s="9">
        <f>IF(INDEX('Pace of change parameters'!$E$29:$I$29,1,$B$6)=1,D76*(1+P76),D76)</f>
        <v>94621.879043655426</v>
      </c>
      <c r="S76" s="94">
        <f>IF(P76&lt;INDEX('Pace of change parameters'!$E$22:$I$22,1,$B$6),INDEX('Pace of change parameters'!$E$22:$I$22,1,$B$6),P76)</f>
        <v>4.7791719749024741E-2</v>
      </c>
      <c r="T76" s="123">
        <v>4.0300000000000002E-2</v>
      </c>
      <c r="U76" s="108">
        <f t="shared" si="12"/>
        <v>94621.879043655426</v>
      </c>
      <c r="V76" s="122">
        <f>IF(J76&gt;INDEX('Pace of change parameters'!$E$24:$I$24,1,$B$6),0,IF(J76&lt;INDEX('Pace of change parameters'!$E$23:$I$23,1,$B$6),1,(J76-INDEX('Pace of change parameters'!$E$24:$I$24,1,$B$6))/(INDEX('Pace of change parameters'!$E$23:$I$23,1,$B$6)-INDEX('Pace of change parameters'!$E$24:$I$24,1,$B$6))))</f>
        <v>1</v>
      </c>
      <c r="W76" s="123">
        <f>MIN(S76, S76+(INDEX('Pace of change parameters'!$E$25:$I$25,1,$B$6)-S76)*(1-V76))</f>
        <v>4.7791719749024741E-2</v>
      </c>
      <c r="X76" s="123">
        <v>4.0300000000000002E-2</v>
      </c>
      <c r="Y76" s="99">
        <f t="shared" si="13"/>
        <v>94621.879043655426</v>
      </c>
      <c r="Z76" s="88">
        <v>-3.6403663731332969E-2</v>
      </c>
      <c r="AA76" s="90">
        <f t="shared" si="17"/>
        <v>87900.297213446291</v>
      </c>
      <c r="AB76" s="90">
        <f>IF(INDEX('Pace of change parameters'!$E$27:$I$27,1,$B$6)=1,MAX(AA76,Y76),Y76)</f>
        <v>94621.879043655426</v>
      </c>
      <c r="AC76" s="88">
        <f t="shared" si="14"/>
        <v>4.7791719749024741E-2</v>
      </c>
      <c r="AD76" s="134">
        <v>4.0300000000000002E-2</v>
      </c>
      <c r="AE76" s="51">
        <f t="shared" si="15"/>
        <v>94622</v>
      </c>
      <c r="AF76" s="51">
        <v>318.10389422244981</v>
      </c>
      <c r="AG76" s="15">
        <f t="shared" si="16"/>
        <v>4.779305915443044E-2</v>
      </c>
      <c r="AH76" s="15">
        <f t="shared" si="16"/>
        <v>4.0301329828645649E-2</v>
      </c>
      <c r="AI76" s="51"/>
      <c r="AJ76" s="51">
        <v>91221.078687183995</v>
      </c>
      <c r="AK76" s="51">
        <v>306.67054559791325</v>
      </c>
      <c r="AL76" s="15">
        <f t="shared" si="18"/>
        <v>3.7282186987488641E-2</v>
      </c>
      <c r="AM76" s="53">
        <f t="shared" si="18"/>
        <v>3.7282186987488641E-2</v>
      </c>
    </row>
    <row r="77" spans="1:39" x14ac:dyDescent="0.2">
      <c r="A77" s="160" t="s">
        <v>201</v>
      </c>
      <c r="B77" s="160" t="s">
        <v>202</v>
      </c>
      <c r="D77" s="62">
        <v>28430</v>
      </c>
      <c r="E77" s="67">
        <v>215.04985024307706</v>
      </c>
      <c r="F77" s="50"/>
      <c r="G77" s="82">
        <v>28992.198375920856</v>
      </c>
      <c r="H77" s="75">
        <v>218.61375677334391</v>
      </c>
      <c r="I77" s="84"/>
      <c r="J77" s="94">
        <f t="shared" si="10"/>
        <v>-1.9391367589005726E-2</v>
      </c>
      <c r="K77" s="117">
        <f t="shared" si="10"/>
        <v>-1.6302297636108354E-2</v>
      </c>
      <c r="L77" s="94">
        <v>4.3577107059620701E-2</v>
      </c>
      <c r="M77" s="88">
        <f>INDEX('Pace of change parameters'!$E$20:$I$20,1,$B$6)</f>
        <v>4.0300000000000002E-2</v>
      </c>
      <c r="N77" s="99">
        <f>IF(INDEX('Pace of change parameters'!$E$28:$I$28,1,$B$6)=1,(1+L77)*D77,D77)</f>
        <v>29668.897153705017</v>
      </c>
      <c r="O77" s="85">
        <f>IF(K77&lt;INDEX('Pace of change parameters'!$E$16:$I$16,1,$B$6),1,IF(K77&gt;INDEX('Pace of change parameters'!$E$17:$I$17,1,$B$6),0,(K77-INDEX('Pace of change parameters'!$E$17:$I$17,1,$B$6))/(INDEX('Pace of change parameters'!$E$16:$I$16,1,$B$6)-INDEX('Pace of change parameters'!$E$17:$I$17,1,$B$6))))</f>
        <v>0</v>
      </c>
      <c r="P77" s="52">
        <v>4.3577107059620701E-2</v>
      </c>
      <c r="Q77" s="52">
        <v>4.0300000000000002E-2</v>
      </c>
      <c r="R77" s="9">
        <f>IF(INDEX('Pace of change parameters'!$E$29:$I$29,1,$B$6)=1,D77*(1+P77),D77)</f>
        <v>29668.897153705017</v>
      </c>
      <c r="S77" s="94">
        <f>IF(P77&lt;INDEX('Pace of change parameters'!$E$22:$I$22,1,$B$6),INDEX('Pace of change parameters'!$E$22:$I$22,1,$B$6),P77)</f>
        <v>4.3577107059620701E-2</v>
      </c>
      <c r="T77" s="123">
        <v>4.0300000000000002E-2</v>
      </c>
      <c r="U77" s="108">
        <f t="shared" si="12"/>
        <v>29668.897153705017</v>
      </c>
      <c r="V77" s="122">
        <f>IF(J77&gt;INDEX('Pace of change parameters'!$E$24:$I$24,1,$B$6),0,IF(J77&lt;INDEX('Pace of change parameters'!$E$23:$I$23,1,$B$6),1,(J77-INDEX('Pace of change parameters'!$E$24:$I$24,1,$B$6))/(INDEX('Pace of change parameters'!$E$23:$I$23,1,$B$6)-INDEX('Pace of change parameters'!$E$24:$I$24,1,$B$6))))</f>
        <v>1</v>
      </c>
      <c r="W77" s="123">
        <f>MIN(S77, S77+(INDEX('Pace of change parameters'!$E$25:$I$25,1,$B$6)-S77)*(1-V77))</f>
        <v>4.3577107059620701E-2</v>
      </c>
      <c r="X77" s="123">
        <v>4.0300000000000002E-2</v>
      </c>
      <c r="Y77" s="99">
        <f t="shared" si="13"/>
        <v>29668.897153705017</v>
      </c>
      <c r="Z77" s="88">
        <v>-1.4416996330070986E-2</v>
      </c>
      <c r="AA77" s="90">
        <f t="shared" si="17"/>
        <v>29945.32300177377</v>
      </c>
      <c r="AB77" s="90">
        <f>IF(INDEX('Pace of change parameters'!$E$27:$I$27,1,$B$6)=1,MAX(AA77,Y77),Y77)</f>
        <v>29668.897153705017</v>
      </c>
      <c r="AC77" s="88">
        <f t="shared" si="14"/>
        <v>4.3577107059620701E-2</v>
      </c>
      <c r="AD77" s="134">
        <v>4.0300000000000002E-2</v>
      </c>
      <c r="AE77" s="51">
        <f t="shared" si="15"/>
        <v>29669</v>
      </c>
      <c r="AF77" s="51">
        <v>223.71713471356688</v>
      </c>
      <c r="AG77" s="15">
        <f t="shared" si="16"/>
        <v>4.3580724586704145E-2</v>
      </c>
      <c r="AH77" s="15">
        <f t="shared" si="16"/>
        <v>4.0303606167095385E-2</v>
      </c>
      <c r="AI77" s="51"/>
      <c r="AJ77" s="51">
        <v>30383.359788337457</v>
      </c>
      <c r="AK77" s="51">
        <v>229.1037175104743</v>
      </c>
      <c r="AL77" s="15">
        <f t="shared" si="18"/>
        <v>-2.3511546889941393E-2</v>
      </c>
      <c r="AM77" s="53">
        <f t="shared" si="18"/>
        <v>-2.3511546889941504E-2</v>
      </c>
    </row>
    <row r="78" spans="1:39" x14ac:dyDescent="0.2">
      <c r="A78" s="160" t="s">
        <v>203</v>
      </c>
      <c r="B78" s="160" t="s">
        <v>204</v>
      </c>
      <c r="D78" s="62">
        <v>128035</v>
      </c>
      <c r="E78" s="67">
        <v>259.76278267329894</v>
      </c>
      <c r="F78" s="50"/>
      <c r="G78" s="82">
        <v>120762.6001013911</v>
      </c>
      <c r="H78" s="75">
        <v>242.23459086794</v>
      </c>
      <c r="I78" s="84"/>
      <c r="J78" s="94">
        <f t="shared" si="10"/>
        <v>6.0220630331767167E-2</v>
      </c>
      <c r="K78" s="117">
        <f t="shared" si="10"/>
        <v>7.2360399654543439E-2</v>
      </c>
      <c r="L78" s="94">
        <v>5.2211673537735592E-2</v>
      </c>
      <c r="M78" s="88">
        <f>INDEX('Pace of change parameters'!$E$20:$I$20,1,$B$6)</f>
        <v>4.0300000000000002E-2</v>
      </c>
      <c r="N78" s="99">
        <f>IF(INDEX('Pace of change parameters'!$E$28:$I$28,1,$B$6)=1,(1+L78)*D78,D78)</f>
        <v>134719.92162140398</v>
      </c>
      <c r="O78" s="85">
        <f>IF(K78&lt;INDEX('Pace of change parameters'!$E$16:$I$16,1,$B$6),1,IF(K78&gt;INDEX('Pace of change parameters'!$E$17:$I$17,1,$B$6),0,(K78-INDEX('Pace of change parameters'!$E$17:$I$17,1,$B$6))/(INDEX('Pace of change parameters'!$E$16:$I$16,1,$B$6)-INDEX('Pace of change parameters'!$E$17:$I$17,1,$B$6))))</f>
        <v>0</v>
      </c>
      <c r="P78" s="52">
        <v>5.2211673537735592E-2</v>
      </c>
      <c r="Q78" s="52">
        <v>4.0300000000000002E-2</v>
      </c>
      <c r="R78" s="9">
        <f>IF(INDEX('Pace of change parameters'!$E$29:$I$29,1,$B$6)=1,D78*(1+P78),D78)</f>
        <v>134719.92162140398</v>
      </c>
      <c r="S78" s="94">
        <f>IF(P78&lt;INDEX('Pace of change parameters'!$E$22:$I$22,1,$B$6),INDEX('Pace of change parameters'!$E$22:$I$22,1,$B$6),P78)</f>
        <v>5.2211673537735592E-2</v>
      </c>
      <c r="T78" s="123">
        <v>4.0300000000000002E-2</v>
      </c>
      <c r="U78" s="108">
        <f t="shared" si="12"/>
        <v>134719.92162140398</v>
      </c>
      <c r="V78" s="122">
        <f>IF(J78&gt;INDEX('Pace of change parameters'!$E$24:$I$24,1,$B$6),0,IF(J78&lt;INDEX('Pace of change parameters'!$E$23:$I$23,1,$B$6),1,(J78-INDEX('Pace of change parameters'!$E$24:$I$24,1,$B$6))/(INDEX('Pace of change parameters'!$E$23:$I$23,1,$B$6)-INDEX('Pace of change parameters'!$E$24:$I$24,1,$B$6))))</f>
        <v>1</v>
      </c>
      <c r="W78" s="123">
        <f>MIN(S78, S78+(INDEX('Pace of change parameters'!$E$25:$I$25,1,$B$6)-S78)*(1-V78))</f>
        <v>5.2211673537735592E-2</v>
      </c>
      <c r="X78" s="123">
        <v>4.0300000000000002E-2</v>
      </c>
      <c r="Y78" s="99">
        <f t="shared" si="13"/>
        <v>134719.92162140398</v>
      </c>
      <c r="Z78" s="88">
        <v>-2.0504711947911036E-2</v>
      </c>
      <c r="AA78" s="90">
        <f t="shared" si="17"/>
        <v>123962.25132637775</v>
      </c>
      <c r="AB78" s="90">
        <f>IF(INDEX('Pace of change parameters'!$E$27:$I$27,1,$B$6)=1,MAX(AA78,Y78),Y78)</f>
        <v>134719.92162140398</v>
      </c>
      <c r="AC78" s="88">
        <f t="shared" si="14"/>
        <v>5.2211673537735592E-2</v>
      </c>
      <c r="AD78" s="134">
        <v>4.0300000000000002E-2</v>
      </c>
      <c r="AE78" s="51">
        <f t="shared" si="15"/>
        <v>134720</v>
      </c>
      <c r="AF78" s="51">
        <v>270.23138003264108</v>
      </c>
      <c r="AG78" s="15">
        <f t="shared" si="16"/>
        <v>5.221228570312797E-2</v>
      </c>
      <c r="AH78" s="15">
        <f t="shared" si="16"/>
        <v>4.030060523530965E-2</v>
      </c>
      <c r="AI78" s="51"/>
      <c r="AJ78" s="51">
        <v>126557.27172807544</v>
      </c>
      <c r="AK78" s="51">
        <v>253.85797351724892</v>
      </c>
      <c r="AL78" s="15">
        <f t="shared" si="18"/>
        <v>6.4498295202374711E-2</v>
      </c>
      <c r="AM78" s="53">
        <f t="shared" si="18"/>
        <v>6.4498295202374711E-2</v>
      </c>
    </row>
    <row r="79" spans="1:39" x14ac:dyDescent="0.2">
      <c r="A79" s="160" t="s">
        <v>205</v>
      </c>
      <c r="B79" s="160" t="s">
        <v>206</v>
      </c>
      <c r="D79" s="62">
        <v>79398</v>
      </c>
      <c r="E79" s="67">
        <v>250.97107025210454</v>
      </c>
      <c r="F79" s="50"/>
      <c r="G79" s="82">
        <v>77235.580747206404</v>
      </c>
      <c r="H79" s="75">
        <v>243.43148307426199</v>
      </c>
      <c r="I79" s="84"/>
      <c r="J79" s="94">
        <f t="shared" si="10"/>
        <v>2.7997708204865246E-2</v>
      </c>
      <c r="K79" s="117">
        <f t="shared" si="10"/>
        <v>3.0972112081092185E-2</v>
      </c>
      <c r="L79" s="94">
        <v>4.3309999271148536E-2</v>
      </c>
      <c r="M79" s="88">
        <f>INDEX('Pace of change parameters'!$E$20:$I$20,1,$B$6)</f>
        <v>4.0300000000000002E-2</v>
      </c>
      <c r="N79" s="99">
        <f>IF(INDEX('Pace of change parameters'!$E$28:$I$28,1,$B$6)=1,(1+L79)*D79,D79)</f>
        <v>82836.727322130653</v>
      </c>
      <c r="O79" s="85">
        <f>IF(K79&lt;INDEX('Pace of change parameters'!$E$16:$I$16,1,$B$6),1,IF(K79&gt;INDEX('Pace of change parameters'!$E$17:$I$17,1,$B$6),0,(K79-INDEX('Pace of change parameters'!$E$17:$I$17,1,$B$6))/(INDEX('Pace of change parameters'!$E$16:$I$16,1,$B$6)-INDEX('Pace of change parameters'!$E$17:$I$17,1,$B$6))))</f>
        <v>0</v>
      </c>
      <c r="P79" s="52">
        <v>4.3309999271148536E-2</v>
      </c>
      <c r="Q79" s="52">
        <v>4.0300000000000002E-2</v>
      </c>
      <c r="R79" s="9">
        <f>IF(INDEX('Pace of change parameters'!$E$29:$I$29,1,$B$6)=1,D79*(1+P79),D79)</f>
        <v>82836.727322130653</v>
      </c>
      <c r="S79" s="94">
        <f>IF(P79&lt;INDEX('Pace of change parameters'!$E$22:$I$22,1,$B$6),INDEX('Pace of change parameters'!$E$22:$I$22,1,$B$6),P79)</f>
        <v>4.3309999271148536E-2</v>
      </c>
      <c r="T79" s="123">
        <v>4.0300000000000002E-2</v>
      </c>
      <c r="U79" s="108">
        <f t="shared" si="12"/>
        <v>82836.727322130653</v>
      </c>
      <c r="V79" s="122">
        <f>IF(J79&gt;INDEX('Pace of change parameters'!$E$24:$I$24,1,$B$6),0,IF(J79&lt;INDEX('Pace of change parameters'!$E$23:$I$23,1,$B$6),1,(J79-INDEX('Pace of change parameters'!$E$24:$I$24,1,$B$6))/(INDEX('Pace of change parameters'!$E$23:$I$23,1,$B$6)-INDEX('Pace of change parameters'!$E$24:$I$24,1,$B$6))))</f>
        <v>1</v>
      </c>
      <c r="W79" s="123">
        <f>MIN(S79, S79+(INDEX('Pace of change parameters'!$E$25:$I$25,1,$B$6)-S79)*(1-V79))</f>
        <v>4.3309999271148536E-2</v>
      </c>
      <c r="X79" s="123">
        <v>4.0300000000000002E-2</v>
      </c>
      <c r="Y79" s="99">
        <f t="shared" si="13"/>
        <v>82836.727322130653</v>
      </c>
      <c r="Z79" s="88">
        <v>-3.1899812082769818E-2</v>
      </c>
      <c r="AA79" s="90">
        <f t="shared" si="17"/>
        <v>78359.628733412901</v>
      </c>
      <c r="AB79" s="90">
        <f>IF(INDEX('Pace of change parameters'!$E$27:$I$27,1,$B$6)=1,MAX(AA79,Y79),Y79)</f>
        <v>82836.727322130653</v>
      </c>
      <c r="AC79" s="88">
        <f t="shared" si="14"/>
        <v>4.3309999271148536E-2</v>
      </c>
      <c r="AD79" s="134">
        <v>4.0300000000000002E-2</v>
      </c>
      <c r="AE79" s="51">
        <f t="shared" si="15"/>
        <v>82837</v>
      </c>
      <c r="AF79" s="51">
        <v>261.08606381071343</v>
      </c>
      <c r="AG79" s="15">
        <f t="shared" si="16"/>
        <v>4.3313433587747863E-2</v>
      </c>
      <c r="AH79" s="15">
        <f t="shared" si="16"/>
        <v>4.0303424408431709E-2</v>
      </c>
      <c r="AI79" s="51"/>
      <c r="AJ79" s="51">
        <v>80941.65222919306</v>
      </c>
      <c r="AK79" s="51">
        <v>255.11229738952008</v>
      </c>
      <c r="AL79" s="15">
        <f t="shared" si="18"/>
        <v>2.3416222903877681E-2</v>
      </c>
      <c r="AM79" s="53">
        <f t="shared" si="18"/>
        <v>2.3416222903877681E-2</v>
      </c>
    </row>
    <row r="80" spans="1:39" x14ac:dyDescent="0.2">
      <c r="A80" s="160" t="s">
        <v>207</v>
      </c>
      <c r="B80" s="160" t="s">
        <v>208</v>
      </c>
      <c r="D80" s="62">
        <v>27139</v>
      </c>
      <c r="E80" s="67">
        <v>195.09543159813154</v>
      </c>
      <c r="F80" s="50"/>
      <c r="G80" s="82">
        <v>27968.480015630957</v>
      </c>
      <c r="H80" s="75">
        <v>199.72014753301141</v>
      </c>
      <c r="I80" s="84"/>
      <c r="J80" s="94">
        <f t="shared" si="10"/>
        <v>-2.9657672321391049E-2</v>
      </c>
      <c r="K80" s="117">
        <f t="shared" si="10"/>
        <v>-2.3155980966394263E-2</v>
      </c>
      <c r="L80" s="94">
        <v>4.7270436436369856E-2</v>
      </c>
      <c r="M80" s="88">
        <f>INDEX('Pace of change parameters'!$E$20:$I$20,1,$B$6)</f>
        <v>4.0300000000000002E-2</v>
      </c>
      <c r="N80" s="99">
        <f>IF(INDEX('Pace of change parameters'!$E$28:$I$28,1,$B$6)=1,(1+L80)*D80,D80)</f>
        <v>28421.872374446641</v>
      </c>
      <c r="O80" s="85">
        <f>IF(K80&lt;INDEX('Pace of change parameters'!$E$16:$I$16,1,$B$6),1,IF(K80&gt;INDEX('Pace of change parameters'!$E$17:$I$17,1,$B$6),0,(K80-INDEX('Pace of change parameters'!$E$17:$I$17,1,$B$6))/(INDEX('Pace of change parameters'!$E$16:$I$16,1,$B$6)-INDEX('Pace of change parameters'!$E$17:$I$17,1,$B$6))))</f>
        <v>0</v>
      </c>
      <c r="P80" s="52">
        <v>4.7270436436369856E-2</v>
      </c>
      <c r="Q80" s="52">
        <v>4.0300000000000002E-2</v>
      </c>
      <c r="R80" s="9">
        <f>IF(INDEX('Pace of change parameters'!$E$29:$I$29,1,$B$6)=1,D80*(1+P80),D80)</f>
        <v>28421.872374446641</v>
      </c>
      <c r="S80" s="94">
        <f>IF(P80&lt;INDEX('Pace of change parameters'!$E$22:$I$22,1,$B$6),INDEX('Pace of change parameters'!$E$22:$I$22,1,$B$6),P80)</f>
        <v>4.7270436436369856E-2</v>
      </c>
      <c r="T80" s="123">
        <v>4.0300000000000002E-2</v>
      </c>
      <c r="U80" s="108">
        <f t="shared" si="12"/>
        <v>28421.872374446641</v>
      </c>
      <c r="V80" s="122">
        <f>IF(J80&gt;INDEX('Pace of change parameters'!$E$24:$I$24,1,$B$6),0,IF(J80&lt;INDEX('Pace of change parameters'!$E$23:$I$23,1,$B$6),1,(J80-INDEX('Pace of change parameters'!$E$24:$I$24,1,$B$6))/(INDEX('Pace of change parameters'!$E$23:$I$23,1,$B$6)-INDEX('Pace of change parameters'!$E$24:$I$24,1,$B$6))))</f>
        <v>1</v>
      </c>
      <c r="W80" s="123">
        <f>MIN(S80, S80+(INDEX('Pace of change parameters'!$E$25:$I$25,1,$B$6)-S80)*(1-V80))</f>
        <v>4.7270436436369856E-2</v>
      </c>
      <c r="X80" s="123">
        <v>4.0300000000000002E-2</v>
      </c>
      <c r="Y80" s="99">
        <f t="shared" si="13"/>
        <v>28421.872374446641</v>
      </c>
      <c r="Z80" s="88">
        <v>-3.3084904185123443E-2</v>
      </c>
      <c r="AA80" s="90">
        <f t="shared" si="17"/>
        <v>28340.783610726994</v>
      </c>
      <c r="AB80" s="90">
        <f>IF(INDEX('Pace of change parameters'!$E$27:$I$27,1,$B$6)=1,MAX(AA80,Y80),Y80)</f>
        <v>28421.872374446641</v>
      </c>
      <c r="AC80" s="88">
        <f t="shared" si="14"/>
        <v>4.7270436436369856E-2</v>
      </c>
      <c r="AD80" s="134">
        <v>4.0300000000000002E-2</v>
      </c>
      <c r="AE80" s="51">
        <f t="shared" si="15"/>
        <v>28422</v>
      </c>
      <c r="AF80" s="51">
        <v>202.95868885298066</v>
      </c>
      <c r="AG80" s="15">
        <f t="shared" si="16"/>
        <v>4.7275139098714059E-2</v>
      </c>
      <c r="AH80" s="15">
        <f t="shared" si="16"/>
        <v>4.0304671362301869E-2</v>
      </c>
      <c r="AI80" s="51"/>
      <c r="AJ80" s="51">
        <v>29310.519334525994</v>
      </c>
      <c r="AK80" s="51">
        <v>209.30351747714218</v>
      </c>
      <c r="AL80" s="15">
        <f t="shared" si="18"/>
        <v>-3.031400857777955E-2</v>
      </c>
      <c r="AM80" s="53">
        <f t="shared" si="18"/>
        <v>-3.031400857777955E-2</v>
      </c>
    </row>
    <row r="81" spans="1:39" x14ac:dyDescent="0.2">
      <c r="A81" s="160" t="s">
        <v>209</v>
      </c>
      <c r="B81" s="160" t="s">
        <v>210</v>
      </c>
      <c r="D81" s="62">
        <v>43535</v>
      </c>
      <c r="E81" s="67">
        <v>234.82221860212036</v>
      </c>
      <c r="F81" s="50"/>
      <c r="G81" s="82">
        <v>44290.655888252171</v>
      </c>
      <c r="H81" s="75">
        <v>237.62337047220296</v>
      </c>
      <c r="I81" s="84"/>
      <c r="J81" s="94">
        <f t="shared" si="10"/>
        <v>-1.7061293699482172E-2</v>
      </c>
      <c r="K81" s="117">
        <f t="shared" si="10"/>
        <v>-1.1788200228437851E-2</v>
      </c>
      <c r="L81" s="94">
        <v>4.5880815062796287E-2</v>
      </c>
      <c r="M81" s="88">
        <f>INDEX('Pace of change parameters'!$E$20:$I$20,1,$B$6)</f>
        <v>4.0300000000000002E-2</v>
      </c>
      <c r="N81" s="99">
        <f>IF(INDEX('Pace of change parameters'!$E$28:$I$28,1,$B$6)=1,(1+L81)*D81,D81)</f>
        <v>45532.421283758835</v>
      </c>
      <c r="O81" s="85">
        <f>IF(K81&lt;INDEX('Pace of change parameters'!$E$16:$I$16,1,$B$6),1,IF(K81&gt;INDEX('Pace of change parameters'!$E$17:$I$17,1,$B$6),0,(K81-INDEX('Pace of change parameters'!$E$17:$I$17,1,$B$6))/(INDEX('Pace of change parameters'!$E$16:$I$16,1,$B$6)-INDEX('Pace of change parameters'!$E$17:$I$17,1,$B$6))))</f>
        <v>0</v>
      </c>
      <c r="P81" s="52">
        <v>4.5880815062796287E-2</v>
      </c>
      <c r="Q81" s="52">
        <v>4.0300000000000002E-2</v>
      </c>
      <c r="R81" s="9">
        <f>IF(INDEX('Pace of change parameters'!$E$29:$I$29,1,$B$6)=1,D81*(1+P81),D81)</f>
        <v>45532.421283758835</v>
      </c>
      <c r="S81" s="94">
        <f>IF(P81&lt;INDEX('Pace of change parameters'!$E$22:$I$22,1,$B$6),INDEX('Pace of change parameters'!$E$22:$I$22,1,$B$6),P81)</f>
        <v>4.5880815062796287E-2</v>
      </c>
      <c r="T81" s="123">
        <v>4.0300000000000002E-2</v>
      </c>
      <c r="U81" s="108">
        <f t="shared" si="12"/>
        <v>45532.421283758835</v>
      </c>
      <c r="V81" s="122">
        <f>IF(J81&gt;INDEX('Pace of change parameters'!$E$24:$I$24,1,$B$6),0,IF(J81&lt;INDEX('Pace of change parameters'!$E$23:$I$23,1,$B$6),1,(J81-INDEX('Pace of change parameters'!$E$24:$I$24,1,$B$6))/(INDEX('Pace of change parameters'!$E$23:$I$23,1,$B$6)-INDEX('Pace of change parameters'!$E$24:$I$24,1,$B$6))))</f>
        <v>1</v>
      </c>
      <c r="W81" s="123">
        <f>MIN(S81, S81+(INDEX('Pace of change parameters'!$E$25:$I$25,1,$B$6)-S81)*(1-V81))</f>
        <v>4.5880815062796287E-2</v>
      </c>
      <c r="X81" s="123">
        <v>4.0300000000000002E-2</v>
      </c>
      <c r="Y81" s="99">
        <f t="shared" si="13"/>
        <v>45532.421283758835</v>
      </c>
      <c r="Z81" s="88">
        <v>0</v>
      </c>
      <c r="AA81" s="90">
        <f t="shared" si="17"/>
        <v>46415.898362225191</v>
      </c>
      <c r="AB81" s="90">
        <f>IF(INDEX('Pace of change parameters'!$E$27:$I$27,1,$B$6)=1,MAX(AA81,Y81),Y81)</f>
        <v>45532.421283758835</v>
      </c>
      <c r="AC81" s="88">
        <f t="shared" si="14"/>
        <v>4.5880815062796287E-2</v>
      </c>
      <c r="AD81" s="134">
        <v>4.0300000000000002E-2</v>
      </c>
      <c r="AE81" s="51">
        <f t="shared" si="15"/>
        <v>45532</v>
      </c>
      <c r="AF81" s="51">
        <v>244.28329378635698</v>
      </c>
      <c r="AG81" s="15">
        <f t="shared" si="16"/>
        <v>4.5871138164695013E-2</v>
      </c>
      <c r="AH81" s="15">
        <f t="shared" si="16"/>
        <v>4.0290374737781187E-2</v>
      </c>
      <c r="AI81" s="51"/>
      <c r="AJ81" s="51">
        <v>46415.898362225191</v>
      </c>
      <c r="AK81" s="51">
        <v>249.0254883593328</v>
      </c>
      <c r="AL81" s="15">
        <f t="shared" si="18"/>
        <v>-1.9043008827004382E-2</v>
      </c>
      <c r="AM81" s="53">
        <f t="shared" si="18"/>
        <v>-1.9043008827004271E-2</v>
      </c>
    </row>
    <row r="82" spans="1:39" x14ac:dyDescent="0.2">
      <c r="A82" s="160" t="s">
        <v>211</v>
      </c>
      <c r="B82" s="160" t="s">
        <v>212</v>
      </c>
      <c r="D82" s="62">
        <v>58396</v>
      </c>
      <c r="E82" s="67">
        <v>269.35706546995829</v>
      </c>
      <c r="F82" s="50"/>
      <c r="G82" s="82">
        <v>54226.476160331084</v>
      </c>
      <c r="H82" s="75">
        <v>249.62782794868372</v>
      </c>
      <c r="I82" s="84"/>
      <c r="J82" s="94">
        <f t="shared" si="10"/>
        <v>7.6890923676119272E-2</v>
      </c>
      <c r="K82" s="117">
        <f t="shared" si="10"/>
        <v>7.9034607973796689E-2</v>
      </c>
      <c r="L82" s="94">
        <v>4.2370845547904823E-2</v>
      </c>
      <c r="M82" s="88">
        <f>INDEX('Pace of change parameters'!$E$20:$I$20,1,$B$6)</f>
        <v>4.0300000000000002E-2</v>
      </c>
      <c r="N82" s="99">
        <f>IF(INDEX('Pace of change parameters'!$E$28:$I$28,1,$B$6)=1,(1+L82)*D82,D82)</f>
        <v>60870.287896615453</v>
      </c>
      <c r="O82" s="85">
        <f>IF(K82&lt;INDEX('Pace of change parameters'!$E$16:$I$16,1,$B$6),1,IF(K82&gt;INDEX('Pace of change parameters'!$E$17:$I$17,1,$B$6),0,(K82-INDEX('Pace of change parameters'!$E$17:$I$17,1,$B$6))/(INDEX('Pace of change parameters'!$E$16:$I$16,1,$B$6)-INDEX('Pace of change parameters'!$E$17:$I$17,1,$B$6))))</f>
        <v>0</v>
      </c>
      <c r="P82" s="52">
        <v>4.2370845547904823E-2</v>
      </c>
      <c r="Q82" s="52">
        <v>4.0300000000000002E-2</v>
      </c>
      <c r="R82" s="9">
        <f>IF(INDEX('Pace of change parameters'!$E$29:$I$29,1,$B$6)=1,D82*(1+P82),D82)</f>
        <v>60870.287896615453</v>
      </c>
      <c r="S82" s="94">
        <f>IF(P82&lt;INDEX('Pace of change parameters'!$E$22:$I$22,1,$B$6),INDEX('Pace of change parameters'!$E$22:$I$22,1,$B$6),P82)</f>
        <v>4.2370845547904823E-2</v>
      </c>
      <c r="T82" s="123">
        <v>4.0300000000000002E-2</v>
      </c>
      <c r="U82" s="108">
        <f t="shared" si="12"/>
        <v>60870.287896615453</v>
      </c>
      <c r="V82" s="122">
        <f>IF(J82&gt;INDEX('Pace of change parameters'!$E$24:$I$24,1,$B$6),0,IF(J82&lt;INDEX('Pace of change parameters'!$E$23:$I$23,1,$B$6),1,(J82-INDEX('Pace of change parameters'!$E$24:$I$24,1,$B$6))/(INDEX('Pace of change parameters'!$E$23:$I$23,1,$B$6)-INDEX('Pace of change parameters'!$E$24:$I$24,1,$B$6))))</f>
        <v>1</v>
      </c>
      <c r="W82" s="123">
        <f>MIN(S82, S82+(INDEX('Pace of change parameters'!$E$25:$I$25,1,$B$6)-S82)*(1-V82))</f>
        <v>4.2370845547904823E-2</v>
      </c>
      <c r="X82" s="123">
        <v>4.0300000000000002E-2</v>
      </c>
      <c r="Y82" s="99">
        <f t="shared" si="13"/>
        <v>60870.287896615453</v>
      </c>
      <c r="Z82" s="88">
        <v>0</v>
      </c>
      <c r="AA82" s="90">
        <f t="shared" si="17"/>
        <v>56828.478953890721</v>
      </c>
      <c r="AB82" s="90">
        <f>IF(INDEX('Pace of change parameters'!$E$27:$I$27,1,$B$6)=1,MAX(AA82,Y82),Y82)</f>
        <v>60870.287896615453</v>
      </c>
      <c r="AC82" s="88">
        <f t="shared" si="14"/>
        <v>4.2370845547904823E-2</v>
      </c>
      <c r="AD82" s="134">
        <v>4.0300000000000002E-2</v>
      </c>
      <c r="AE82" s="51">
        <f t="shared" si="15"/>
        <v>60870</v>
      </c>
      <c r="AF82" s="51">
        <v>280.21082989626456</v>
      </c>
      <c r="AG82" s="15">
        <f t="shared" si="16"/>
        <v>4.2365915473662641E-2</v>
      </c>
      <c r="AH82" s="15">
        <f t="shared" si="16"/>
        <v>4.0295079720181981E-2</v>
      </c>
      <c r="AI82" s="51"/>
      <c r="AJ82" s="51">
        <v>56828.478953890721</v>
      </c>
      <c r="AK82" s="51">
        <v>261.60596762628751</v>
      </c>
      <c r="AL82" s="15">
        <f t="shared" si="18"/>
        <v>7.1117881747081002E-2</v>
      </c>
      <c r="AM82" s="53">
        <f t="shared" si="18"/>
        <v>7.1117881747081224E-2</v>
      </c>
    </row>
    <row r="83" spans="1:39" x14ac:dyDescent="0.2">
      <c r="A83" s="160" t="s">
        <v>213</v>
      </c>
      <c r="B83" s="160" t="s">
        <v>214</v>
      </c>
      <c r="D83" s="62">
        <v>39327</v>
      </c>
      <c r="E83" s="67">
        <v>224.69259671691745</v>
      </c>
      <c r="F83" s="50"/>
      <c r="G83" s="82">
        <v>39829.532335286167</v>
      </c>
      <c r="H83" s="75">
        <v>226.61216277590566</v>
      </c>
      <c r="I83" s="84"/>
      <c r="J83" s="94">
        <f t="shared" si="10"/>
        <v>-1.2617078479753019E-2</v>
      </c>
      <c r="K83" s="117">
        <f t="shared" si="10"/>
        <v>-8.4707106426871182E-3</v>
      </c>
      <c r="L83" s="94">
        <v>4.4668585243765824E-2</v>
      </c>
      <c r="M83" s="88">
        <f>INDEX('Pace of change parameters'!$E$20:$I$20,1,$B$6)</f>
        <v>4.0300000000000002E-2</v>
      </c>
      <c r="N83" s="99">
        <f>IF(INDEX('Pace of change parameters'!$E$28:$I$28,1,$B$6)=1,(1+L83)*D83,D83)</f>
        <v>41083.681451881581</v>
      </c>
      <c r="O83" s="85">
        <f>IF(K83&lt;INDEX('Pace of change parameters'!$E$16:$I$16,1,$B$6),1,IF(K83&gt;INDEX('Pace of change parameters'!$E$17:$I$17,1,$B$6),0,(K83-INDEX('Pace of change parameters'!$E$17:$I$17,1,$B$6))/(INDEX('Pace of change parameters'!$E$16:$I$16,1,$B$6)-INDEX('Pace of change parameters'!$E$17:$I$17,1,$B$6))))</f>
        <v>0</v>
      </c>
      <c r="P83" s="52">
        <v>4.4668585243765824E-2</v>
      </c>
      <c r="Q83" s="52">
        <v>4.0300000000000002E-2</v>
      </c>
      <c r="R83" s="9">
        <f>IF(INDEX('Pace of change parameters'!$E$29:$I$29,1,$B$6)=1,D83*(1+P83),D83)</f>
        <v>41083.681451881581</v>
      </c>
      <c r="S83" s="94">
        <f>IF(P83&lt;INDEX('Pace of change parameters'!$E$22:$I$22,1,$B$6),INDEX('Pace of change parameters'!$E$22:$I$22,1,$B$6),P83)</f>
        <v>4.4668585243765824E-2</v>
      </c>
      <c r="T83" s="123">
        <v>4.0300000000000002E-2</v>
      </c>
      <c r="U83" s="108">
        <f t="shared" si="12"/>
        <v>41083.681451881581</v>
      </c>
      <c r="V83" s="122">
        <f>IF(J83&gt;INDEX('Pace of change parameters'!$E$24:$I$24,1,$B$6),0,IF(J83&lt;INDEX('Pace of change parameters'!$E$23:$I$23,1,$B$6),1,(J83-INDEX('Pace of change parameters'!$E$24:$I$24,1,$B$6))/(INDEX('Pace of change parameters'!$E$23:$I$23,1,$B$6)-INDEX('Pace of change parameters'!$E$24:$I$24,1,$B$6))))</f>
        <v>1</v>
      </c>
      <c r="W83" s="123">
        <f>MIN(S83, S83+(INDEX('Pace of change parameters'!$E$25:$I$25,1,$B$6)-S83)*(1-V83))</f>
        <v>4.4668585243765824E-2</v>
      </c>
      <c r="X83" s="123">
        <v>4.0300000000000002E-2</v>
      </c>
      <c r="Y83" s="99">
        <f t="shared" si="13"/>
        <v>41083.681451881581</v>
      </c>
      <c r="Z83" s="88">
        <v>-1.627286284263163E-2</v>
      </c>
      <c r="AA83" s="90">
        <f t="shared" si="17"/>
        <v>41061.471406675802</v>
      </c>
      <c r="AB83" s="90">
        <f>IF(INDEX('Pace of change parameters'!$E$27:$I$27,1,$B$6)=1,MAX(AA83,Y83),Y83)</f>
        <v>41083.681451881581</v>
      </c>
      <c r="AC83" s="88">
        <f t="shared" si="14"/>
        <v>4.4668585243765824E-2</v>
      </c>
      <c r="AD83" s="134">
        <v>4.0300000000000002E-2</v>
      </c>
      <c r="AE83" s="51">
        <f t="shared" si="15"/>
        <v>41084</v>
      </c>
      <c r="AF83" s="51">
        <v>233.74952076043292</v>
      </c>
      <c r="AG83" s="15">
        <f t="shared" si="16"/>
        <v>4.4676685228977497E-2</v>
      </c>
      <c r="AH83" s="15">
        <f t="shared" si="16"/>
        <v>4.0308066112769936E-2</v>
      </c>
      <c r="AI83" s="51"/>
      <c r="AJ83" s="51">
        <v>41740.712292769793</v>
      </c>
      <c r="AK83" s="51">
        <v>237.48591896198153</v>
      </c>
      <c r="AL83" s="15">
        <f t="shared" si="18"/>
        <v>-1.5733135749184335E-2</v>
      </c>
      <c r="AM83" s="53">
        <f t="shared" si="18"/>
        <v>-1.5733135749184224E-2</v>
      </c>
    </row>
    <row r="84" spans="1:39" x14ac:dyDescent="0.2">
      <c r="A84" s="160" t="s">
        <v>215</v>
      </c>
      <c r="B84" s="160" t="s">
        <v>216</v>
      </c>
      <c r="D84" s="62">
        <v>163993</v>
      </c>
      <c r="E84" s="67">
        <v>288.93083259238978</v>
      </c>
      <c r="F84" s="50"/>
      <c r="G84" s="82">
        <v>158706.90590431343</v>
      </c>
      <c r="H84" s="75">
        <v>277.29186342643442</v>
      </c>
      <c r="I84" s="84"/>
      <c r="J84" s="94">
        <f t="shared" si="10"/>
        <v>3.3307272078466621E-2</v>
      </c>
      <c r="K84" s="117">
        <f t="shared" si="10"/>
        <v>4.1973713264194634E-2</v>
      </c>
      <c r="L84" s="94">
        <v>4.9025089824809021E-2</v>
      </c>
      <c r="M84" s="88">
        <f>INDEX('Pace of change parameters'!$E$20:$I$20,1,$B$6)</f>
        <v>4.0300000000000002E-2</v>
      </c>
      <c r="N84" s="99">
        <f>IF(INDEX('Pace of change parameters'!$E$28:$I$28,1,$B$6)=1,(1+L84)*D84,D84)</f>
        <v>172032.77155563992</v>
      </c>
      <c r="O84" s="85">
        <f>IF(K84&lt;INDEX('Pace of change parameters'!$E$16:$I$16,1,$B$6),1,IF(K84&gt;INDEX('Pace of change parameters'!$E$17:$I$17,1,$B$6),0,(K84-INDEX('Pace of change parameters'!$E$17:$I$17,1,$B$6))/(INDEX('Pace of change parameters'!$E$16:$I$16,1,$B$6)-INDEX('Pace of change parameters'!$E$17:$I$17,1,$B$6))))</f>
        <v>0</v>
      </c>
      <c r="P84" s="52">
        <v>4.9025089824809021E-2</v>
      </c>
      <c r="Q84" s="52">
        <v>4.0300000000000002E-2</v>
      </c>
      <c r="R84" s="9">
        <f>IF(INDEX('Pace of change parameters'!$E$29:$I$29,1,$B$6)=1,D84*(1+P84),D84)</f>
        <v>172032.77155563992</v>
      </c>
      <c r="S84" s="94">
        <f>IF(P84&lt;INDEX('Pace of change parameters'!$E$22:$I$22,1,$B$6),INDEX('Pace of change parameters'!$E$22:$I$22,1,$B$6),P84)</f>
        <v>4.9025089824809021E-2</v>
      </c>
      <c r="T84" s="123">
        <v>4.0300000000000002E-2</v>
      </c>
      <c r="U84" s="108">
        <f t="shared" si="12"/>
        <v>172032.77155563992</v>
      </c>
      <c r="V84" s="122">
        <f>IF(J84&gt;INDEX('Pace of change parameters'!$E$24:$I$24,1,$B$6),0,IF(J84&lt;INDEX('Pace of change parameters'!$E$23:$I$23,1,$B$6),1,(J84-INDEX('Pace of change parameters'!$E$24:$I$24,1,$B$6))/(INDEX('Pace of change parameters'!$E$23:$I$23,1,$B$6)-INDEX('Pace of change parameters'!$E$24:$I$24,1,$B$6))))</f>
        <v>1</v>
      </c>
      <c r="W84" s="123">
        <f>MIN(S84, S84+(INDEX('Pace of change parameters'!$E$25:$I$25,1,$B$6)-S84)*(1-V84))</f>
        <v>4.9025089824809021E-2</v>
      </c>
      <c r="X84" s="123">
        <v>4.0300000000000002E-2</v>
      </c>
      <c r="Y84" s="99">
        <f t="shared" si="13"/>
        <v>172032.77155563992</v>
      </c>
      <c r="Z84" s="88">
        <v>-3.5151081373776094E-2</v>
      </c>
      <c r="AA84" s="90">
        <f t="shared" si="17"/>
        <v>160475.88820492575</v>
      </c>
      <c r="AB84" s="90">
        <f>IF(INDEX('Pace of change parameters'!$E$27:$I$27,1,$B$6)=1,MAX(AA84,Y84),Y84)</f>
        <v>172032.77155563992</v>
      </c>
      <c r="AC84" s="88">
        <f t="shared" si="14"/>
        <v>4.9025089824809021E-2</v>
      </c>
      <c r="AD84" s="134">
        <v>4.0300000000000002E-2</v>
      </c>
      <c r="AE84" s="51">
        <f t="shared" si="15"/>
        <v>172033</v>
      </c>
      <c r="AF84" s="51">
        <v>300.57514428263624</v>
      </c>
      <c r="AG84" s="15">
        <f t="shared" si="16"/>
        <v>4.9026482837682073E-2</v>
      </c>
      <c r="AH84" s="15">
        <f t="shared" si="16"/>
        <v>4.0301381426722793E-2</v>
      </c>
      <c r="AI84" s="51"/>
      <c r="AJ84" s="51">
        <v>166322.29679379787</v>
      </c>
      <c r="AK84" s="51">
        <v>290.59743395868958</v>
      </c>
      <c r="AL84" s="15">
        <f t="shared" si="18"/>
        <v>3.4335163211954178E-2</v>
      </c>
      <c r="AM84" s="53">
        <f t="shared" si="18"/>
        <v>3.4335163211954178E-2</v>
      </c>
    </row>
    <row r="85" spans="1:39" x14ac:dyDescent="0.2">
      <c r="A85" s="160" t="s">
        <v>217</v>
      </c>
      <c r="B85" s="160" t="s">
        <v>218</v>
      </c>
      <c r="D85" s="62">
        <v>75279</v>
      </c>
      <c r="E85" s="67">
        <v>246.74926337866847</v>
      </c>
      <c r="F85" s="50"/>
      <c r="G85" s="82">
        <v>78167.698212166084</v>
      </c>
      <c r="H85" s="75">
        <v>255.15631380864093</v>
      </c>
      <c r="I85" s="84"/>
      <c r="J85" s="94">
        <f t="shared" si="10"/>
        <v>-3.6955139760230127E-2</v>
      </c>
      <c r="K85" s="117">
        <f t="shared" si="10"/>
        <v>-3.2948627860635571E-2</v>
      </c>
      <c r="L85" s="94">
        <v>4.4627912957357463E-2</v>
      </c>
      <c r="M85" s="88">
        <f>INDEX('Pace of change parameters'!$E$20:$I$20,1,$B$6)</f>
        <v>4.0300000000000002E-2</v>
      </c>
      <c r="N85" s="99">
        <f>IF(INDEX('Pace of change parameters'!$E$28:$I$28,1,$B$6)=1,(1+L85)*D85,D85)</f>
        <v>78638.54465951692</v>
      </c>
      <c r="O85" s="85">
        <f>IF(K85&lt;INDEX('Pace of change parameters'!$E$16:$I$16,1,$B$6),1,IF(K85&gt;INDEX('Pace of change parameters'!$E$17:$I$17,1,$B$6),0,(K85-INDEX('Pace of change parameters'!$E$17:$I$17,1,$B$6))/(INDEX('Pace of change parameters'!$E$16:$I$16,1,$B$6)-INDEX('Pace of change parameters'!$E$17:$I$17,1,$B$6))))</f>
        <v>0</v>
      </c>
      <c r="P85" s="52">
        <v>4.4627912957357463E-2</v>
      </c>
      <c r="Q85" s="52">
        <v>4.0300000000000002E-2</v>
      </c>
      <c r="R85" s="9">
        <f>IF(INDEX('Pace of change parameters'!$E$29:$I$29,1,$B$6)=1,D85*(1+P85),D85)</f>
        <v>78638.54465951692</v>
      </c>
      <c r="S85" s="94">
        <f>IF(P85&lt;INDEX('Pace of change parameters'!$E$22:$I$22,1,$B$6),INDEX('Pace of change parameters'!$E$22:$I$22,1,$B$6),P85)</f>
        <v>4.4627912957357463E-2</v>
      </c>
      <c r="T85" s="123">
        <v>4.0300000000000002E-2</v>
      </c>
      <c r="U85" s="108">
        <f t="shared" si="12"/>
        <v>78638.54465951692</v>
      </c>
      <c r="V85" s="122">
        <f>IF(J85&gt;INDEX('Pace of change parameters'!$E$24:$I$24,1,$B$6),0,IF(J85&lt;INDEX('Pace of change parameters'!$E$23:$I$23,1,$B$6),1,(J85-INDEX('Pace of change parameters'!$E$24:$I$24,1,$B$6))/(INDEX('Pace of change parameters'!$E$23:$I$23,1,$B$6)-INDEX('Pace of change parameters'!$E$24:$I$24,1,$B$6))))</f>
        <v>1</v>
      </c>
      <c r="W85" s="123">
        <f>MIN(S85, S85+(INDEX('Pace of change parameters'!$E$25:$I$25,1,$B$6)-S85)*(1-V85))</f>
        <v>4.4627912957357463E-2</v>
      </c>
      <c r="X85" s="123">
        <v>4.0300000000000002E-2</v>
      </c>
      <c r="Y85" s="99">
        <f t="shared" si="13"/>
        <v>78638.54465951692</v>
      </c>
      <c r="Z85" s="88">
        <v>-2.2569771606982814E-2</v>
      </c>
      <c r="AA85" s="90">
        <f t="shared" si="17"/>
        <v>80069.614656668607</v>
      </c>
      <c r="AB85" s="90">
        <f>IF(INDEX('Pace of change parameters'!$E$27:$I$27,1,$B$6)=1,MAX(AA85,Y85),Y85)</f>
        <v>78638.54465951692</v>
      </c>
      <c r="AC85" s="88">
        <f t="shared" si="14"/>
        <v>4.4627912957357463E-2</v>
      </c>
      <c r="AD85" s="134">
        <v>4.0300000000000002E-2</v>
      </c>
      <c r="AE85" s="51">
        <f t="shared" si="15"/>
        <v>78639</v>
      </c>
      <c r="AF85" s="51">
        <v>256.69474502288392</v>
      </c>
      <c r="AG85" s="15">
        <f t="shared" si="16"/>
        <v>4.4633961662615018E-2</v>
      </c>
      <c r="AH85" s="15">
        <f t="shared" si="16"/>
        <v>4.0306023645358735E-2</v>
      </c>
      <c r="AI85" s="51"/>
      <c r="AJ85" s="51">
        <v>81918.496411053522</v>
      </c>
      <c r="AK85" s="51">
        <v>267.39973230704123</v>
      </c>
      <c r="AL85" s="15">
        <f t="shared" si="18"/>
        <v>-4.003364996590697E-2</v>
      </c>
      <c r="AM85" s="53">
        <f t="shared" si="18"/>
        <v>-4.003364996590697E-2</v>
      </c>
    </row>
    <row r="86" spans="1:39" x14ac:dyDescent="0.2">
      <c r="A86" s="160" t="s">
        <v>219</v>
      </c>
      <c r="B86" s="160" t="s">
        <v>220</v>
      </c>
      <c r="D86" s="62">
        <v>60220</v>
      </c>
      <c r="E86" s="67">
        <v>246.39472070173812</v>
      </c>
      <c r="F86" s="50"/>
      <c r="G86" s="82">
        <v>57937.260015655062</v>
      </c>
      <c r="H86" s="75">
        <v>235.77195132900508</v>
      </c>
      <c r="I86" s="84"/>
      <c r="J86" s="94">
        <f t="shared" si="10"/>
        <v>3.940020608030359E-2</v>
      </c>
      <c r="K86" s="117">
        <f t="shared" si="10"/>
        <v>4.5055271896654148E-2</v>
      </c>
      <c r="L86" s="94">
        <v>4.5959961326095033E-2</v>
      </c>
      <c r="M86" s="88">
        <f>INDEX('Pace of change parameters'!$E$20:$I$20,1,$B$6)</f>
        <v>4.0300000000000002E-2</v>
      </c>
      <c r="N86" s="99">
        <f>IF(INDEX('Pace of change parameters'!$E$28:$I$28,1,$B$6)=1,(1+L86)*D86,D86)</f>
        <v>62987.708871057446</v>
      </c>
      <c r="O86" s="85">
        <f>IF(K86&lt;INDEX('Pace of change parameters'!$E$16:$I$16,1,$B$6),1,IF(K86&gt;INDEX('Pace of change parameters'!$E$17:$I$17,1,$B$6),0,(K86-INDEX('Pace of change parameters'!$E$17:$I$17,1,$B$6))/(INDEX('Pace of change parameters'!$E$16:$I$16,1,$B$6)-INDEX('Pace of change parameters'!$E$17:$I$17,1,$B$6))))</f>
        <v>0</v>
      </c>
      <c r="P86" s="52">
        <v>4.5959961326095033E-2</v>
      </c>
      <c r="Q86" s="52">
        <v>4.0300000000000002E-2</v>
      </c>
      <c r="R86" s="9">
        <f>IF(INDEX('Pace of change parameters'!$E$29:$I$29,1,$B$6)=1,D86*(1+P86),D86)</f>
        <v>62987.708871057446</v>
      </c>
      <c r="S86" s="94">
        <f>IF(P86&lt;INDEX('Pace of change parameters'!$E$22:$I$22,1,$B$6),INDEX('Pace of change parameters'!$E$22:$I$22,1,$B$6),P86)</f>
        <v>4.5959961326095033E-2</v>
      </c>
      <c r="T86" s="123">
        <v>4.0300000000000002E-2</v>
      </c>
      <c r="U86" s="108">
        <f t="shared" si="12"/>
        <v>62987.708871057446</v>
      </c>
      <c r="V86" s="122">
        <f>IF(J86&gt;INDEX('Pace of change parameters'!$E$24:$I$24,1,$B$6),0,IF(J86&lt;INDEX('Pace of change parameters'!$E$23:$I$23,1,$B$6),1,(J86-INDEX('Pace of change parameters'!$E$24:$I$24,1,$B$6))/(INDEX('Pace of change parameters'!$E$23:$I$23,1,$B$6)-INDEX('Pace of change parameters'!$E$24:$I$24,1,$B$6))))</f>
        <v>1</v>
      </c>
      <c r="W86" s="123">
        <f>MIN(S86, S86+(INDEX('Pace of change parameters'!$E$25:$I$25,1,$B$6)-S86)*(1-V86))</f>
        <v>4.5959961326095033E-2</v>
      </c>
      <c r="X86" s="123">
        <v>4.0300000000000002E-2</v>
      </c>
      <c r="Y86" s="99">
        <f t="shared" si="13"/>
        <v>62987.708871057446</v>
      </c>
      <c r="Z86" s="88">
        <v>-3.4518206987766309E-2</v>
      </c>
      <c r="AA86" s="90">
        <f t="shared" si="17"/>
        <v>58621.467976604683</v>
      </c>
      <c r="AB86" s="90">
        <f>IF(INDEX('Pace of change parameters'!$E$27:$I$27,1,$B$6)=1,MAX(AA86,Y86),Y86)</f>
        <v>62987.708871057446</v>
      </c>
      <c r="AC86" s="88">
        <f t="shared" si="14"/>
        <v>4.5959961326095033E-2</v>
      </c>
      <c r="AD86" s="134">
        <v>4.0300000000000002E-2</v>
      </c>
      <c r="AE86" s="51">
        <f t="shared" si="15"/>
        <v>62988</v>
      </c>
      <c r="AF86" s="51">
        <v>256.32561267651556</v>
      </c>
      <c r="AG86" s="15">
        <f t="shared" si="16"/>
        <v>4.596479574892065E-2</v>
      </c>
      <c r="AH86" s="15">
        <f t="shared" si="16"/>
        <v>4.0304808262506597E-2</v>
      </c>
      <c r="AI86" s="51"/>
      <c r="AJ86" s="51">
        <v>60717.321031720261</v>
      </c>
      <c r="AK86" s="51">
        <v>247.08523073493964</v>
      </c>
      <c r="AL86" s="15">
        <f t="shared" si="18"/>
        <v>3.7397548668088865E-2</v>
      </c>
      <c r="AM86" s="53">
        <f t="shared" si="18"/>
        <v>3.7397548668089087E-2</v>
      </c>
    </row>
    <row r="87" spans="1:39" x14ac:dyDescent="0.2">
      <c r="A87" s="160" t="s">
        <v>221</v>
      </c>
      <c r="B87" s="160" t="s">
        <v>222</v>
      </c>
      <c r="D87" s="62">
        <v>50859</v>
      </c>
      <c r="E87" s="67">
        <v>233.80475042111001</v>
      </c>
      <c r="F87" s="50"/>
      <c r="G87" s="82">
        <v>51738.646471322209</v>
      </c>
      <c r="H87" s="75">
        <v>236.86741128697355</v>
      </c>
      <c r="I87" s="84"/>
      <c r="J87" s="94">
        <f t="shared" si="10"/>
        <v>-1.7001729486869732E-2</v>
      </c>
      <c r="K87" s="117">
        <f t="shared" si="10"/>
        <v>-1.2929853242466538E-2</v>
      </c>
      <c r="L87" s="94">
        <v>4.4609237344681585E-2</v>
      </c>
      <c r="M87" s="88">
        <f>INDEX('Pace of change parameters'!$E$20:$I$20,1,$B$6)</f>
        <v>4.0300000000000002E-2</v>
      </c>
      <c r="N87" s="99">
        <f>IF(INDEX('Pace of change parameters'!$E$28:$I$28,1,$B$6)=1,(1+L87)*D87,D87)</f>
        <v>53127.781202113161</v>
      </c>
      <c r="O87" s="85">
        <f>IF(K87&lt;INDEX('Pace of change parameters'!$E$16:$I$16,1,$B$6),1,IF(K87&gt;INDEX('Pace of change parameters'!$E$17:$I$17,1,$B$6),0,(K87-INDEX('Pace of change parameters'!$E$17:$I$17,1,$B$6))/(INDEX('Pace of change parameters'!$E$16:$I$16,1,$B$6)-INDEX('Pace of change parameters'!$E$17:$I$17,1,$B$6))))</f>
        <v>0</v>
      </c>
      <c r="P87" s="52">
        <v>4.4609237344681585E-2</v>
      </c>
      <c r="Q87" s="52">
        <v>4.0300000000000002E-2</v>
      </c>
      <c r="R87" s="9">
        <f>IF(INDEX('Pace of change parameters'!$E$29:$I$29,1,$B$6)=1,D87*(1+P87),D87)</f>
        <v>53127.781202113161</v>
      </c>
      <c r="S87" s="94">
        <f>IF(P87&lt;INDEX('Pace of change parameters'!$E$22:$I$22,1,$B$6),INDEX('Pace of change parameters'!$E$22:$I$22,1,$B$6),P87)</f>
        <v>4.4609237344681585E-2</v>
      </c>
      <c r="T87" s="123">
        <v>4.0300000000000002E-2</v>
      </c>
      <c r="U87" s="108">
        <f t="shared" si="12"/>
        <v>53127.781202113161</v>
      </c>
      <c r="V87" s="122">
        <f>IF(J87&gt;INDEX('Pace of change parameters'!$E$24:$I$24,1,$B$6),0,IF(J87&lt;INDEX('Pace of change parameters'!$E$23:$I$23,1,$B$6),1,(J87-INDEX('Pace of change parameters'!$E$24:$I$24,1,$B$6))/(INDEX('Pace of change parameters'!$E$23:$I$23,1,$B$6)-INDEX('Pace of change parameters'!$E$24:$I$24,1,$B$6))))</f>
        <v>1</v>
      </c>
      <c r="W87" s="123">
        <f>MIN(S87, S87+(INDEX('Pace of change parameters'!$E$25:$I$25,1,$B$6)-S87)*(1-V87))</f>
        <v>4.4609237344681585E-2</v>
      </c>
      <c r="X87" s="123">
        <v>4.0300000000000002E-2</v>
      </c>
      <c r="Y87" s="99">
        <f t="shared" si="13"/>
        <v>53127.781202113161</v>
      </c>
      <c r="Z87" s="88">
        <v>-3.7071995997680851E-2</v>
      </c>
      <c r="AA87" s="90">
        <f t="shared" si="17"/>
        <v>52211.182439726217</v>
      </c>
      <c r="AB87" s="90">
        <f>IF(INDEX('Pace of change parameters'!$E$27:$I$27,1,$B$6)=1,MAX(AA87,Y87),Y87)</f>
        <v>53127.781202113161</v>
      </c>
      <c r="AC87" s="88">
        <f t="shared" si="14"/>
        <v>4.4609237344681585E-2</v>
      </c>
      <c r="AD87" s="134">
        <v>4.0300000000000002E-2</v>
      </c>
      <c r="AE87" s="51">
        <f t="shared" si="15"/>
        <v>53128</v>
      </c>
      <c r="AF87" s="51">
        <v>243.2280835531632</v>
      </c>
      <c r="AG87" s="15">
        <f t="shared" si="16"/>
        <v>4.4613539393224322E-2</v>
      </c>
      <c r="AH87" s="15">
        <f t="shared" si="16"/>
        <v>4.0304284301668991E-2</v>
      </c>
      <c r="AI87" s="51"/>
      <c r="AJ87" s="51">
        <v>54221.273265202981</v>
      </c>
      <c r="AK87" s="51">
        <v>248.23325523467258</v>
      </c>
      <c r="AL87" s="15">
        <f t="shared" si="18"/>
        <v>-2.0163179493326244E-2</v>
      </c>
      <c r="AM87" s="53">
        <f t="shared" si="18"/>
        <v>-2.0163179493326244E-2</v>
      </c>
    </row>
    <row r="88" spans="1:39" x14ac:dyDescent="0.2">
      <c r="A88" s="160" t="s">
        <v>223</v>
      </c>
      <c r="B88" s="160" t="s">
        <v>224</v>
      </c>
      <c r="D88" s="62">
        <v>64896</v>
      </c>
      <c r="E88" s="67">
        <v>232.82264600797427</v>
      </c>
      <c r="F88" s="50"/>
      <c r="G88" s="82">
        <v>58969.627927210648</v>
      </c>
      <c r="H88" s="75">
        <v>210.33118692502816</v>
      </c>
      <c r="I88" s="84"/>
      <c r="J88" s="94">
        <f t="shared" si="10"/>
        <v>0.10049871910510588</v>
      </c>
      <c r="K88" s="117">
        <f t="shared" si="10"/>
        <v>0.10693354329314508</v>
      </c>
      <c r="L88" s="94">
        <v>4.6382830889853954E-2</v>
      </c>
      <c r="M88" s="88">
        <f>INDEX('Pace of change parameters'!$E$20:$I$20,1,$B$6)</f>
        <v>4.0300000000000002E-2</v>
      </c>
      <c r="N88" s="99">
        <f>IF(INDEX('Pace of change parameters'!$E$28:$I$28,1,$B$6)=1,(1+L88)*D88,D88)</f>
        <v>67906.060193427969</v>
      </c>
      <c r="O88" s="85">
        <f>IF(K88&lt;INDEX('Pace of change parameters'!$E$16:$I$16,1,$B$6),1,IF(K88&gt;INDEX('Pace of change parameters'!$E$17:$I$17,1,$B$6),0,(K88-INDEX('Pace of change parameters'!$E$17:$I$17,1,$B$6))/(INDEX('Pace of change parameters'!$E$16:$I$16,1,$B$6)-INDEX('Pace of change parameters'!$E$17:$I$17,1,$B$6))))</f>
        <v>0</v>
      </c>
      <c r="P88" s="52">
        <v>4.6382830889853954E-2</v>
      </c>
      <c r="Q88" s="52">
        <v>4.0300000000000002E-2</v>
      </c>
      <c r="R88" s="9">
        <f>IF(INDEX('Pace of change parameters'!$E$29:$I$29,1,$B$6)=1,D88*(1+P88),D88)</f>
        <v>67906.060193427969</v>
      </c>
      <c r="S88" s="94">
        <f>IF(P88&lt;INDEX('Pace of change parameters'!$E$22:$I$22,1,$B$6),INDEX('Pace of change parameters'!$E$22:$I$22,1,$B$6),P88)</f>
        <v>4.6382830889853954E-2</v>
      </c>
      <c r="T88" s="123">
        <v>4.0300000000000002E-2</v>
      </c>
      <c r="U88" s="108">
        <f t="shared" si="12"/>
        <v>67906.060193427969</v>
      </c>
      <c r="V88" s="122">
        <f>IF(J88&gt;INDEX('Pace of change parameters'!$E$24:$I$24,1,$B$6),0,IF(J88&lt;INDEX('Pace of change parameters'!$E$23:$I$23,1,$B$6),1,(J88-INDEX('Pace of change parameters'!$E$24:$I$24,1,$B$6))/(INDEX('Pace of change parameters'!$E$23:$I$23,1,$B$6)-INDEX('Pace of change parameters'!$E$24:$I$24,1,$B$6))))</f>
        <v>1</v>
      </c>
      <c r="W88" s="123">
        <f>MIN(S88, S88+(INDEX('Pace of change parameters'!$E$25:$I$25,1,$B$6)-S88)*(1-V88))</f>
        <v>4.6382830889853954E-2</v>
      </c>
      <c r="X88" s="123">
        <v>4.0300000000000002E-2</v>
      </c>
      <c r="Y88" s="99">
        <f t="shared" si="13"/>
        <v>67906.060193427969</v>
      </c>
      <c r="Z88" s="88">
        <v>-2.6636852202585382E-2</v>
      </c>
      <c r="AA88" s="90">
        <f t="shared" si="17"/>
        <v>60153.089225553638</v>
      </c>
      <c r="AB88" s="90">
        <f>IF(INDEX('Pace of change parameters'!$E$27:$I$27,1,$B$6)=1,MAX(AA88,Y88),Y88)</f>
        <v>67906.060193427969</v>
      </c>
      <c r="AC88" s="88">
        <f t="shared" si="14"/>
        <v>4.6382830889853954E-2</v>
      </c>
      <c r="AD88" s="134">
        <v>4.0300000000000002E-2</v>
      </c>
      <c r="AE88" s="51">
        <f t="shared" si="15"/>
        <v>67906</v>
      </c>
      <c r="AF88" s="51">
        <v>242.20518394589368</v>
      </c>
      <c r="AG88" s="15">
        <f t="shared" si="16"/>
        <v>4.6381903353057252E-2</v>
      </c>
      <c r="AH88" s="15">
        <f t="shared" si="16"/>
        <v>4.0299077855158627E-2</v>
      </c>
      <c r="AI88" s="51"/>
      <c r="AJ88" s="51">
        <v>61799.226076795399</v>
      </c>
      <c r="AK88" s="51">
        <v>220.42371689753628</v>
      </c>
      <c r="AL88" s="15">
        <f t="shared" si="18"/>
        <v>9.8816349505994827E-2</v>
      </c>
      <c r="AM88" s="53">
        <f t="shared" si="18"/>
        <v>9.8816349505994827E-2</v>
      </c>
    </row>
    <row r="89" spans="1:39" x14ac:dyDescent="0.2">
      <c r="A89" s="160" t="s">
        <v>225</v>
      </c>
      <c r="B89" s="160" t="s">
        <v>226</v>
      </c>
      <c r="D89" s="62">
        <v>66910</v>
      </c>
      <c r="E89" s="67">
        <v>221.30918346261657</v>
      </c>
      <c r="F89" s="50"/>
      <c r="G89" s="82">
        <v>71550.514535539114</v>
      </c>
      <c r="H89" s="75">
        <v>235.66586759230671</v>
      </c>
      <c r="I89" s="84"/>
      <c r="J89" s="94">
        <f t="shared" ref="J89:K152" si="19">D89/G89-1</f>
        <v>-6.4856480287562079E-2</v>
      </c>
      <c r="K89" s="117">
        <f t="shared" si="19"/>
        <v>-6.0919658312703406E-2</v>
      </c>
      <c r="L89" s="94">
        <v>4.4679515886187016E-2</v>
      </c>
      <c r="M89" s="88">
        <f>INDEX('Pace of change parameters'!$E$20:$I$20,1,$B$6)</f>
        <v>4.0300000000000002E-2</v>
      </c>
      <c r="N89" s="99">
        <f>IF(INDEX('Pace of change parameters'!$E$28:$I$28,1,$B$6)=1,(1+L89)*D89,D89)</f>
        <v>69899.506407944777</v>
      </c>
      <c r="O89" s="85">
        <f>IF(K89&lt;INDEX('Pace of change parameters'!$E$16:$I$16,1,$B$6),1,IF(K89&gt;INDEX('Pace of change parameters'!$E$17:$I$17,1,$B$6),0,(K89-INDEX('Pace of change parameters'!$E$17:$I$17,1,$B$6))/(INDEX('Pace of change parameters'!$E$16:$I$16,1,$B$6)-INDEX('Pace of change parameters'!$E$17:$I$17,1,$B$6))))</f>
        <v>0</v>
      </c>
      <c r="P89" s="52">
        <v>4.4679515886187016E-2</v>
      </c>
      <c r="Q89" s="52">
        <v>4.0300000000000002E-2</v>
      </c>
      <c r="R89" s="9">
        <f>IF(INDEX('Pace of change parameters'!$E$29:$I$29,1,$B$6)=1,D89*(1+P89),D89)</f>
        <v>69899.506407944777</v>
      </c>
      <c r="S89" s="94">
        <f>IF(P89&lt;INDEX('Pace of change parameters'!$E$22:$I$22,1,$B$6),INDEX('Pace of change parameters'!$E$22:$I$22,1,$B$6),P89)</f>
        <v>4.4679515886187016E-2</v>
      </c>
      <c r="T89" s="123">
        <v>4.0300000000000002E-2</v>
      </c>
      <c r="U89" s="108">
        <f t="shared" si="12"/>
        <v>69899.506407944777</v>
      </c>
      <c r="V89" s="122">
        <f>IF(J89&gt;INDEX('Pace of change parameters'!$E$24:$I$24,1,$B$6),0,IF(J89&lt;INDEX('Pace of change parameters'!$E$23:$I$23,1,$B$6),1,(J89-INDEX('Pace of change parameters'!$E$24:$I$24,1,$B$6))/(INDEX('Pace of change parameters'!$E$23:$I$23,1,$B$6)-INDEX('Pace of change parameters'!$E$24:$I$24,1,$B$6))))</f>
        <v>1</v>
      </c>
      <c r="W89" s="123">
        <f>MIN(S89, S89+(INDEX('Pace of change parameters'!$E$25:$I$25,1,$B$6)-S89)*(1-V89))</f>
        <v>4.4679515886187016E-2</v>
      </c>
      <c r="X89" s="123">
        <v>4.0300000000000002E-2</v>
      </c>
      <c r="Y89" s="99">
        <f t="shared" si="13"/>
        <v>69899.506407944777</v>
      </c>
      <c r="Z89" s="88">
        <v>-3.4032328157415415E-2</v>
      </c>
      <c r="AA89" s="90">
        <f t="shared" si="17"/>
        <v>72431.920767730378</v>
      </c>
      <c r="AB89" s="90">
        <f>IF(INDEX('Pace of change parameters'!$E$27:$I$27,1,$B$6)=1,MAX(AA89,Y89),Y89)</f>
        <v>69899.506407944777</v>
      </c>
      <c r="AC89" s="88">
        <f t="shared" si="14"/>
        <v>4.4679515886187016E-2</v>
      </c>
      <c r="AD89" s="134">
        <v>4.0300000000000002E-2</v>
      </c>
      <c r="AE89" s="51">
        <f t="shared" si="15"/>
        <v>69900</v>
      </c>
      <c r="AF89" s="51">
        <v>230.22956929988368</v>
      </c>
      <c r="AG89" s="15">
        <f t="shared" si="16"/>
        <v>4.4686892841129922E-2</v>
      </c>
      <c r="AH89" s="15">
        <f t="shared" si="16"/>
        <v>4.0307346029198721E-2</v>
      </c>
      <c r="AI89" s="51"/>
      <c r="AJ89" s="51">
        <v>74983.793846399014</v>
      </c>
      <c r="AK89" s="51">
        <v>246.97405667707744</v>
      </c>
      <c r="AL89" s="15">
        <f t="shared" si="18"/>
        <v>-6.779856800541384E-2</v>
      </c>
      <c r="AM89" s="53">
        <f t="shared" si="18"/>
        <v>-6.779856800541384E-2</v>
      </c>
    </row>
    <row r="90" spans="1:39" x14ac:dyDescent="0.2">
      <c r="A90" s="160" t="s">
        <v>227</v>
      </c>
      <c r="B90" s="160" t="s">
        <v>228</v>
      </c>
      <c r="D90" s="62">
        <v>37141</v>
      </c>
      <c r="E90" s="67">
        <v>252.4098115972013</v>
      </c>
      <c r="F90" s="50"/>
      <c r="G90" s="82">
        <v>34898.45973354033</v>
      </c>
      <c r="H90" s="75">
        <v>236.33367543425524</v>
      </c>
      <c r="I90" s="84"/>
      <c r="J90" s="94">
        <f t="shared" si="19"/>
        <v>6.4259004081615778E-2</v>
      </c>
      <c r="K90" s="117">
        <f t="shared" si="19"/>
        <v>6.8023044677855138E-2</v>
      </c>
      <c r="L90" s="94">
        <v>4.397930308059439E-2</v>
      </c>
      <c r="M90" s="88">
        <f>INDEX('Pace of change parameters'!$E$20:$I$20,1,$B$6)</f>
        <v>4.0300000000000002E-2</v>
      </c>
      <c r="N90" s="99">
        <f>IF(INDEX('Pace of change parameters'!$E$28:$I$28,1,$B$6)=1,(1+L90)*D90,D90)</f>
        <v>38774.435295716357</v>
      </c>
      <c r="O90" s="85">
        <f>IF(K90&lt;INDEX('Pace of change parameters'!$E$16:$I$16,1,$B$6),1,IF(K90&gt;INDEX('Pace of change parameters'!$E$17:$I$17,1,$B$6),0,(K90-INDEX('Pace of change parameters'!$E$17:$I$17,1,$B$6))/(INDEX('Pace of change parameters'!$E$16:$I$16,1,$B$6)-INDEX('Pace of change parameters'!$E$17:$I$17,1,$B$6))))</f>
        <v>0</v>
      </c>
      <c r="P90" s="52">
        <v>4.397930308059439E-2</v>
      </c>
      <c r="Q90" s="52">
        <v>4.0300000000000002E-2</v>
      </c>
      <c r="R90" s="9">
        <f>IF(INDEX('Pace of change parameters'!$E$29:$I$29,1,$B$6)=1,D90*(1+P90),D90)</f>
        <v>38774.435295716357</v>
      </c>
      <c r="S90" s="94">
        <f>IF(P90&lt;INDEX('Pace of change parameters'!$E$22:$I$22,1,$B$6),INDEX('Pace of change parameters'!$E$22:$I$22,1,$B$6),P90)</f>
        <v>4.397930308059439E-2</v>
      </c>
      <c r="T90" s="123">
        <v>4.0300000000000002E-2</v>
      </c>
      <c r="U90" s="108">
        <f t="shared" si="12"/>
        <v>38774.435295716357</v>
      </c>
      <c r="V90" s="122">
        <f>IF(J90&gt;INDEX('Pace of change parameters'!$E$24:$I$24,1,$B$6),0,IF(J90&lt;INDEX('Pace of change parameters'!$E$23:$I$23,1,$B$6),1,(J90-INDEX('Pace of change parameters'!$E$24:$I$24,1,$B$6))/(INDEX('Pace of change parameters'!$E$23:$I$23,1,$B$6)-INDEX('Pace of change parameters'!$E$24:$I$24,1,$B$6))))</f>
        <v>1</v>
      </c>
      <c r="W90" s="123">
        <f>MIN(S90, S90+(INDEX('Pace of change parameters'!$E$25:$I$25,1,$B$6)-S90)*(1-V90))</f>
        <v>4.397930308059439E-2</v>
      </c>
      <c r="X90" s="123">
        <v>4.0300000000000002E-2</v>
      </c>
      <c r="Y90" s="99">
        <f t="shared" si="13"/>
        <v>38774.435295716357</v>
      </c>
      <c r="Z90" s="88">
        <v>-2.9827361111683048E-2</v>
      </c>
      <c r="AA90" s="90">
        <f t="shared" si="17"/>
        <v>35482.150255631335</v>
      </c>
      <c r="AB90" s="90">
        <f>IF(INDEX('Pace of change parameters'!$E$27:$I$27,1,$B$6)=1,MAX(AA90,Y90),Y90)</f>
        <v>38774.435295716357</v>
      </c>
      <c r="AC90" s="88">
        <f t="shared" si="14"/>
        <v>4.397930308059439E-2</v>
      </c>
      <c r="AD90" s="134">
        <v>4.0300000000000002E-2</v>
      </c>
      <c r="AE90" s="51">
        <f t="shared" si="15"/>
        <v>38774</v>
      </c>
      <c r="AF90" s="51">
        <v>262.57897916568584</v>
      </c>
      <c r="AG90" s="15">
        <f t="shared" si="16"/>
        <v>4.3967582994534293E-2</v>
      </c>
      <c r="AH90" s="15">
        <f t="shared" si="16"/>
        <v>4.0288321219115852E-2</v>
      </c>
      <c r="AI90" s="51"/>
      <c r="AJ90" s="51">
        <v>36573.027143178297</v>
      </c>
      <c r="AK90" s="51">
        <v>247.67390860511364</v>
      </c>
      <c r="AL90" s="15">
        <f t="shared" si="18"/>
        <v>6.0180221019310309E-2</v>
      </c>
      <c r="AM90" s="53">
        <f t="shared" si="18"/>
        <v>6.0180221019310309E-2</v>
      </c>
    </row>
    <row r="91" spans="1:39" x14ac:dyDescent="0.2">
      <c r="A91" s="160" t="s">
        <v>229</v>
      </c>
      <c r="B91" s="160" t="s">
        <v>230</v>
      </c>
      <c r="D91" s="62">
        <v>81089</v>
      </c>
      <c r="E91" s="67">
        <v>283.64817972210864</v>
      </c>
      <c r="F91" s="50"/>
      <c r="G91" s="82">
        <v>74102.647979174566</v>
      </c>
      <c r="H91" s="75">
        <v>258.4015014270297</v>
      </c>
      <c r="I91" s="84"/>
      <c r="J91" s="94">
        <f t="shared" si="19"/>
        <v>9.4279384223743934E-2</v>
      </c>
      <c r="K91" s="117">
        <f t="shared" si="19"/>
        <v>9.7703295668382095E-2</v>
      </c>
      <c r="L91" s="94">
        <v>4.3555014329255348E-2</v>
      </c>
      <c r="M91" s="88">
        <f>INDEX('Pace of change parameters'!$E$20:$I$20,1,$B$6)</f>
        <v>4.0300000000000002E-2</v>
      </c>
      <c r="N91" s="99">
        <f>IF(INDEX('Pace of change parameters'!$E$28:$I$28,1,$B$6)=1,(1+L91)*D91,D91)</f>
        <v>84620.832556944981</v>
      </c>
      <c r="O91" s="85">
        <f>IF(K91&lt;INDEX('Pace of change parameters'!$E$16:$I$16,1,$B$6),1,IF(K91&gt;INDEX('Pace of change parameters'!$E$17:$I$17,1,$B$6),0,(K91-INDEX('Pace of change parameters'!$E$17:$I$17,1,$B$6))/(INDEX('Pace of change parameters'!$E$16:$I$16,1,$B$6)-INDEX('Pace of change parameters'!$E$17:$I$17,1,$B$6))))</f>
        <v>0</v>
      </c>
      <c r="P91" s="52">
        <v>4.3555014329255348E-2</v>
      </c>
      <c r="Q91" s="52">
        <v>4.0300000000000002E-2</v>
      </c>
      <c r="R91" s="9">
        <f>IF(INDEX('Pace of change parameters'!$E$29:$I$29,1,$B$6)=1,D91*(1+P91),D91)</f>
        <v>84620.832556944981</v>
      </c>
      <c r="S91" s="94">
        <f>IF(P91&lt;INDEX('Pace of change parameters'!$E$22:$I$22,1,$B$6),INDEX('Pace of change parameters'!$E$22:$I$22,1,$B$6),P91)</f>
        <v>4.3555014329255348E-2</v>
      </c>
      <c r="T91" s="123">
        <v>4.0300000000000002E-2</v>
      </c>
      <c r="U91" s="108">
        <f t="shared" si="12"/>
        <v>84620.832556944981</v>
      </c>
      <c r="V91" s="122">
        <f>IF(J91&gt;INDEX('Pace of change parameters'!$E$24:$I$24,1,$B$6),0,IF(J91&lt;INDEX('Pace of change parameters'!$E$23:$I$23,1,$B$6),1,(J91-INDEX('Pace of change parameters'!$E$24:$I$24,1,$B$6))/(INDEX('Pace of change parameters'!$E$23:$I$23,1,$B$6)-INDEX('Pace of change parameters'!$E$24:$I$24,1,$B$6))))</f>
        <v>1</v>
      </c>
      <c r="W91" s="123">
        <f>MIN(S91, S91+(INDEX('Pace of change parameters'!$E$25:$I$25,1,$B$6)-S91)*(1-V91))</f>
        <v>4.3555014329255348E-2</v>
      </c>
      <c r="X91" s="123">
        <v>4.0300000000000002E-2</v>
      </c>
      <c r="Y91" s="99">
        <f t="shared" si="13"/>
        <v>84620.832556944981</v>
      </c>
      <c r="Z91" s="88">
        <v>-5.8858203837401923E-3</v>
      </c>
      <c r="AA91" s="90">
        <f t="shared" si="17"/>
        <v>77201.305512549166</v>
      </c>
      <c r="AB91" s="90">
        <f>IF(INDEX('Pace of change parameters'!$E$27:$I$27,1,$B$6)=1,MAX(AA91,Y91),Y91)</f>
        <v>84620.832556944981</v>
      </c>
      <c r="AC91" s="88">
        <f t="shared" si="14"/>
        <v>4.3555014329255348E-2</v>
      </c>
      <c r="AD91" s="134">
        <v>4.0300000000000002E-2</v>
      </c>
      <c r="AE91" s="51">
        <f t="shared" si="15"/>
        <v>84621</v>
      </c>
      <c r="AF91" s="51">
        <v>295.07978525142374</v>
      </c>
      <c r="AG91" s="15">
        <f t="shared" si="16"/>
        <v>4.3557079258592424E-2</v>
      </c>
      <c r="AH91" s="15">
        <f t="shared" si="16"/>
        <v>4.0302058488493442E-2</v>
      </c>
      <c r="AI91" s="51"/>
      <c r="AJ91" s="51">
        <v>77658.38884055533</v>
      </c>
      <c r="AK91" s="51">
        <v>270.80063698186768</v>
      </c>
      <c r="AL91" s="15">
        <f t="shared" si="18"/>
        <v>8.9656909747895863E-2</v>
      </c>
      <c r="AM91" s="53">
        <f t="shared" si="18"/>
        <v>8.9656909747896085E-2</v>
      </c>
    </row>
    <row r="92" spans="1:39" x14ac:dyDescent="0.2">
      <c r="A92" s="160" t="s">
        <v>231</v>
      </c>
      <c r="B92" s="160" t="s">
        <v>232</v>
      </c>
      <c r="D92" s="62">
        <v>42531</v>
      </c>
      <c r="E92" s="67">
        <v>236.80157886175448</v>
      </c>
      <c r="F92" s="50"/>
      <c r="G92" s="82">
        <v>42529.136390422209</v>
      </c>
      <c r="H92" s="75">
        <v>235.84559222381691</v>
      </c>
      <c r="I92" s="84"/>
      <c r="J92" s="94">
        <f t="shared" si="19"/>
        <v>4.3819596069027966E-5</v>
      </c>
      <c r="K92" s="117">
        <f t="shared" si="19"/>
        <v>4.0534428857603721E-3</v>
      </c>
      <c r="L92" s="94">
        <v>4.4471028335489216E-2</v>
      </c>
      <c r="M92" s="88">
        <f>INDEX('Pace of change parameters'!$E$20:$I$20,1,$B$6)</f>
        <v>4.0300000000000002E-2</v>
      </c>
      <c r="N92" s="99">
        <f>IF(INDEX('Pace of change parameters'!$E$28:$I$28,1,$B$6)=1,(1+L92)*D92,D92)</f>
        <v>44422.397306136692</v>
      </c>
      <c r="O92" s="85">
        <f>IF(K92&lt;INDEX('Pace of change parameters'!$E$16:$I$16,1,$B$6),1,IF(K92&gt;INDEX('Pace of change parameters'!$E$17:$I$17,1,$B$6),0,(K92-INDEX('Pace of change parameters'!$E$17:$I$17,1,$B$6))/(INDEX('Pace of change parameters'!$E$16:$I$16,1,$B$6)-INDEX('Pace of change parameters'!$E$17:$I$17,1,$B$6))))</f>
        <v>0</v>
      </c>
      <c r="P92" s="52">
        <v>4.4471028335489216E-2</v>
      </c>
      <c r="Q92" s="52">
        <v>4.0300000000000002E-2</v>
      </c>
      <c r="R92" s="9">
        <f>IF(INDEX('Pace of change parameters'!$E$29:$I$29,1,$B$6)=1,D92*(1+P92),D92)</f>
        <v>44422.397306136692</v>
      </c>
      <c r="S92" s="94">
        <f>IF(P92&lt;INDEX('Pace of change parameters'!$E$22:$I$22,1,$B$6),INDEX('Pace of change parameters'!$E$22:$I$22,1,$B$6),P92)</f>
        <v>4.4471028335489216E-2</v>
      </c>
      <c r="T92" s="123">
        <v>4.0300000000000002E-2</v>
      </c>
      <c r="U92" s="108">
        <f t="shared" si="12"/>
        <v>44422.397306136692</v>
      </c>
      <c r="V92" s="122">
        <f>IF(J92&gt;INDEX('Pace of change parameters'!$E$24:$I$24,1,$B$6),0,IF(J92&lt;INDEX('Pace of change parameters'!$E$23:$I$23,1,$B$6),1,(J92-INDEX('Pace of change parameters'!$E$24:$I$24,1,$B$6))/(INDEX('Pace of change parameters'!$E$23:$I$23,1,$B$6)-INDEX('Pace of change parameters'!$E$24:$I$24,1,$B$6))))</f>
        <v>1</v>
      </c>
      <c r="W92" s="123">
        <f>MIN(S92, S92+(INDEX('Pace of change parameters'!$E$25:$I$25,1,$B$6)-S92)*(1-V92))</f>
        <v>4.4471028335489216E-2</v>
      </c>
      <c r="X92" s="123">
        <v>4.0300000000000002E-2</v>
      </c>
      <c r="Y92" s="99">
        <f t="shared" si="13"/>
        <v>44422.397306136692</v>
      </c>
      <c r="Z92" s="88">
        <v>-3.4412222509950796E-2</v>
      </c>
      <c r="AA92" s="90">
        <f t="shared" si="17"/>
        <v>43036.106389600071</v>
      </c>
      <c r="AB92" s="90">
        <f>IF(INDEX('Pace of change parameters'!$E$27:$I$27,1,$B$6)=1,MAX(AA92,Y92),Y92)</f>
        <v>44422.397306136692</v>
      </c>
      <c r="AC92" s="88">
        <f t="shared" si="14"/>
        <v>4.4471028335489216E-2</v>
      </c>
      <c r="AD92" s="134">
        <v>4.0300000000000002E-2</v>
      </c>
      <c r="AE92" s="51">
        <f t="shared" si="15"/>
        <v>44422</v>
      </c>
      <c r="AF92" s="51">
        <v>246.34247922621375</v>
      </c>
      <c r="AG92" s="15">
        <f t="shared" si="16"/>
        <v>4.4461686769650344E-2</v>
      </c>
      <c r="AH92" s="15">
        <f t="shared" si="16"/>
        <v>4.0290695739107818E-2</v>
      </c>
      <c r="AI92" s="51"/>
      <c r="AJ92" s="51">
        <v>44569.85412705638</v>
      </c>
      <c r="AK92" s="51">
        <v>247.16240521385271</v>
      </c>
      <c r="AL92" s="15">
        <f t="shared" si="18"/>
        <v>-3.317357212677674E-3</v>
      </c>
      <c r="AM92" s="53">
        <f t="shared" si="18"/>
        <v>-3.317357212677785E-3</v>
      </c>
    </row>
    <row r="93" spans="1:39" x14ac:dyDescent="0.2">
      <c r="A93" s="160" t="s">
        <v>233</v>
      </c>
      <c r="B93" s="160" t="s">
        <v>234</v>
      </c>
      <c r="D93" s="62">
        <v>73369</v>
      </c>
      <c r="E93" s="67">
        <v>262.38039304704847</v>
      </c>
      <c r="F93" s="50"/>
      <c r="G93" s="82">
        <v>72873.462818845859</v>
      </c>
      <c r="H93" s="75">
        <v>259.27656817565844</v>
      </c>
      <c r="I93" s="84"/>
      <c r="J93" s="94">
        <f t="shared" si="19"/>
        <v>6.7999675325705056E-3</v>
      </c>
      <c r="K93" s="117">
        <f t="shared" si="19"/>
        <v>1.1971096706614892E-2</v>
      </c>
      <c r="L93" s="94">
        <v>4.5643192146640921E-2</v>
      </c>
      <c r="M93" s="88">
        <f>INDEX('Pace of change parameters'!$E$20:$I$20,1,$B$6)</f>
        <v>4.0300000000000002E-2</v>
      </c>
      <c r="N93" s="99">
        <f>IF(INDEX('Pace of change parameters'!$E$28:$I$28,1,$B$6)=1,(1+L93)*D93,D93)</f>
        <v>76717.795364606893</v>
      </c>
      <c r="O93" s="85">
        <f>IF(K93&lt;INDEX('Pace of change parameters'!$E$16:$I$16,1,$B$6),1,IF(K93&gt;INDEX('Pace of change parameters'!$E$17:$I$17,1,$B$6),0,(K93-INDEX('Pace of change parameters'!$E$17:$I$17,1,$B$6))/(INDEX('Pace of change parameters'!$E$16:$I$16,1,$B$6)-INDEX('Pace of change parameters'!$E$17:$I$17,1,$B$6))))</f>
        <v>0</v>
      </c>
      <c r="P93" s="52">
        <v>4.5643192146640921E-2</v>
      </c>
      <c r="Q93" s="52">
        <v>4.0300000000000002E-2</v>
      </c>
      <c r="R93" s="9">
        <f>IF(INDEX('Pace of change parameters'!$E$29:$I$29,1,$B$6)=1,D93*(1+P93),D93)</f>
        <v>76717.795364606893</v>
      </c>
      <c r="S93" s="94">
        <f>IF(P93&lt;INDEX('Pace of change parameters'!$E$22:$I$22,1,$B$6),INDEX('Pace of change parameters'!$E$22:$I$22,1,$B$6),P93)</f>
        <v>4.5643192146640921E-2</v>
      </c>
      <c r="T93" s="123">
        <v>4.0300000000000002E-2</v>
      </c>
      <c r="U93" s="108">
        <f t="shared" si="12"/>
        <v>76717.795364606893</v>
      </c>
      <c r="V93" s="122">
        <f>IF(J93&gt;INDEX('Pace of change parameters'!$E$24:$I$24,1,$B$6),0,IF(J93&lt;INDEX('Pace of change parameters'!$E$23:$I$23,1,$B$6),1,(J93-INDEX('Pace of change parameters'!$E$24:$I$24,1,$B$6))/(INDEX('Pace of change parameters'!$E$23:$I$23,1,$B$6)-INDEX('Pace of change parameters'!$E$24:$I$24,1,$B$6))))</f>
        <v>1</v>
      </c>
      <c r="W93" s="123">
        <f>MIN(S93, S93+(INDEX('Pace of change parameters'!$E$25:$I$25,1,$B$6)-S93)*(1-V93))</f>
        <v>4.5643192146640921E-2</v>
      </c>
      <c r="X93" s="123">
        <v>4.0300000000000002E-2</v>
      </c>
      <c r="Y93" s="99">
        <f t="shared" si="13"/>
        <v>76717.795364606893</v>
      </c>
      <c r="Z93" s="88">
        <v>0</v>
      </c>
      <c r="AA93" s="90">
        <f t="shared" si="17"/>
        <v>76370.22246943356</v>
      </c>
      <c r="AB93" s="90">
        <f>IF(INDEX('Pace of change parameters'!$E$27:$I$27,1,$B$6)=1,MAX(AA93,Y93),Y93)</f>
        <v>76717.795364606893</v>
      </c>
      <c r="AC93" s="88">
        <f t="shared" si="14"/>
        <v>4.5643192146640921E-2</v>
      </c>
      <c r="AD93" s="134">
        <v>4.0300000000000002E-2</v>
      </c>
      <c r="AE93" s="51">
        <f t="shared" si="15"/>
        <v>76718</v>
      </c>
      <c r="AF93" s="51">
        <v>272.95505095931975</v>
      </c>
      <c r="AG93" s="15">
        <f t="shared" si="16"/>
        <v>4.5645981272744551E-2</v>
      </c>
      <c r="AH93" s="15">
        <f t="shared" si="16"/>
        <v>4.0302774873788305E-2</v>
      </c>
      <c r="AI93" s="51"/>
      <c r="AJ93" s="51">
        <v>76370.22246943356</v>
      </c>
      <c r="AK93" s="51">
        <v>271.71769292628619</v>
      </c>
      <c r="AL93" s="15">
        <f t="shared" si="18"/>
        <v>4.5538368138922092E-3</v>
      </c>
      <c r="AM93" s="53">
        <f t="shared" si="18"/>
        <v>4.5538368138922092E-3</v>
      </c>
    </row>
    <row r="94" spans="1:39" x14ac:dyDescent="0.2">
      <c r="A94" s="160" t="s">
        <v>235</v>
      </c>
      <c r="B94" s="160" t="s">
        <v>236</v>
      </c>
      <c r="D94" s="62">
        <v>42700</v>
      </c>
      <c r="E94" s="67">
        <v>228.03977659014706</v>
      </c>
      <c r="F94" s="50"/>
      <c r="G94" s="82">
        <v>42817.405391816115</v>
      </c>
      <c r="H94" s="75">
        <v>227.5433882336045</v>
      </c>
      <c r="I94" s="84"/>
      <c r="J94" s="94">
        <f t="shared" si="19"/>
        <v>-2.742001546841899E-3</v>
      </c>
      <c r="K94" s="117">
        <f t="shared" si="19"/>
        <v>2.1815107896387964E-3</v>
      </c>
      <c r="L94" s="94">
        <v>4.5436012838789397E-2</v>
      </c>
      <c r="M94" s="88">
        <f>INDEX('Pace of change parameters'!$E$20:$I$20,1,$B$6)</f>
        <v>4.0300000000000002E-2</v>
      </c>
      <c r="N94" s="99">
        <f>IF(INDEX('Pace of change parameters'!$E$28:$I$28,1,$B$6)=1,(1+L94)*D94,D94)</f>
        <v>44640.117748216304</v>
      </c>
      <c r="O94" s="85">
        <f>IF(K94&lt;INDEX('Pace of change parameters'!$E$16:$I$16,1,$B$6),1,IF(K94&gt;INDEX('Pace of change parameters'!$E$17:$I$17,1,$B$6),0,(K94-INDEX('Pace of change parameters'!$E$17:$I$17,1,$B$6))/(INDEX('Pace of change parameters'!$E$16:$I$16,1,$B$6)-INDEX('Pace of change parameters'!$E$17:$I$17,1,$B$6))))</f>
        <v>0</v>
      </c>
      <c r="P94" s="52">
        <v>4.5436012838789397E-2</v>
      </c>
      <c r="Q94" s="52">
        <v>4.0300000000000002E-2</v>
      </c>
      <c r="R94" s="9">
        <f>IF(INDEX('Pace of change parameters'!$E$29:$I$29,1,$B$6)=1,D94*(1+P94),D94)</f>
        <v>44640.117748216304</v>
      </c>
      <c r="S94" s="94">
        <f>IF(P94&lt;INDEX('Pace of change parameters'!$E$22:$I$22,1,$B$6),INDEX('Pace of change parameters'!$E$22:$I$22,1,$B$6),P94)</f>
        <v>4.5436012838789397E-2</v>
      </c>
      <c r="T94" s="123">
        <v>4.0300000000000002E-2</v>
      </c>
      <c r="U94" s="108">
        <f t="shared" si="12"/>
        <v>44640.117748216304</v>
      </c>
      <c r="V94" s="122">
        <f>IF(J94&gt;INDEX('Pace of change parameters'!$E$24:$I$24,1,$B$6),0,IF(J94&lt;INDEX('Pace of change parameters'!$E$23:$I$23,1,$B$6),1,(J94-INDEX('Pace of change parameters'!$E$24:$I$24,1,$B$6))/(INDEX('Pace of change parameters'!$E$23:$I$23,1,$B$6)-INDEX('Pace of change parameters'!$E$24:$I$24,1,$B$6))))</f>
        <v>1</v>
      </c>
      <c r="W94" s="123">
        <f>MIN(S94, S94+(INDEX('Pace of change parameters'!$E$25:$I$25,1,$B$6)-S94)*(1-V94))</f>
        <v>4.5436012838789397E-2</v>
      </c>
      <c r="X94" s="123">
        <v>4.0300000000000002E-2</v>
      </c>
      <c r="Y94" s="99">
        <f t="shared" si="13"/>
        <v>44640.117748216304</v>
      </c>
      <c r="Z94" s="88">
        <v>-2.3256017208278967E-2</v>
      </c>
      <c r="AA94" s="90">
        <f t="shared" si="17"/>
        <v>43828.412458328559</v>
      </c>
      <c r="AB94" s="90">
        <f>IF(INDEX('Pace of change parameters'!$E$27:$I$27,1,$B$6)=1,MAX(AA94,Y94),Y94)</f>
        <v>44640.117748216304</v>
      </c>
      <c r="AC94" s="88">
        <f t="shared" si="14"/>
        <v>4.5436012838789397E-2</v>
      </c>
      <c r="AD94" s="134">
        <v>4.0300000000000002E-2</v>
      </c>
      <c r="AE94" s="51">
        <f t="shared" si="15"/>
        <v>44640</v>
      </c>
      <c r="AF94" s="51">
        <v>237.22915384054451</v>
      </c>
      <c r="AG94" s="15">
        <f t="shared" si="16"/>
        <v>4.5433255269320849E-2</v>
      </c>
      <c r="AH94" s="15">
        <f t="shared" si="16"/>
        <v>4.0297255977905122E-2</v>
      </c>
      <c r="AI94" s="51"/>
      <c r="AJ94" s="51">
        <v>44871.955425881999</v>
      </c>
      <c r="AK94" s="51">
        <v>238.46182833451201</v>
      </c>
      <c r="AL94" s="15">
        <f t="shared" si="18"/>
        <v>-5.1692738522424175E-3</v>
      </c>
      <c r="AM94" s="53">
        <f t="shared" si="18"/>
        <v>-5.1692738522423065E-3</v>
      </c>
    </row>
    <row r="95" spans="1:39" x14ac:dyDescent="0.2">
      <c r="A95" s="160" t="s">
        <v>237</v>
      </c>
      <c r="B95" s="160" t="s">
        <v>238</v>
      </c>
      <c r="D95" s="62">
        <v>73742</v>
      </c>
      <c r="E95" s="67">
        <v>274.24022927471304</v>
      </c>
      <c r="F95" s="50"/>
      <c r="G95" s="82">
        <v>73414.764053266001</v>
      </c>
      <c r="H95" s="75">
        <v>272.07176787436555</v>
      </c>
      <c r="I95" s="84"/>
      <c r="J95" s="94">
        <f t="shared" si="19"/>
        <v>4.4573588290302002E-3</v>
      </c>
      <c r="K95" s="117">
        <f t="shared" si="19"/>
        <v>7.9701816079233989E-3</v>
      </c>
      <c r="L95" s="94">
        <v>4.3938172894808503E-2</v>
      </c>
      <c r="M95" s="88">
        <f>INDEX('Pace of change parameters'!$E$20:$I$20,1,$B$6)</f>
        <v>4.0300000000000002E-2</v>
      </c>
      <c r="N95" s="99">
        <f>IF(INDEX('Pace of change parameters'!$E$28:$I$28,1,$B$6)=1,(1+L95)*D95,D95)</f>
        <v>76982.088745608969</v>
      </c>
      <c r="O95" s="85">
        <f>IF(K95&lt;INDEX('Pace of change parameters'!$E$16:$I$16,1,$B$6),1,IF(K95&gt;INDEX('Pace of change parameters'!$E$17:$I$17,1,$B$6),0,(K95-INDEX('Pace of change parameters'!$E$17:$I$17,1,$B$6))/(INDEX('Pace of change parameters'!$E$16:$I$16,1,$B$6)-INDEX('Pace of change parameters'!$E$17:$I$17,1,$B$6))))</f>
        <v>0</v>
      </c>
      <c r="P95" s="52">
        <v>4.3938172894808503E-2</v>
      </c>
      <c r="Q95" s="52">
        <v>4.0300000000000002E-2</v>
      </c>
      <c r="R95" s="9">
        <f>IF(INDEX('Pace of change parameters'!$E$29:$I$29,1,$B$6)=1,D95*(1+P95),D95)</f>
        <v>76982.088745608969</v>
      </c>
      <c r="S95" s="94">
        <f>IF(P95&lt;INDEX('Pace of change parameters'!$E$22:$I$22,1,$B$6),INDEX('Pace of change parameters'!$E$22:$I$22,1,$B$6),P95)</f>
        <v>4.3938172894808503E-2</v>
      </c>
      <c r="T95" s="123">
        <v>4.0300000000000002E-2</v>
      </c>
      <c r="U95" s="108">
        <f t="shared" si="12"/>
        <v>76982.088745608969</v>
      </c>
      <c r="V95" s="122">
        <f>IF(J95&gt;INDEX('Pace of change parameters'!$E$24:$I$24,1,$B$6),0,IF(J95&lt;INDEX('Pace of change parameters'!$E$23:$I$23,1,$B$6),1,(J95-INDEX('Pace of change parameters'!$E$24:$I$24,1,$B$6))/(INDEX('Pace of change parameters'!$E$23:$I$23,1,$B$6)-INDEX('Pace of change parameters'!$E$24:$I$24,1,$B$6))))</f>
        <v>1</v>
      </c>
      <c r="W95" s="123">
        <f>MIN(S95, S95+(INDEX('Pace of change parameters'!$E$25:$I$25,1,$B$6)-S95)*(1-V95))</f>
        <v>4.3938172894808503E-2</v>
      </c>
      <c r="X95" s="123">
        <v>4.0300000000000002E-2</v>
      </c>
      <c r="Y95" s="99">
        <f t="shared" si="13"/>
        <v>76982.088745608969</v>
      </c>
      <c r="Z95" s="88">
        <v>-2.2787229998132985E-2</v>
      </c>
      <c r="AA95" s="90">
        <f t="shared" si="17"/>
        <v>75184.305046943104</v>
      </c>
      <c r="AB95" s="90">
        <f>IF(INDEX('Pace of change parameters'!$E$27:$I$27,1,$B$6)=1,MAX(AA95,Y95),Y95)</f>
        <v>76982.088745608969</v>
      </c>
      <c r="AC95" s="88">
        <f t="shared" si="14"/>
        <v>4.3938172894808503E-2</v>
      </c>
      <c r="AD95" s="134">
        <v>4.0300000000000002E-2</v>
      </c>
      <c r="AE95" s="51">
        <f t="shared" si="15"/>
        <v>76982</v>
      </c>
      <c r="AF95" s="51">
        <v>285.29178162730398</v>
      </c>
      <c r="AG95" s="15">
        <f t="shared" si="16"/>
        <v>4.3936969433972406E-2</v>
      </c>
      <c r="AH95" s="15">
        <f t="shared" si="16"/>
        <v>4.0298800733280959E-2</v>
      </c>
      <c r="AI95" s="51"/>
      <c r="AJ95" s="51">
        <v>76937.497497908727</v>
      </c>
      <c r="AK95" s="51">
        <v>285.12685738386404</v>
      </c>
      <c r="AL95" s="15">
        <f t="shared" si="18"/>
        <v>5.7842409148389784E-4</v>
      </c>
      <c r="AM95" s="53">
        <f t="shared" si="18"/>
        <v>5.7842409148389784E-4</v>
      </c>
    </row>
    <row r="96" spans="1:39" x14ac:dyDescent="0.2">
      <c r="A96" s="160" t="s">
        <v>239</v>
      </c>
      <c r="B96" s="160" t="s">
        <v>240</v>
      </c>
      <c r="D96" s="62">
        <v>24748</v>
      </c>
      <c r="E96" s="67">
        <v>216.36492578040884</v>
      </c>
      <c r="F96" s="50"/>
      <c r="G96" s="82">
        <v>26319.397006037121</v>
      </c>
      <c r="H96" s="75">
        <v>229.69238237350271</v>
      </c>
      <c r="I96" s="84"/>
      <c r="J96" s="94">
        <f t="shared" si="19"/>
        <v>-5.9704901509585295E-2</v>
      </c>
      <c r="K96" s="117">
        <f t="shared" si="19"/>
        <v>-5.8023067440791776E-2</v>
      </c>
      <c r="L96" s="94">
        <v>4.2160705202627158E-2</v>
      </c>
      <c r="M96" s="88">
        <f>INDEX('Pace of change parameters'!$E$20:$I$20,1,$B$6)</f>
        <v>4.0300000000000002E-2</v>
      </c>
      <c r="N96" s="99">
        <f>IF(INDEX('Pace of change parameters'!$E$28:$I$28,1,$B$6)=1,(1+L96)*D96,D96)</f>
        <v>25791.393132354617</v>
      </c>
      <c r="O96" s="85">
        <f>IF(K96&lt;INDEX('Pace of change parameters'!$E$16:$I$16,1,$B$6),1,IF(K96&gt;INDEX('Pace of change parameters'!$E$17:$I$17,1,$B$6),0,(K96-INDEX('Pace of change parameters'!$E$17:$I$17,1,$B$6))/(INDEX('Pace of change parameters'!$E$16:$I$16,1,$B$6)-INDEX('Pace of change parameters'!$E$17:$I$17,1,$B$6))))</f>
        <v>0</v>
      </c>
      <c r="P96" s="52">
        <v>4.2160705202627158E-2</v>
      </c>
      <c r="Q96" s="52">
        <v>4.0300000000000002E-2</v>
      </c>
      <c r="R96" s="9">
        <f>IF(INDEX('Pace of change parameters'!$E$29:$I$29,1,$B$6)=1,D96*(1+P96),D96)</f>
        <v>25791.393132354617</v>
      </c>
      <c r="S96" s="94">
        <f>IF(P96&lt;INDEX('Pace of change parameters'!$E$22:$I$22,1,$B$6),INDEX('Pace of change parameters'!$E$22:$I$22,1,$B$6),P96)</f>
        <v>4.2160705202627158E-2</v>
      </c>
      <c r="T96" s="123">
        <v>4.0300000000000002E-2</v>
      </c>
      <c r="U96" s="108">
        <f t="shared" si="12"/>
        <v>25791.393132354617</v>
      </c>
      <c r="V96" s="122">
        <f>IF(J96&gt;INDEX('Pace of change parameters'!$E$24:$I$24,1,$B$6),0,IF(J96&lt;INDEX('Pace of change parameters'!$E$23:$I$23,1,$B$6),1,(J96-INDEX('Pace of change parameters'!$E$24:$I$24,1,$B$6))/(INDEX('Pace of change parameters'!$E$23:$I$23,1,$B$6)-INDEX('Pace of change parameters'!$E$24:$I$24,1,$B$6))))</f>
        <v>1</v>
      </c>
      <c r="W96" s="123">
        <f>MIN(S96, S96+(INDEX('Pace of change parameters'!$E$25:$I$25,1,$B$6)-S96)*(1-V96))</f>
        <v>4.2160705202627158E-2</v>
      </c>
      <c r="X96" s="123">
        <v>4.0300000000000002E-2</v>
      </c>
      <c r="Y96" s="99">
        <f t="shared" si="13"/>
        <v>25791.393132354617</v>
      </c>
      <c r="Z96" s="88">
        <v>-2.5599488529702175E-2</v>
      </c>
      <c r="AA96" s="90">
        <f t="shared" si="17"/>
        <v>26876.213794144351</v>
      </c>
      <c r="AB96" s="90">
        <f>IF(INDEX('Pace of change parameters'!$E$27:$I$27,1,$B$6)=1,MAX(AA96,Y96),Y96)</f>
        <v>25791.393132354617</v>
      </c>
      <c r="AC96" s="88">
        <f t="shared" si="14"/>
        <v>4.2160705202627158E-2</v>
      </c>
      <c r="AD96" s="134">
        <v>4.0300000000000002E-2</v>
      </c>
      <c r="AE96" s="51">
        <f t="shared" si="15"/>
        <v>25791</v>
      </c>
      <c r="AF96" s="51">
        <v>225.08100137841939</v>
      </c>
      <c r="AG96" s="15">
        <f t="shared" si="16"/>
        <v>4.2144819783416887E-2</v>
      </c>
      <c r="AH96" s="15">
        <f t="shared" si="16"/>
        <v>4.0284142943096901E-2</v>
      </c>
      <c r="AI96" s="51"/>
      <c r="AJ96" s="51">
        <v>27582.30673913558</v>
      </c>
      <c r="AK96" s="51">
        <v>240.71393979184063</v>
      </c>
      <c r="AL96" s="15">
        <f t="shared" si="18"/>
        <v>-6.4944051129485758E-2</v>
      </c>
      <c r="AM96" s="53">
        <f t="shared" si="18"/>
        <v>-6.4944051129485758E-2</v>
      </c>
    </row>
    <row r="97" spans="1:39" x14ac:dyDescent="0.2">
      <c r="A97" s="160" t="s">
        <v>241</v>
      </c>
      <c r="B97" s="160" t="s">
        <v>242</v>
      </c>
      <c r="D97" s="62">
        <v>12527</v>
      </c>
      <c r="E97" s="67">
        <v>165.32763620724285</v>
      </c>
      <c r="F97" s="50"/>
      <c r="G97" s="82">
        <v>13465.038129067494</v>
      </c>
      <c r="H97" s="75">
        <v>175.0918814390692</v>
      </c>
      <c r="I97" s="84"/>
      <c r="J97" s="94">
        <f t="shared" si="19"/>
        <v>-6.9664721338034363E-2</v>
      </c>
      <c r="K97" s="117">
        <f t="shared" si="19"/>
        <v>-5.5766407623098369E-2</v>
      </c>
      <c r="L97" s="94">
        <v>5.5841080822434552E-2</v>
      </c>
      <c r="M97" s="88">
        <f>INDEX('Pace of change parameters'!$E$20:$I$20,1,$B$6)</f>
        <v>4.0300000000000002E-2</v>
      </c>
      <c r="N97" s="99">
        <f>IF(INDEX('Pace of change parameters'!$E$28:$I$28,1,$B$6)=1,(1+L97)*D97,D97)</f>
        <v>13226.521219462638</v>
      </c>
      <c r="O97" s="85">
        <f>IF(K97&lt;INDEX('Pace of change parameters'!$E$16:$I$16,1,$B$6),1,IF(K97&gt;INDEX('Pace of change parameters'!$E$17:$I$17,1,$B$6),0,(K97-INDEX('Pace of change parameters'!$E$17:$I$17,1,$B$6))/(INDEX('Pace of change parameters'!$E$16:$I$16,1,$B$6)-INDEX('Pace of change parameters'!$E$17:$I$17,1,$B$6))))</f>
        <v>0</v>
      </c>
      <c r="P97" s="52">
        <v>5.5841080822434552E-2</v>
      </c>
      <c r="Q97" s="52">
        <v>4.0300000000000002E-2</v>
      </c>
      <c r="R97" s="9">
        <f>IF(INDEX('Pace of change parameters'!$E$29:$I$29,1,$B$6)=1,D97*(1+P97),D97)</f>
        <v>13226.521219462638</v>
      </c>
      <c r="S97" s="94">
        <f>IF(P97&lt;INDEX('Pace of change parameters'!$E$22:$I$22,1,$B$6),INDEX('Pace of change parameters'!$E$22:$I$22,1,$B$6),P97)</f>
        <v>5.5841080822434552E-2</v>
      </c>
      <c r="T97" s="123">
        <v>4.0300000000000002E-2</v>
      </c>
      <c r="U97" s="108">
        <f t="shared" si="12"/>
        <v>13226.521219462638</v>
      </c>
      <c r="V97" s="122">
        <f>IF(J97&gt;INDEX('Pace of change parameters'!$E$24:$I$24,1,$B$6),0,IF(J97&lt;INDEX('Pace of change parameters'!$E$23:$I$23,1,$B$6),1,(J97-INDEX('Pace of change parameters'!$E$24:$I$24,1,$B$6))/(INDEX('Pace of change parameters'!$E$23:$I$23,1,$B$6)-INDEX('Pace of change parameters'!$E$24:$I$24,1,$B$6))))</f>
        <v>1</v>
      </c>
      <c r="W97" s="123">
        <f>MIN(S97, S97+(INDEX('Pace of change parameters'!$E$25:$I$25,1,$B$6)-S97)*(1-V97))</f>
        <v>5.5841080822434552E-2</v>
      </c>
      <c r="X97" s="123">
        <v>4.0300000000000002E-2</v>
      </c>
      <c r="Y97" s="99">
        <f t="shared" si="13"/>
        <v>13226.521219462638</v>
      </c>
      <c r="Z97" s="88">
        <v>-4.0317143439899561E-2</v>
      </c>
      <c r="AA97" s="90">
        <f t="shared" si="17"/>
        <v>13542.223376494256</v>
      </c>
      <c r="AB97" s="90">
        <f>IF(INDEX('Pace of change parameters'!$E$27:$I$27,1,$B$6)=1,MAX(AA97,Y97),Y97)</f>
        <v>13226.521219462638</v>
      </c>
      <c r="AC97" s="88">
        <f t="shared" si="14"/>
        <v>5.5841080822434552E-2</v>
      </c>
      <c r="AD97" s="134">
        <v>4.0300000000000002E-2</v>
      </c>
      <c r="AE97" s="51">
        <f t="shared" si="15"/>
        <v>13227</v>
      </c>
      <c r="AF97" s="51">
        <v>171.99656574273334</v>
      </c>
      <c r="AG97" s="15">
        <f t="shared" si="16"/>
        <v>5.5879300710465429E-2</v>
      </c>
      <c r="AH97" s="15">
        <f t="shared" si="16"/>
        <v>4.0337657323853637E-2</v>
      </c>
      <c r="AI97" s="51"/>
      <c r="AJ97" s="51">
        <v>14111.144409763841</v>
      </c>
      <c r="AK97" s="51">
        <v>183.49348886211163</v>
      </c>
      <c r="AL97" s="15">
        <f t="shared" si="18"/>
        <v>-6.2655755202397412E-2</v>
      </c>
      <c r="AM97" s="53">
        <f t="shared" si="18"/>
        <v>-6.2655755202397412E-2</v>
      </c>
    </row>
    <row r="98" spans="1:39" x14ac:dyDescent="0.2">
      <c r="A98" s="160" t="s">
        <v>243</v>
      </c>
      <c r="B98" s="160" t="s">
        <v>244</v>
      </c>
      <c r="D98" s="62">
        <v>68481</v>
      </c>
      <c r="E98" s="67">
        <v>210.13187301429909</v>
      </c>
      <c r="F98" s="50"/>
      <c r="G98" s="82">
        <v>71490.198239500765</v>
      </c>
      <c r="H98" s="75">
        <v>218.22554188101691</v>
      </c>
      <c r="I98" s="84"/>
      <c r="J98" s="94">
        <f t="shared" si="19"/>
        <v>-4.2092459016823347E-2</v>
      </c>
      <c r="K98" s="117">
        <f t="shared" si="19"/>
        <v>-3.7088549749738853E-2</v>
      </c>
      <c r="L98" s="94">
        <v>4.5734310293877645E-2</v>
      </c>
      <c r="M98" s="88">
        <f>INDEX('Pace of change parameters'!$E$20:$I$20,1,$B$6)</f>
        <v>4.0300000000000002E-2</v>
      </c>
      <c r="N98" s="99">
        <f>IF(INDEX('Pace of change parameters'!$E$28:$I$28,1,$B$6)=1,(1+L98)*D98,D98)</f>
        <v>71612.931303235033</v>
      </c>
      <c r="O98" s="85">
        <f>IF(K98&lt;INDEX('Pace of change parameters'!$E$16:$I$16,1,$B$6),1,IF(K98&gt;INDEX('Pace of change parameters'!$E$17:$I$17,1,$B$6),0,(K98-INDEX('Pace of change parameters'!$E$17:$I$17,1,$B$6))/(INDEX('Pace of change parameters'!$E$16:$I$16,1,$B$6)-INDEX('Pace of change parameters'!$E$17:$I$17,1,$B$6))))</f>
        <v>0</v>
      </c>
      <c r="P98" s="52">
        <v>4.5734310293877645E-2</v>
      </c>
      <c r="Q98" s="52">
        <v>4.0300000000000002E-2</v>
      </c>
      <c r="R98" s="9">
        <f>IF(INDEX('Pace of change parameters'!$E$29:$I$29,1,$B$6)=1,D98*(1+P98),D98)</f>
        <v>71612.931303235033</v>
      </c>
      <c r="S98" s="94">
        <f>IF(P98&lt;INDEX('Pace of change parameters'!$E$22:$I$22,1,$B$6),INDEX('Pace of change parameters'!$E$22:$I$22,1,$B$6),P98)</f>
        <v>4.5734310293877645E-2</v>
      </c>
      <c r="T98" s="123">
        <v>4.0300000000000002E-2</v>
      </c>
      <c r="U98" s="108">
        <f t="shared" si="12"/>
        <v>71612.931303235033</v>
      </c>
      <c r="V98" s="122">
        <f>IF(J98&gt;INDEX('Pace of change parameters'!$E$24:$I$24,1,$B$6),0,IF(J98&lt;INDEX('Pace of change parameters'!$E$23:$I$23,1,$B$6),1,(J98-INDEX('Pace of change parameters'!$E$24:$I$24,1,$B$6))/(INDEX('Pace of change parameters'!$E$23:$I$23,1,$B$6)-INDEX('Pace of change parameters'!$E$24:$I$24,1,$B$6))))</f>
        <v>1</v>
      </c>
      <c r="W98" s="123">
        <f>MIN(S98, S98+(INDEX('Pace of change parameters'!$E$25:$I$25,1,$B$6)-S98)*(1-V98))</f>
        <v>4.5734310293877645E-2</v>
      </c>
      <c r="X98" s="123">
        <v>4.0300000000000002E-2</v>
      </c>
      <c r="Y98" s="99">
        <f t="shared" si="13"/>
        <v>71612.931303235033</v>
      </c>
      <c r="Z98" s="88">
        <v>-1.9956601974864929E-2</v>
      </c>
      <c r="AA98" s="90">
        <f t="shared" si="17"/>
        <v>73425.423072383986</v>
      </c>
      <c r="AB98" s="90">
        <f>IF(INDEX('Pace of change parameters'!$E$27:$I$27,1,$B$6)=1,MAX(AA98,Y98),Y98)</f>
        <v>71612.931303235033</v>
      </c>
      <c r="AC98" s="88">
        <f t="shared" si="14"/>
        <v>4.5734310293877645E-2</v>
      </c>
      <c r="AD98" s="134">
        <v>4.0300000000000002E-2</v>
      </c>
      <c r="AE98" s="51">
        <f t="shared" si="15"/>
        <v>71613</v>
      </c>
      <c r="AF98" s="51">
        <v>218.60039719529527</v>
      </c>
      <c r="AG98" s="15">
        <f t="shared" si="16"/>
        <v>4.5735313444605019E-2</v>
      </c>
      <c r="AH98" s="15">
        <f t="shared" si="16"/>
        <v>4.0300997937708916E-2</v>
      </c>
      <c r="AI98" s="51"/>
      <c r="AJ98" s="51">
        <v>74920.583333699324</v>
      </c>
      <c r="AK98" s="51">
        <v>228.69687451789329</v>
      </c>
      <c r="AL98" s="15">
        <f t="shared" si="18"/>
        <v>-4.4147858792919603E-2</v>
      </c>
      <c r="AM98" s="53">
        <f t="shared" si="18"/>
        <v>-4.4147858792919714E-2</v>
      </c>
    </row>
    <row r="99" spans="1:39" x14ac:dyDescent="0.2">
      <c r="A99" s="160" t="s">
        <v>245</v>
      </c>
      <c r="B99" s="160" t="s">
        <v>246</v>
      </c>
      <c r="D99" s="62">
        <v>19960</v>
      </c>
      <c r="E99" s="67">
        <v>203.91330037154344</v>
      </c>
      <c r="F99" s="50"/>
      <c r="G99" s="82">
        <v>21531.774977482877</v>
      </c>
      <c r="H99" s="75">
        <v>218.78136276675622</v>
      </c>
      <c r="I99" s="84"/>
      <c r="J99" s="94">
        <f t="shared" si="19"/>
        <v>-7.2997928834319548E-2</v>
      </c>
      <c r="K99" s="117">
        <f t="shared" si="19"/>
        <v>-6.7958541839158726E-2</v>
      </c>
      <c r="L99" s="94">
        <v>4.5955299436897246E-2</v>
      </c>
      <c r="M99" s="88">
        <f>INDEX('Pace of change parameters'!$E$20:$I$20,1,$B$6)</f>
        <v>4.0300000000000002E-2</v>
      </c>
      <c r="N99" s="99">
        <f>IF(INDEX('Pace of change parameters'!$E$28:$I$28,1,$B$6)=1,(1+L99)*D99,D99)</f>
        <v>20877.267776760469</v>
      </c>
      <c r="O99" s="85">
        <f>IF(K99&lt;INDEX('Pace of change parameters'!$E$16:$I$16,1,$B$6),1,IF(K99&gt;INDEX('Pace of change parameters'!$E$17:$I$17,1,$B$6),0,(K99-INDEX('Pace of change parameters'!$E$17:$I$17,1,$B$6))/(INDEX('Pace of change parameters'!$E$16:$I$16,1,$B$6)-INDEX('Pace of change parameters'!$E$17:$I$17,1,$B$6))))</f>
        <v>0</v>
      </c>
      <c r="P99" s="52">
        <v>4.5955299436897246E-2</v>
      </c>
      <c r="Q99" s="52">
        <v>4.0300000000000002E-2</v>
      </c>
      <c r="R99" s="9">
        <f>IF(INDEX('Pace of change parameters'!$E$29:$I$29,1,$B$6)=1,D99*(1+P99),D99)</f>
        <v>20877.267776760469</v>
      </c>
      <c r="S99" s="94">
        <f>IF(P99&lt;INDEX('Pace of change parameters'!$E$22:$I$22,1,$B$6),INDEX('Pace of change parameters'!$E$22:$I$22,1,$B$6),P99)</f>
        <v>4.5955299436897246E-2</v>
      </c>
      <c r="T99" s="123">
        <v>4.0300000000000002E-2</v>
      </c>
      <c r="U99" s="108">
        <f t="shared" si="12"/>
        <v>20877.267776760469</v>
      </c>
      <c r="V99" s="122">
        <f>IF(J99&gt;INDEX('Pace of change parameters'!$E$24:$I$24,1,$B$6),0,IF(J99&lt;INDEX('Pace of change parameters'!$E$23:$I$23,1,$B$6),1,(J99-INDEX('Pace of change parameters'!$E$24:$I$24,1,$B$6))/(INDEX('Pace of change parameters'!$E$23:$I$23,1,$B$6)-INDEX('Pace of change parameters'!$E$24:$I$24,1,$B$6))))</f>
        <v>1</v>
      </c>
      <c r="W99" s="123">
        <f>MIN(S99, S99+(INDEX('Pace of change parameters'!$E$25:$I$25,1,$B$6)-S99)*(1-V99))</f>
        <v>4.5955299436897246E-2</v>
      </c>
      <c r="X99" s="123">
        <v>4.0300000000000002E-2</v>
      </c>
      <c r="Y99" s="99">
        <f t="shared" si="13"/>
        <v>20877.267776760469</v>
      </c>
      <c r="Z99" s="88">
        <v>0</v>
      </c>
      <c r="AA99" s="90">
        <f t="shared" si="17"/>
        <v>22564.955493879646</v>
      </c>
      <c r="AB99" s="90">
        <f>IF(INDEX('Pace of change parameters'!$E$27:$I$27,1,$B$6)=1,MAX(AA99,Y99),Y99)</f>
        <v>20877.267776760469</v>
      </c>
      <c r="AC99" s="88">
        <f t="shared" si="14"/>
        <v>4.5955299436897246E-2</v>
      </c>
      <c r="AD99" s="134">
        <v>4.0300000000000002E-2</v>
      </c>
      <c r="AE99" s="51">
        <f t="shared" si="15"/>
        <v>20877</v>
      </c>
      <c r="AF99" s="51">
        <v>212.12828553419718</v>
      </c>
      <c r="AG99" s="15">
        <f t="shared" si="16"/>
        <v>4.5941883767535163E-2</v>
      </c>
      <c r="AH99" s="15">
        <f t="shared" si="16"/>
        <v>4.0286656866842296E-2</v>
      </c>
      <c r="AI99" s="51"/>
      <c r="AJ99" s="51">
        <v>22564.955493879646</v>
      </c>
      <c r="AK99" s="51">
        <v>229.27936590851908</v>
      </c>
      <c r="AL99" s="15">
        <f t="shared" si="18"/>
        <v>-7.4804290854350475E-2</v>
      </c>
      <c r="AM99" s="53">
        <f t="shared" si="18"/>
        <v>-7.4804290854350475E-2</v>
      </c>
    </row>
    <row r="100" spans="1:39" x14ac:dyDescent="0.2">
      <c r="A100" s="160" t="s">
        <v>247</v>
      </c>
      <c r="B100" s="160" t="s">
        <v>248</v>
      </c>
      <c r="D100" s="62">
        <v>20382</v>
      </c>
      <c r="E100" s="67">
        <v>198.0448991454098</v>
      </c>
      <c r="F100" s="50"/>
      <c r="G100" s="82">
        <v>21546.864225454639</v>
      </c>
      <c r="H100" s="75">
        <v>208.48959217598369</v>
      </c>
      <c r="I100" s="84"/>
      <c r="J100" s="94">
        <f t="shared" si="19"/>
        <v>-5.4061891014216101E-2</v>
      </c>
      <c r="K100" s="117">
        <f t="shared" si="19"/>
        <v>-5.0096951706623538E-2</v>
      </c>
      <c r="L100" s="94">
        <v>4.4660461136416973E-2</v>
      </c>
      <c r="M100" s="88">
        <f>INDEX('Pace of change parameters'!$E$20:$I$20,1,$B$6)</f>
        <v>4.0300000000000002E-2</v>
      </c>
      <c r="N100" s="99">
        <f>IF(INDEX('Pace of change parameters'!$E$28:$I$28,1,$B$6)=1,(1+L100)*D100,D100)</f>
        <v>21292.269518882451</v>
      </c>
      <c r="O100" s="85">
        <f>IF(K100&lt;INDEX('Pace of change parameters'!$E$16:$I$16,1,$B$6),1,IF(K100&gt;INDEX('Pace of change parameters'!$E$17:$I$17,1,$B$6),0,(K100-INDEX('Pace of change parameters'!$E$17:$I$17,1,$B$6))/(INDEX('Pace of change parameters'!$E$16:$I$16,1,$B$6)-INDEX('Pace of change parameters'!$E$17:$I$17,1,$B$6))))</f>
        <v>0</v>
      </c>
      <c r="P100" s="52">
        <v>4.4660461136416973E-2</v>
      </c>
      <c r="Q100" s="52">
        <v>4.0300000000000002E-2</v>
      </c>
      <c r="R100" s="9">
        <f>IF(INDEX('Pace of change parameters'!$E$29:$I$29,1,$B$6)=1,D100*(1+P100),D100)</f>
        <v>21292.269518882451</v>
      </c>
      <c r="S100" s="94">
        <f>IF(P100&lt;INDEX('Pace of change parameters'!$E$22:$I$22,1,$B$6),INDEX('Pace of change parameters'!$E$22:$I$22,1,$B$6),P100)</f>
        <v>4.4660461136416973E-2</v>
      </c>
      <c r="T100" s="123">
        <v>4.0300000000000002E-2</v>
      </c>
      <c r="U100" s="108">
        <f t="shared" si="12"/>
        <v>21292.269518882451</v>
      </c>
      <c r="V100" s="122">
        <f>IF(J100&gt;INDEX('Pace of change parameters'!$E$24:$I$24,1,$B$6),0,IF(J100&lt;INDEX('Pace of change parameters'!$E$23:$I$23,1,$B$6),1,(J100-INDEX('Pace of change parameters'!$E$24:$I$24,1,$B$6))/(INDEX('Pace of change parameters'!$E$23:$I$23,1,$B$6)-INDEX('Pace of change parameters'!$E$24:$I$24,1,$B$6))))</f>
        <v>1</v>
      </c>
      <c r="W100" s="123">
        <f>MIN(S100, S100+(INDEX('Pace of change parameters'!$E$25:$I$25,1,$B$6)-S100)*(1-V100))</f>
        <v>4.4660461136416973E-2</v>
      </c>
      <c r="X100" s="123">
        <v>4.0300000000000002E-2</v>
      </c>
      <c r="Y100" s="99">
        <f t="shared" si="13"/>
        <v>21292.269518882451</v>
      </c>
      <c r="Z100" s="88">
        <v>0</v>
      </c>
      <c r="AA100" s="90">
        <f t="shared" si="17"/>
        <v>22580.768784204061</v>
      </c>
      <c r="AB100" s="90">
        <f>IF(INDEX('Pace of change parameters'!$E$27:$I$27,1,$B$6)=1,MAX(AA100,Y100),Y100)</f>
        <v>21292.269518882451</v>
      </c>
      <c r="AC100" s="88">
        <f t="shared" si="14"/>
        <v>4.4660461136416973E-2</v>
      </c>
      <c r="AD100" s="134">
        <v>4.0300000000000002E-2</v>
      </c>
      <c r="AE100" s="51">
        <f t="shared" si="15"/>
        <v>21292</v>
      </c>
      <c r="AF100" s="51">
        <v>206.02350068957091</v>
      </c>
      <c r="AG100" s="15">
        <f t="shared" si="16"/>
        <v>4.4647237758806746E-2</v>
      </c>
      <c r="AH100" s="15">
        <f t="shared" si="16"/>
        <v>4.0286831817379909E-2</v>
      </c>
      <c r="AI100" s="51"/>
      <c r="AJ100" s="51">
        <v>22580.768784204061</v>
      </c>
      <c r="AK100" s="51">
        <v>218.49375508094624</v>
      </c>
      <c r="AL100" s="15">
        <f t="shared" si="18"/>
        <v>-5.707373369438129E-2</v>
      </c>
      <c r="AM100" s="53">
        <f t="shared" si="18"/>
        <v>-5.7073733694381512E-2</v>
      </c>
    </row>
    <row r="101" spans="1:39" x14ac:dyDescent="0.2">
      <c r="A101" s="160" t="s">
        <v>249</v>
      </c>
      <c r="B101" s="160" t="s">
        <v>250</v>
      </c>
      <c r="D101" s="62">
        <v>91339</v>
      </c>
      <c r="E101" s="67">
        <v>235.17966379871459</v>
      </c>
      <c r="F101" s="50"/>
      <c r="G101" s="82">
        <v>95873.297560393796</v>
      </c>
      <c r="H101" s="75">
        <v>245.40544337706626</v>
      </c>
      <c r="I101" s="84"/>
      <c r="J101" s="94">
        <f t="shared" si="19"/>
        <v>-4.7294686589219426E-2</v>
      </c>
      <c r="K101" s="117">
        <f t="shared" si="19"/>
        <v>-4.1668919147158978E-2</v>
      </c>
      <c r="L101" s="94">
        <v>4.6443017980053902E-2</v>
      </c>
      <c r="M101" s="88">
        <f>INDEX('Pace of change parameters'!$E$20:$I$20,1,$B$6)</f>
        <v>4.0300000000000002E-2</v>
      </c>
      <c r="N101" s="99">
        <f>IF(INDEX('Pace of change parameters'!$E$28:$I$28,1,$B$6)=1,(1+L101)*D101,D101)</f>
        <v>95581.058819280137</v>
      </c>
      <c r="O101" s="85">
        <f>IF(K101&lt;INDEX('Pace of change parameters'!$E$16:$I$16,1,$B$6),1,IF(K101&gt;INDEX('Pace of change parameters'!$E$17:$I$17,1,$B$6),0,(K101-INDEX('Pace of change parameters'!$E$17:$I$17,1,$B$6))/(INDEX('Pace of change parameters'!$E$16:$I$16,1,$B$6)-INDEX('Pace of change parameters'!$E$17:$I$17,1,$B$6))))</f>
        <v>0</v>
      </c>
      <c r="P101" s="52">
        <v>4.6443017980053902E-2</v>
      </c>
      <c r="Q101" s="52">
        <v>4.0300000000000002E-2</v>
      </c>
      <c r="R101" s="9">
        <f>IF(INDEX('Pace of change parameters'!$E$29:$I$29,1,$B$6)=1,D101*(1+P101),D101)</f>
        <v>95581.058819280137</v>
      </c>
      <c r="S101" s="94">
        <f>IF(P101&lt;INDEX('Pace of change parameters'!$E$22:$I$22,1,$B$6),INDEX('Pace of change parameters'!$E$22:$I$22,1,$B$6),P101)</f>
        <v>4.6443017980053902E-2</v>
      </c>
      <c r="T101" s="123">
        <v>4.0300000000000002E-2</v>
      </c>
      <c r="U101" s="108">
        <f t="shared" si="12"/>
        <v>95581.058819280137</v>
      </c>
      <c r="V101" s="122">
        <f>IF(J101&gt;INDEX('Pace of change parameters'!$E$24:$I$24,1,$B$6),0,IF(J101&lt;INDEX('Pace of change parameters'!$E$23:$I$23,1,$B$6),1,(J101-INDEX('Pace of change parameters'!$E$24:$I$24,1,$B$6))/(INDEX('Pace of change parameters'!$E$23:$I$23,1,$B$6)-INDEX('Pace of change parameters'!$E$24:$I$24,1,$B$6))))</f>
        <v>1</v>
      </c>
      <c r="W101" s="123">
        <f>MIN(S101, S101+(INDEX('Pace of change parameters'!$E$25:$I$25,1,$B$6)-S101)*(1-V101))</f>
        <v>4.6443017980053902E-2</v>
      </c>
      <c r="X101" s="123">
        <v>4.0300000000000002E-2</v>
      </c>
      <c r="Y101" s="99">
        <f t="shared" si="13"/>
        <v>95581.058819280137</v>
      </c>
      <c r="Z101" s="88">
        <v>-1.2991187082571964E-2</v>
      </c>
      <c r="AA101" s="90">
        <f t="shared" si="17"/>
        <v>99168.408707242546</v>
      </c>
      <c r="AB101" s="90">
        <f>IF(INDEX('Pace of change parameters'!$E$27:$I$27,1,$B$6)=1,MAX(AA101,Y101),Y101)</f>
        <v>95581.058819280137</v>
      </c>
      <c r="AC101" s="88">
        <f t="shared" si="14"/>
        <v>4.6443017980053902E-2</v>
      </c>
      <c r="AD101" s="134">
        <v>4.0300000000000002E-2</v>
      </c>
      <c r="AE101" s="51">
        <f t="shared" si="15"/>
        <v>95581</v>
      </c>
      <c r="AF101" s="51">
        <v>244.65725369097262</v>
      </c>
      <c r="AG101" s="15">
        <f t="shared" si="16"/>
        <v>4.6442374013291099E-2</v>
      </c>
      <c r="AH101" s="15">
        <f t="shared" si="16"/>
        <v>4.0299359813566582E-2</v>
      </c>
      <c r="AI101" s="51"/>
      <c r="AJ101" s="51">
        <v>100473.68109522529</v>
      </c>
      <c r="AK101" s="51">
        <v>257.18097618753114</v>
      </c>
      <c r="AL101" s="15">
        <f t="shared" si="18"/>
        <v>-4.869614651212173E-2</v>
      </c>
      <c r="AM101" s="53">
        <f t="shared" si="18"/>
        <v>-4.869614651212173E-2</v>
      </c>
    </row>
    <row r="102" spans="1:39" x14ac:dyDescent="0.2">
      <c r="A102" s="160" t="s">
        <v>251</v>
      </c>
      <c r="B102" s="160" t="s">
        <v>252</v>
      </c>
      <c r="D102" s="62">
        <v>56740</v>
      </c>
      <c r="E102" s="67">
        <v>229.32527807450438</v>
      </c>
      <c r="F102" s="50"/>
      <c r="G102" s="82">
        <v>65797.521040624604</v>
      </c>
      <c r="H102" s="75">
        <v>264.13147755666267</v>
      </c>
      <c r="I102" s="84"/>
      <c r="J102" s="94">
        <f t="shared" si="19"/>
        <v>-0.13765748157947055</v>
      </c>
      <c r="K102" s="117">
        <f t="shared" si="19"/>
        <v>-0.13177603746487021</v>
      </c>
      <c r="L102" s="94">
        <v>4.7395169473523513E-2</v>
      </c>
      <c r="M102" s="88">
        <f>INDEX('Pace of change parameters'!$E$20:$I$20,1,$B$6)</f>
        <v>4.0300000000000002E-2</v>
      </c>
      <c r="N102" s="99">
        <f>IF(INDEX('Pace of change parameters'!$E$28:$I$28,1,$B$6)=1,(1+L102)*D102,D102)</f>
        <v>59429.201915927726</v>
      </c>
      <c r="O102" s="85">
        <f>IF(K102&lt;INDEX('Pace of change parameters'!$E$16:$I$16,1,$B$6),1,IF(K102&gt;INDEX('Pace of change parameters'!$E$17:$I$17,1,$B$6),0,(K102-INDEX('Pace of change parameters'!$E$17:$I$17,1,$B$6))/(INDEX('Pace of change parameters'!$E$16:$I$16,1,$B$6)-INDEX('Pace of change parameters'!$E$17:$I$17,1,$B$6))))</f>
        <v>0</v>
      </c>
      <c r="P102" s="52">
        <v>4.7395169473523513E-2</v>
      </c>
      <c r="Q102" s="52">
        <v>4.0300000000000002E-2</v>
      </c>
      <c r="R102" s="9">
        <f>IF(INDEX('Pace of change parameters'!$E$29:$I$29,1,$B$6)=1,D102*(1+P102),D102)</f>
        <v>59429.201915927726</v>
      </c>
      <c r="S102" s="94">
        <f>IF(P102&lt;INDEX('Pace of change parameters'!$E$22:$I$22,1,$B$6),INDEX('Pace of change parameters'!$E$22:$I$22,1,$B$6),P102)</f>
        <v>4.7395169473523513E-2</v>
      </c>
      <c r="T102" s="123">
        <v>4.0300000000000002E-2</v>
      </c>
      <c r="U102" s="108">
        <f t="shared" si="12"/>
        <v>59429.201915927726</v>
      </c>
      <c r="V102" s="122">
        <f>IF(J102&gt;INDEX('Pace of change parameters'!$E$24:$I$24,1,$B$6),0,IF(J102&lt;INDEX('Pace of change parameters'!$E$23:$I$23,1,$B$6),1,(J102-INDEX('Pace of change parameters'!$E$24:$I$24,1,$B$6))/(INDEX('Pace of change parameters'!$E$23:$I$23,1,$B$6)-INDEX('Pace of change parameters'!$E$24:$I$24,1,$B$6))))</f>
        <v>1</v>
      </c>
      <c r="W102" s="123">
        <f>MIN(S102, S102+(INDEX('Pace of change parameters'!$E$25:$I$25,1,$B$6)-S102)*(1-V102))</f>
        <v>4.7395169473523513E-2</v>
      </c>
      <c r="X102" s="123">
        <v>4.0300000000000002E-2</v>
      </c>
      <c r="Y102" s="99">
        <f t="shared" si="13"/>
        <v>59429.201915927726</v>
      </c>
      <c r="Z102" s="88">
        <v>-8.5084192688106297E-3</v>
      </c>
      <c r="AA102" s="90">
        <f t="shared" si="17"/>
        <v>68368.052845137907</v>
      </c>
      <c r="AB102" s="90">
        <f>IF(INDEX('Pace of change parameters'!$E$27:$I$27,1,$B$6)=1,MAX(AA102,Y102),Y102)</f>
        <v>59429.201915927726</v>
      </c>
      <c r="AC102" s="88">
        <f t="shared" si="14"/>
        <v>4.7395169473523513E-2</v>
      </c>
      <c r="AD102" s="134">
        <v>4.0300000000000002E-2</v>
      </c>
      <c r="AE102" s="51">
        <f t="shared" si="15"/>
        <v>59429</v>
      </c>
      <c r="AF102" s="51">
        <v>238.56627622829814</v>
      </c>
      <c r="AG102" s="15">
        <f t="shared" si="16"/>
        <v>4.7391610856538646E-2</v>
      </c>
      <c r="AH102" s="15">
        <f t="shared" si="16"/>
        <v>4.0296465489475963E-2</v>
      </c>
      <c r="AI102" s="51"/>
      <c r="AJ102" s="51">
        <v>68954.748758147733</v>
      </c>
      <c r="AK102" s="51">
        <v>276.80556023976794</v>
      </c>
      <c r="AL102" s="15">
        <f t="shared" si="18"/>
        <v>-0.13814492735748185</v>
      </c>
      <c r="AM102" s="53">
        <f t="shared" si="18"/>
        <v>-0.13814492735748185</v>
      </c>
    </row>
    <row r="103" spans="1:39" x14ac:dyDescent="0.2">
      <c r="A103" s="160" t="s">
        <v>253</v>
      </c>
      <c r="B103" s="160" t="s">
        <v>254</v>
      </c>
      <c r="D103" s="62">
        <v>55640</v>
      </c>
      <c r="E103" s="67">
        <v>236.26852955886378</v>
      </c>
      <c r="F103" s="50"/>
      <c r="G103" s="82">
        <v>61177.606526245188</v>
      </c>
      <c r="H103" s="75">
        <v>258.36571917994479</v>
      </c>
      <c r="I103" s="84"/>
      <c r="J103" s="94">
        <f t="shared" si="19"/>
        <v>-9.0516887480218022E-2</v>
      </c>
      <c r="K103" s="117">
        <f t="shared" si="19"/>
        <v>-8.5526786182074432E-2</v>
      </c>
      <c r="L103" s="94">
        <v>4.6007860111966448E-2</v>
      </c>
      <c r="M103" s="88">
        <f>INDEX('Pace of change parameters'!$E$20:$I$20,1,$B$6)</f>
        <v>4.0300000000000002E-2</v>
      </c>
      <c r="N103" s="99">
        <f>IF(INDEX('Pace of change parameters'!$E$28:$I$28,1,$B$6)=1,(1+L103)*D103,D103)</f>
        <v>58199.877336629812</v>
      </c>
      <c r="O103" s="85">
        <f>IF(K103&lt;INDEX('Pace of change parameters'!$E$16:$I$16,1,$B$6),1,IF(K103&gt;INDEX('Pace of change parameters'!$E$17:$I$17,1,$B$6),0,(K103-INDEX('Pace of change parameters'!$E$17:$I$17,1,$B$6))/(INDEX('Pace of change parameters'!$E$16:$I$16,1,$B$6)-INDEX('Pace of change parameters'!$E$17:$I$17,1,$B$6))))</f>
        <v>0</v>
      </c>
      <c r="P103" s="52">
        <v>4.6007860111966448E-2</v>
      </c>
      <c r="Q103" s="52">
        <v>4.0300000000000002E-2</v>
      </c>
      <c r="R103" s="9">
        <f>IF(INDEX('Pace of change parameters'!$E$29:$I$29,1,$B$6)=1,D103*(1+P103),D103)</f>
        <v>58199.877336629812</v>
      </c>
      <c r="S103" s="94">
        <f>IF(P103&lt;INDEX('Pace of change parameters'!$E$22:$I$22,1,$B$6),INDEX('Pace of change parameters'!$E$22:$I$22,1,$B$6),P103)</f>
        <v>4.6007860111966448E-2</v>
      </c>
      <c r="T103" s="123">
        <v>4.0300000000000002E-2</v>
      </c>
      <c r="U103" s="108">
        <f t="shared" si="12"/>
        <v>58199.877336629812</v>
      </c>
      <c r="V103" s="122">
        <f>IF(J103&gt;INDEX('Pace of change parameters'!$E$24:$I$24,1,$B$6),0,IF(J103&lt;INDEX('Pace of change parameters'!$E$23:$I$23,1,$B$6),1,(J103-INDEX('Pace of change parameters'!$E$24:$I$24,1,$B$6))/(INDEX('Pace of change parameters'!$E$23:$I$23,1,$B$6)-INDEX('Pace of change parameters'!$E$24:$I$24,1,$B$6))))</f>
        <v>1</v>
      </c>
      <c r="W103" s="123">
        <f>MIN(S103, S103+(INDEX('Pace of change parameters'!$E$25:$I$25,1,$B$6)-S103)*(1-V103))</f>
        <v>4.6007860111966448E-2</v>
      </c>
      <c r="X103" s="123">
        <v>4.0300000000000002E-2</v>
      </c>
      <c r="Y103" s="99">
        <f t="shared" si="13"/>
        <v>58199.877336629812</v>
      </c>
      <c r="Z103" s="88">
        <v>0</v>
      </c>
      <c r="AA103" s="90">
        <f t="shared" si="17"/>
        <v>64113.152303070572</v>
      </c>
      <c r="AB103" s="90">
        <f>IF(INDEX('Pace of change parameters'!$E$27:$I$27,1,$B$6)=1,MAX(AA103,Y103),Y103)</f>
        <v>58199.877336629812</v>
      </c>
      <c r="AC103" s="88">
        <f t="shared" si="14"/>
        <v>4.6007860111966448E-2</v>
      </c>
      <c r="AD103" s="134">
        <v>4.0300000000000002E-2</v>
      </c>
      <c r="AE103" s="51">
        <f t="shared" si="15"/>
        <v>58200</v>
      </c>
      <c r="AF103" s="51">
        <v>245.79066933293581</v>
      </c>
      <c r="AG103" s="15">
        <f t="shared" si="16"/>
        <v>4.6010064701653475E-2</v>
      </c>
      <c r="AH103" s="15">
        <f t="shared" si="16"/>
        <v>4.0302192559672712E-2</v>
      </c>
      <c r="AI103" s="51"/>
      <c r="AJ103" s="51">
        <v>64113.152303070572</v>
      </c>
      <c r="AK103" s="51">
        <v>270.76313775972801</v>
      </c>
      <c r="AL103" s="15">
        <f t="shared" si="18"/>
        <v>-9.2229941761690193E-2</v>
      </c>
      <c r="AM103" s="53">
        <f t="shared" si="18"/>
        <v>-9.2229941761690193E-2</v>
      </c>
    </row>
    <row r="104" spans="1:39" x14ac:dyDescent="0.2">
      <c r="A104" s="160" t="s">
        <v>255</v>
      </c>
      <c r="B104" s="160" t="s">
        <v>256</v>
      </c>
      <c r="D104" s="62">
        <v>45691</v>
      </c>
      <c r="E104" s="67">
        <v>240.07817379597836</v>
      </c>
      <c r="F104" s="50"/>
      <c r="G104" s="82">
        <v>49465.522045344456</v>
      </c>
      <c r="H104" s="75">
        <v>258.68474825305236</v>
      </c>
      <c r="I104" s="84"/>
      <c r="J104" s="94">
        <f t="shared" si="19"/>
        <v>-7.6306119682400086E-2</v>
      </c>
      <c r="K104" s="117">
        <f t="shared" si="19"/>
        <v>-7.1927605252059768E-2</v>
      </c>
      <c r="L104" s="94">
        <v>4.5231253371860625E-2</v>
      </c>
      <c r="M104" s="88">
        <f>INDEX('Pace of change parameters'!$E$20:$I$20,1,$B$6)</f>
        <v>4.0300000000000002E-2</v>
      </c>
      <c r="N104" s="99">
        <f>IF(INDEX('Pace of change parameters'!$E$28:$I$28,1,$B$6)=1,(1+L104)*D104,D104)</f>
        <v>47757.661197813686</v>
      </c>
      <c r="O104" s="85">
        <f>IF(K104&lt;INDEX('Pace of change parameters'!$E$16:$I$16,1,$B$6),1,IF(K104&gt;INDEX('Pace of change parameters'!$E$17:$I$17,1,$B$6),0,(K104-INDEX('Pace of change parameters'!$E$17:$I$17,1,$B$6))/(INDEX('Pace of change parameters'!$E$16:$I$16,1,$B$6)-INDEX('Pace of change parameters'!$E$17:$I$17,1,$B$6))))</f>
        <v>0</v>
      </c>
      <c r="P104" s="52">
        <v>4.5231253371860625E-2</v>
      </c>
      <c r="Q104" s="52">
        <v>4.0300000000000002E-2</v>
      </c>
      <c r="R104" s="9">
        <f>IF(INDEX('Pace of change parameters'!$E$29:$I$29,1,$B$6)=1,D104*(1+P104),D104)</f>
        <v>47757.661197813686</v>
      </c>
      <c r="S104" s="94">
        <f>IF(P104&lt;INDEX('Pace of change parameters'!$E$22:$I$22,1,$B$6),INDEX('Pace of change parameters'!$E$22:$I$22,1,$B$6),P104)</f>
        <v>4.5231253371860625E-2</v>
      </c>
      <c r="T104" s="123">
        <v>4.0300000000000002E-2</v>
      </c>
      <c r="U104" s="108">
        <f t="shared" si="12"/>
        <v>47757.661197813686</v>
      </c>
      <c r="V104" s="122">
        <f>IF(J104&gt;INDEX('Pace of change parameters'!$E$24:$I$24,1,$B$6),0,IF(J104&lt;INDEX('Pace of change parameters'!$E$23:$I$23,1,$B$6),1,(J104-INDEX('Pace of change parameters'!$E$24:$I$24,1,$B$6))/(INDEX('Pace of change parameters'!$E$23:$I$23,1,$B$6)-INDEX('Pace of change parameters'!$E$24:$I$24,1,$B$6))))</f>
        <v>1</v>
      </c>
      <c r="W104" s="123">
        <f>MIN(S104, S104+(INDEX('Pace of change parameters'!$E$25:$I$25,1,$B$6)-S104)*(1-V104))</f>
        <v>4.5231253371860625E-2</v>
      </c>
      <c r="X104" s="123">
        <v>4.0300000000000002E-2</v>
      </c>
      <c r="Y104" s="99">
        <f t="shared" si="13"/>
        <v>47757.661197813686</v>
      </c>
      <c r="Z104" s="88">
        <v>-1.4958218123296563E-2</v>
      </c>
      <c r="AA104" s="90">
        <f t="shared" si="17"/>
        <v>51063.655060174831</v>
      </c>
      <c r="AB104" s="90">
        <f>IF(INDEX('Pace of change parameters'!$E$27:$I$27,1,$B$6)=1,MAX(AA104,Y104),Y104)</f>
        <v>47757.661197813686</v>
      </c>
      <c r="AC104" s="88">
        <f t="shared" si="14"/>
        <v>4.5231253371860625E-2</v>
      </c>
      <c r="AD104" s="134">
        <v>4.0300000000000002E-2</v>
      </c>
      <c r="AE104" s="51">
        <f t="shared" si="15"/>
        <v>47758</v>
      </c>
      <c r="AF104" s="51">
        <v>249.75509599887101</v>
      </c>
      <c r="AG104" s="15">
        <f t="shared" si="16"/>
        <v>4.5238668446740071E-2</v>
      </c>
      <c r="AH104" s="15">
        <f t="shared" si="16"/>
        <v>4.0307380091604061E-2</v>
      </c>
      <c r="AI104" s="51"/>
      <c r="AJ104" s="51">
        <v>51839.075255151372</v>
      </c>
      <c r="AK104" s="51">
        <v>271.09747512129968</v>
      </c>
      <c r="AL104" s="15">
        <f t="shared" si="18"/>
        <v>-7.8725849854851093E-2</v>
      </c>
      <c r="AM104" s="53">
        <f t="shared" si="18"/>
        <v>-7.8725849854851093E-2</v>
      </c>
    </row>
    <row r="105" spans="1:39" x14ac:dyDescent="0.2">
      <c r="A105" s="160" t="s">
        <v>257</v>
      </c>
      <c r="B105" s="160" t="s">
        <v>258</v>
      </c>
      <c r="D105" s="62">
        <v>75407</v>
      </c>
      <c r="E105" s="67">
        <v>263.10072914131115</v>
      </c>
      <c r="F105" s="50"/>
      <c r="G105" s="82">
        <v>72737.490938351097</v>
      </c>
      <c r="H105" s="75">
        <v>250.4305879854937</v>
      </c>
      <c r="I105" s="84"/>
      <c r="J105" s="94">
        <f t="shared" si="19"/>
        <v>3.6700593149569194E-2</v>
      </c>
      <c r="K105" s="117">
        <f t="shared" si="19"/>
        <v>5.0593424939573861E-2</v>
      </c>
      <c r="L105" s="94">
        <v>5.4241067466001436E-2</v>
      </c>
      <c r="M105" s="88">
        <f>INDEX('Pace of change parameters'!$E$20:$I$20,1,$B$6)</f>
        <v>4.0300000000000002E-2</v>
      </c>
      <c r="N105" s="99">
        <f>IF(INDEX('Pace of change parameters'!$E$28:$I$28,1,$B$6)=1,(1+L105)*D105,D105)</f>
        <v>79497.156174408767</v>
      </c>
      <c r="O105" s="85">
        <f>IF(K105&lt;INDEX('Pace of change parameters'!$E$16:$I$16,1,$B$6),1,IF(K105&gt;INDEX('Pace of change parameters'!$E$17:$I$17,1,$B$6),0,(K105-INDEX('Pace of change parameters'!$E$17:$I$17,1,$B$6))/(INDEX('Pace of change parameters'!$E$16:$I$16,1,$B$6)-INDEX('Pace of change parameters'!$E$17:$I$17,1,$B$6))))</f>
        <v>0</v>
      </c>
      <c r="P105" s="52">
        <v>5.4241067466001436E-2</v>
      </c>
      <c r="Q105" s="52">
        <v>4.0300000000000002E-2</v>
      </c>
      <c r="R105" s="9">
        <f>IF(INDEX('Pace of change parameters'!$E$29:$I$29,1,$B$6)=1,D105*(1+P105),D105)</f>
        <v>79497.156174408767</v>
      </c>
      <c r="S105" s="94">
        <f>IF(P105&lt;INDEX('Pace of change parameters'!$E$22:$I$22,1,$B$6),INDEX('Pace of change parameters'!$E$22:$I$22,1,$B$6),P105)</f>
        <v>5.4241067466001436E-2</v>
      </c>
      <c r="T105" s="123">
        <v>4.0300000000000002E-2</v>
      </c>
      <c r="U105" s="108">
        <f t="shared" si="12"/>
        <v>79497.156174408767</v>
      </c>
      <c r="V105" s="122">
        <f>IF(J105&gt;INDEX('Pace of change parameters'!$E$24:$I$24,1,$B$6),0,IF(J105&lt;INDEX('Pace of change parameters'!$E$23:$I$23,1,$B$6),1,(J105-INDEX('Pace of change parameters'!$E$24:$I$24,1,$B$6))/(INDEX('Pace of change parameters'!$E$23:$I$23,1,$B$6)-INDEX('Pace of change parameters'!$E$24:$I$24,1,$B$6))))</f>
        <v>1</v>
      </c>
      <c r="W105" s="123">
        <f>MIN(S105, S105+(INDEX('Pace of change parameters'!$E$25:$I$25,1,$B$6)-S105)*(1-V105))</f>
        <v>5.4241067466001436E-2</v>
      </c>
      <c r="X105" s="123">
        <v>4.0300000000000002E-2</v>
      </c>
      <c r="Y105" s="99">
        <f t="shared" si="13"/>
        <v>79497.156174408767</v>
      </c>
      <c r="Z105" s="88">
        <v>-3.931210313040856E-2</v>
      </c>
      <c r="AA105" s="90">
        <f t="shared" si="17"/>
        <v>73231.053884882524</v>
      </c>
      <c r="AB105" s="90">
        <f>IF(INDEX('Pace of change parameters'!$E$27:$I$27,1,$B$6)=1,MAX(AA105,Y105),Y105)</f>
        <v>79497.156174408767</v>
      </c>
      <c r="AC105" s="88">
        <f t="shared" si="14"/>
        <v>5.4241067466001436E-2</v>
      </c>
      <c r="AD105" s="134">
        <v>4.0300000000000002E-2</v>
      </c>
      <c r="AE105" s="51">
        <f t="shared" si="15"/>
        <v>79497</v>
      </c>
      <c r="AF105" s="51">
        <v>273.70315082707884</v>
      </c>
      <c r="AG105" s="15">
        <f t="shared" ref="AG105:AH136" si="20">AE105/D105 - 1</f>
        <v>5.4238996379646354E-2</v>
      </c>
      <c r="AH105" s="15">
        <f t="shared" si="20"/>
        <v>4.0297956301265758E-2</v>
      </c>
      <c r="AI105" s="51"/>
      <c r="AJ105" s="51">
        <v>76227.726115324709</v>
      </c>
      <c r="AK105" s="51">
        <v>262.44724729421205</v>
      </c>
      <c r="AL105" s="15">
        <f t="shared" si="18"/>
        <v>4.2888251444483716E-2</v>
      </c>
      <c r="AM105" s="53">
        <f t="shared" si="18"/>
        <v>4.2888251444483938E-2</v>
      </c>
    </row>
    <row r="106" spans="1:39" x14ac:dyDescent="0.2">
      <c r="A106" s="160" t="s">
        <v>259</v>
      </c>
      <c r="B106" s="160" t="s">
        <v>260</v>
      </c>
      <c r="D106" s="62">
        <v>149811</v>
      </c>
      <c r="E106" s="67">
        <v>225.05102279747337</v>
      </c>
      <c r="F106" s="50"/>
      <c r="G106" s="82">
        <v>154169.86455065018</v>
      </c>
      <c r="H106" s="75">
        <v>229.79128159760455</v>
      </c>
      <c r="I106" s="84"/>
      <c r="J106" s="94">
        <f t="shared" si="19"/>
        <v>-2.8273129533808117E-2</v>
      </c>
      <c r="K106" s="117">
        <f t="shared" si="19"/>
        <v>-2.0628540679067275E-2</v>
      </c>
      <c r="L106" s="94">
        <v>4.8484054622027317E-2</v>
      </c>
      <c r="M106" s="88">
        <f>INDEX('Pace of change parameters'!$E$20:$I$20,1,$B$6)</f>
        <v>4.0300000000000002E-2</v>
      </c>
      <c r="N106" s="99">
        <f>IF(INDEX('Pace of change parameters'!$E$28:$I$28,1,$B$6)=1,(1+L106)*D106,D106)</f>
        <v>157074.44470698055</v>
      </c>
      <c r="O106" s="85">
        <f>IF(K106&lt;INDEX('Pace of change parameters'!$E$16:$I$16,1,$B$6),1,IF(K106&gt;INDEX('Pace of change parameters'!$E$17:$I$17,1,$B$6),0,(K106-INDEX('Pace of change parameters'!$E$17:$I$17,1,$B$6))/(INDEX('Pace of change parameters'!$E$16:$I$16,1,$B$6)-INDEX('Pace of change parameters'!$E$17:$I$17,1,$B$6))))</f>
        <v>0</v>
      </c>
      <c r="P106" s="52">
        <v>4.8484054622027317E-2</v>
      </c>
      <c r="Q106" s="52">
        <v>4.0300000000000002E-2</v>
      </c>
      <c r="R106" s="9">
        <f>IF(INDEX('Pace of change parameters'!$E$29:$I$29,1,$B$6)=1,D106*(1+P106),D106)</f>
        <v>157074.44470698055</v>
      </c>
      <c r="S106" s="94">
        <f>IF(P106&lt;INDEX('Pace of change parameters'!$E$22:$I$22,1,$B$6),INDEX('Pace of change parameters'!$E$22:$I$22,1,$B$6),P106)</f>
        <v>4.8484054622027317E-2</v>
      </c>
      <c r="T106" s="123">
        <v>4.0300000000000002E-2</v>
      </c>
      <c r="U106" s="108">
        <f t="shared" si="12"/>
        <v>157074.44470698055</v>
      </c>
      <c r="V106" s="122">
        <f>IF(J106&gt;INDEX('Pace of change parameters'!$E$24:$I$24,1,$B$6),0,IF(J106&lt;INDEX('Pace of change parameters'!$E$23:$I$23,1,$B$6),1,(J106-INDEX('Pace of change parameters'!$E$24:$I$24,1,$B$6))/(INDEX('Pace of change parameters'!$E$23:$I$23,1,$B$6)-INDEX('Pace of change parameters'!$E$24:$I$24,1,$B$6))))</f>
        <v>1</v>
      </c>
      <c r="W106" s="123">
        <f>MIN(S106, S106+(INDEX('Pace of change parameters'!$E$25:$I$25,1,$B$6)-S106)*(1-V106))</f>
        <v>4.8484054622027317E-2</v>
      </c>
      <c r="X106" s="123">
        <v>4.0300000000000002E-2</v>
      </c>
      <c r="Y106" s="99">
        <f t="shared" si="13"/>
        <v>157074.44470698055</v>
      </c>
      <c r="Z106" s="88">
        <v>-3.0270978945747484E-2</v>
      </c>
      <c r="AA106" s="90">
        <f t="shared" si="17"/>
        <v>156676.74217758625</v>
      </c>
      <c r="AB106" s="90">
        <f>IF(INDEX('Pace of change parameters'!$E$27:$I$27,1,$B$6)=1,MAX(AA106,Y106),Y106)</f>
        <v>157074.44470698055</v>
      </c>
      <c r="AC106" s="88">
        <f t="shared" si="14"/>
        <v>4.8484054622027317E-2</v>
      </c>
      <c r="AD106" s="134">
        <v>4.0300000000000002E-2</v>
      </c>
      <c r="AE106" s="51">
        <f t="shared" si="15"/>
        <v>157074</v>
      </c>
      <c r="AF106" s="51">
        <v>234.11991617728847</v>
      </c>
      <c r="AG106" s="15">
        <f t="shared" si="20"/>
        <v>4.8481086168572496E-2</v>
      </c>
      <c r="AH106" s="15">
        <f t="shared" si="20"/>
        <v>4.0297054717126635E-2</v>
      </c>
      <c r="AI106" s="51"/>
      <c r="AJ106" s="51">
        <v>161567.55008451047</v>
      </c>
      <c r="AK106" s="51">
        <v>240.81758459551199</v>
      </c>
      <c r="AL106" s="15">
        <f t="shared" si="18"/>
        <v>-2.7812206610548063E-2</v>
      </c>
      <c r="AM106" s="53">
        <f t="shared" si="18"/>
        <v>-2.7812206610548063E-2</v>
      </c>
    </row>
    <row r="107" spans="1:39" x14ac:dyDescent="0.2">
      <c r="A107" s="160" t="s">
        <v>261</v>
      </c>
      <c r="B107" s="160" t="s">
        <v>262</v>
      </c>
      <c r="D107" s="62">
        <v>26528</v>
      </c>
      <c r="E107" s="67">
        <v>201.12978324451637</v>
      </c>
      <c r="F107" s="50"/>
      <c r="G107" s="82">
        <v>29216.364999472244</v>
      </c>
      <c r="H107" s="75">
        <v>220.21487393884206</v>
      </c>
      <c r="I107" s="84"/>
      <c r="J107" s="94">
        <f t="shared" si="19"/>
        <v>-9.2015724732382176E-2</v>
      </c>
      <c r="K107" s="117">
        <f t="shared" si="19"/>
        <v>-8.6665765817553253E-2</v>
      </c>
      <c r="L107" s="94">
        <v>4.6429580005618698E-2</v>
      </c>
      <c r="M107" s="88">
        <f>INDEX('Pace of change parameters'!$E$20:$I$20,1,$B$6)</f>
        <v>4.0300000000000002E-2</v>
      </c>
      <c r="N107" s="99">
        <f>IF(INDEX('Pace of change parameters'!$E$28:$I$28,1,$B$6)=1,(1+L107)*D107,D107)</f>
        <v>27759.683898389052</v>
      </c>
      <c r="O107" s="85">
        <f>IF(K107&lt;INDEX('Pace of change parameters'!$E$16:$I$16,1,$B$6),1,IF(K107&gt;INDEX('Pace of change parameters'!$E$17:$I$17,1,$B$6),0,(K107-INDEX('Pace of change parameters'!$E$17:$I$17,1,$B$6))/(INDEX('Pace of change parameters'!$E$16:$I$16,1,$B$6)-INDEX('Pace of change parameters'!$E$17:$I$17,1,$B$6))))</f>
        <v>0</v>
      </c>
      <c r="P107" s="52">
        <v>4.6429580005618698E-2</v>
      </c>
      <c r="Q107" s="52">
        <v>4.0300000000000002E-2</v>
      </c>
      <c r="R107" s="9">
        <f>IF(INDEX('Pace of change parameters'!$E$29:$I$29,1,$B$6)=1,D107*(1+P107),D107)</f>
        <v>27759.683898389052</v>
      </c>
      <c r="S107" s="94">
        <f>IF(P107&lt;INDEX('Pace of change parameters'!$E$22:$I$22,1,$B$6),INDEX('Pace of change parameters'!$E$22:$I$22,1,$B$6),P107)</f>
        <v>4.6429580005618698E-2</v>
      </c>
      <c r="T107" s="123">
        <v>4.0300000000000002E-2</v>
      </c>
      <c r="U107" s="108">
        <f t="shared" si="12"/>
        <v>27759.683898389052</v>
      </c>
      <c r="V107" s="122">
        <f>IF(J107&gt;INDEX('Pace of change parameters'!$E$24:$I$24,1,$B$6),0,IF(J107&lt;INDEX('Pace of change parameters'!$E$23:$I$23,1,$B$6),1,(J107-INDEX('Pace of change parameters'!$E$24:$I$24,1,$B$6))/(INDEX('Pace of change parameters'!$E$23:$I$23,1,$B$6)-INDEX('Pace of change parameters'!$E$24:$I$24,1,$B$6))))</f>
        <v>1</v>
      </c>
      <c r="W107" s="123">
        <f>MIN(S107, S107+(INDEX('Pace of change parameters'!$E$25:$I$25,1,$B$6)-S107)*(1-V107))</f>
        <v>4.6429580005618698E-2</v>
      </c>
      <c r="X107" s="123">
        <v>4.0300000000000002E-2</v>
      </c>
      <c r="Y107" s="99">
        <f t="shared" si="13"/>
        <v>27759.683898389052</v>
      </c>
      <c r="Z107" s="88">
        <v>-1.4805457140941725E-2</v>
      </c>
      <c r="AA107" s="90">
        <f t="shared" si="17"/>
        <v>30164.965147299958</v>
      </c>
      <c r="AB107" s="90">
        <f>IF(INDEX('Pace of change parameters'!$E$27:$I$27,1,$B$6)=1,MAX(AA107,Y107),Y107)</f>
        <v>27759.683898389052</v>
      </c>
      <c r="AC107" s="88">
        <f t="shared" si="14"/>
        <v>4.6429580005618698E-2</v>
      </c>
      <c r="AD107" s="134">
        <v>4.0300000000000002E-2</v>
      </c>
      <c r="AE107" s="51">
        <f t="shared" si="15"/>
        <v>27760</v>
      </c>
      <c r="AF107" s="51">
        <v>209.23769608754142</v>
      </c>
      <c r="AG107" s="15">
        <f t="shared" si="20"/>
        <v>4.6441495778045905E-2</v>
      </c>
      <c r="AH107" s="15">
        <f t="shared" si="20"/>
        <v>4.0311845974438043E-2</v>
      </c>
      <c r="AI107" s="51"/>
      <c r="AJ107" s="51">
        <v>30618.282821340548</v>
      </c>
      <c r="AK107" s="51">
        <v>230.78166266909381</v>
      </c>
      <c r="AL107" s="15">
        <f t="shared" si="18"/>
        <v>-9.3352159493032105E-2</v>
      </c>
      <c r="AM107" s="53">
        <f t="shared" si="18"/>
        <v>-9.3352159493032105E-2</v>
      </c>
    </row>
    <row r="108" spans="1:39" x14ac:dyDescent="0.2">
      <c r="A108" s="160" t="s">
        <v>263</v>
      </c>
      <c r="B108" s="160" t="s">
        <v>264</v>
      </c>
      <c r="D108" s="62">
        <v>69670</v>
      </c>
      <c r="E108" s="67">
        <v>238.39377443450522</v>
      </c>
      <c r="F108" s="50"/>
      <c r="G108" s="82">
        <v>65327.910590329207</v>
      </c>
      <c r="H108" s="75">
        <v>222.74635490507285</v>
      </c>
      <c r="I108" s="84"/>
      <c r="J108" s="94">
        <f t="shared" si="19"/>
        <v>6.6466068950222557E-2</v>
      </c>
      <c r="K108" s="117">
        <f t="shared" si="19"/>
        <v>7.0247701858469291E-2</v>
      </c>
      <c r="L108" s="94">
        <v>4.3988849396138674E-2</v>
      </c>
      <c r="M108" s="88">
        <f>INDEX('Pace of change parameters'!$E$20:$I$20,1,$B$6)</f>
        <v>4.0300000000000002E-2</v>
      </c>
      <c r="N108" s="99">
        <f>IF(INDEX('Pace of change parameters'!$E$28:$I$28,1,$B$6)=1,(1+L108)*D108,D108)</f>
        <v>72734.70313742898</v>
      </c>
      <c r="O108" s="85">
        <f>IF(K108&lt;INDEX('Pace of change parameters'!$E$16:$I$16,1,$B$6),1,IF(K108&gt;INDEX('Pace of change parameters'!$E$17:$I$17,1,$B$6),0,(K108-INDEX('Pace of change parameters'!$E$17:$I$17,1,$B$6))/(INDEX('Pace of change parameters'!$E$16:$I$16,1,$B$6)-INDEX('Pace of change parameters'!$E$17:$I$17,1,$B$6))))</f>
        <v>0</v>
      </c>
      <c r="P108" s="52">
        <v>4.3988849396138674E-2</v>
      </c>
      <c r="Q108" s="52">
        <v>4.0300000000000002E-2</v>
      </c>
      <c r="R108" s="9">
        <f>IF(INDEX('Pace of change parameters'!$E$29:$I$29,1,$B$6)=1,D108*(1+P108),D108)</f>
        <v>72734.70313742898</v>
      </c>
      <c r="S108" s="94">
        <f>IF(P108&lt;INDEX('Pace of change parameters'!$E$22:$I$22,1,$B$6),INDEX('Pace of change parameters'!$E$22:$I$22,1,$B$6),P108)</f>
        <v>4.3988849396138674E-2</v>
      </c>
      <c r="T108" s="123">
        <v>4.0300000000000002E-2</v>
      </c>
      <c r="U108" s="108">
        <f t="shared" si="12"/>
        <v>72734.70313742898</v>
      </c>
      <c r="V108" s="122">
        <f>IF(J108&gt;INDEX('Pace of change parameters'!$E$24:$I$24,1,$B$6),0,IF(J108&lt;INDEX('Pace of change parameters'!$E$23:$I$23,1,$B$6),1,(J108-INDEX('Pace of change parameters'!$E$24:$I$24,1,$B$6))/(INDEX('Pace of change parameters'!$E$23:$I$23,1,$B$6)-INDEX('Pace of change parameters'!$E$24:$I$24,1,$B$6))))</f>
        <v>1</v>
      </c>
      <c r="W108" s="123">
        <f>MIN(S108, S108+(INDEX('Pace of change parameters'!$E$25:$I$25,1,$B$6)-S108)*(1-V108))</f>
        <v>4.3988849396138674E-2</v>
      </c>
      <c r="X108" s="123">
        <v>4.0300000000000002E-2</v>
      </c>
      <c r="Y108" s="99">
        <f t="shared" si="13"/>
        <v>72734.70313742898</v>
      </c>
      <c r="Z108" s="88">
        <v>0</v>
      </c>
      <c r="AA108" s="90">
        <f t="shared" si="17"/>
        <v>68462.604523803006</v>
      </c>
      <c r="AB108" s="90">
        <f>IF(INDEX('Pace of change parameters'!$E$27:$I$27,1,$B$6)=1,MAX(AA108,Y108),Y108)</f>
        <v>72734.70313742898</v>
      </c>
      <c r="AC108" s="88">
        <f t="shared" si="14"/>
        <v>4.3988849396138674E-2</v>
      </c>
      <c r="AD108" s="134">
        <v>4.0300000000000002E-2</v>
      </c>
      <c r="AE108" s="51">
        <f t="shared" si="15"/>
        <v>72735</v>
      </c>
      <c r="AF108" s="51">
        <v>248.00205574642777</v>
      </c>
      <c r="AG108" s="15">
        <f t="shared" si="20"/>
        <v>4.3993110377493982E-2</v>
      </c>
      <c r="AH108" s="15">
        <f t="shared" si="20"/>
        <v>4.0304245925525395E-2</v>
      </c>
      <c r="AI108" s="51"/>
      <c r="AJ108" s="51">
        <v>68462.604523803006</v>
      </c>
      <c r="AK108" s="51">
        <v>233.43461419753669</v>
      </c>
      <c r="AL108" s="15">
        <f t="shared" si="18"/>
        <v>6.2404804869957475E-2</v>
      </c>
      <c r="AM108" s="53">
        <f t="shared" si="18"/>
        <v>6.2404804869957475E-2</v>
      </c>
    </row>
    <row r="109" spans="1:39" x14ac:dyDescent="0.2">
      <c r="A109" s="160" t="s">
        <v>265</v>
      </c>
      <c r="B109" s="160" t="s">
        <v>266</v>
      </c>
      <c r="D109" s="62">
        <v>106472</v>
      </c>
      <c r="E109" s="67">
        <v>297.83748299522006</v>
      </c>
      <c r="F109" s="50"/>
      <c r="G109" s="82">
        <v>106364.45218567537</v>
      </c>
      <c r="H109" s="75">
        <v>296.09514125013021</v>
      </c>
      <c r="I109" s="84"/>
      <c r="J109" s="94">
        <f t="shared" si="19"/>
        <v>1.0111255416132003E-3</v>
      </c>
      <c r="K109" s="117">
        <f t="shared" si="19"/>
        <v>5.8843982975660403E-3</v>
      </c>
      <c r="L109" s="94">
        <v>4.5364544757456882E-2</v>
      </c>
      <c r="M109" s="88">
        <f>INDEX('Pace of change parameters'!$E$20:$I$20,1,$B$6)</f>
        <v>4.0300000000000002E-2</v>
      </c>
      <c r="N109" s="99">
        <f>IF(INDEX('Pace of change parameters'!$E$28:$I$28,1,$B$6)=1,(1+L109)*D109,D109)</f>
        <v>111302.05380941594</v>
      </c>
      <c r="O109" s="85">
        <f>IF(K109&lt;INDEX('Pace of change parameters'!$E$16:$I$16,1,$B$6),1,IF(K109&gt;INDEX('Pace of change parameters'!$E$17:$I$17,1,$B$6),0,(K109-INDEX('Pace of change parameters'!$E$17:$I$17,1,$B$6))/(INDEX('Pace of change parameters'!$E$16:$I$16,1,$B$6)-INDEX('Pace of change parameters'!$E$17:$I$17,1,$B$6))))</f>
        <v>0</v>
      </c>
      <c r="P109" s="52">
        <v>4.5364544757456882E-2</v>
      </c>
      <c r="Q109" s="52">
        <v>4.0300000000000002E-2</v>
      </c>
      <c r="R109" s="9">
        <f>IF(INDEX('Pace of change parameters'!$E$29:$I$29,1,$B$6)=1,D109*(1+P109),D109)</f>
        <v>111302.05380941594</v>
      </c>
      <c r="S109" s="94">
        <f>IF(P109&lt;INDEX('Pace of change parameters'!$E$22:$I$22,1,$B$6),INDEX('Pace of change parameters'!$E$22:$I$22,1,$B$6),P109)</f>
        <v>4.5364544757456882E-2</v>
      </c>
      <c r="T109" s="123">
        <v>4.0300000000000002E-2</v>
      </c>
      <c r="U109" s="108">
        <f t="shared" si="12"/>
        <v>111302.05380941594</v>
      </c>
      <c r="V109" s="122">
        <f>IF(J109&gt;INDEX('Pace of change parameters'!$E$24:$I$24,1,$B$6),0,IF(J109&lt;INDEX('Pace of change parameters'!$E$23:$I$23,1,$B$6),1,(J109-INDEX('Pace of change parameters'!$E$24:$I$24,1,$B$6))/(INDEX('Pace of change parameters'!$E$23:$I$23,1,$B$6)-INDEX('Pace of change parameters'!$E$24:$I$24,1,$B$6))))</f>
        <v>1</v>
      </c>
      <c r="W109" s="123">
        <f>MIN(S109, S109+(INDEX('Pace of change parameters'!$E$25:$I$25,1,$B$6)-S109)*(1-V109))</f>
        <v>4.5364544757456882E-2</v>
      </c>
      <c r="X109" s="123">
        <v>4.0300000000000002E-2</v>
      </c>
      <c r="Y109" s="99">
        <f t="shared" si="13"/>
        <v>111302.05380941594</v>
      </c>
      <c r="Z109" s="88">
        <v>-4.4916117527249444E-4</v>
      </c>
      <c r="AA109" s="90">
        <f t="shared" si="17"/>
        <v>111418.17599208577</v>
      </c>
      <c r="AB109" s="90">
        <f>IF(INDEX('Pace of change parameters'!$E$27:$I$27,1,$B$6)=1,MAX(AA109,Y109),Y109)</f>
        <v>111302.05380941594</v>
      </c>
      <c r="AC109" s="88">
        <f t="shared" si="14"/>
        <v>4.5364544757456882E-2</v>
      </c>
      <c r="AD109" s="134">
        <v>4.0300000000000002E-2</v>
      </c>
      <c r="AE109" s="51">
        <f t="shared" si="15"/>
        <v>111302</v>
      </c>
      <c r="AF109" s="51">
        <v>309.84018376639881</v>
      </c>
      <c r="AG109" s="15">
        <f t="shared" si="20"/>
        <v>4.5364039371853737E-2</v>
      </c>
      <c r="AH109" s="15">
        <f t="shared" si="20"/>
        <v>4.0299497062870948E-2</v>
      </c>
      <c r="AI109" s="51"/>
      <c r="AJ109" s="51">
        <v>111468.24319920668</v>
      </c>
      <c r="AK109" s="51">
        <v>310.30296811341964</v>
      </c>
      <c r="AL109" s="15">
        <f t="shared" si="18"/>
        <v>-1.4913951672279602E-3</v>
      </c>
      <c r="AM109" s="53">
        <f t="shared" si="18"/>
        <v>-1.4913951672279602E-3</v>
      </c>
    </row>
    <row r="110" spans="1:39" x14ac:dyDescent="0.2">
      <c r="A110" s="160" t="s">
        <v>267</v>
      </c>
      <c r="B110" s="160" t="s">
        <v>268</v>
      </c>
      <c r="D110" s="62">
        <v>33840</v>
      </c>
      <c r="E110" s="67">
        <v>224.04690149413474</v>
      </c>
      <c r="F110" s="50"/>
      <c r="G110" s="82">
        <v>35887.485199769442</v>
      </c>
      <c r="H110" s="75">
        <v>236.1888141858829</v>
      </c>
      <c r="I110" s="84"/>
      <c r="J110" s="94">
        <f t="shared" si="19"/>
        <v>-5.7052902658740634E-2</v>
      </c>
      <c r="K110" s="117">
        <f t="shared" si="19"/>
        <v>-5.1407653379352491E-2</v>
      </c>
      <c r="L110" s="94">
        <v>4.652808304082634E-2</v>
      </c>
      <c r="M110" s="88">
        <f>INDEX('Pace of change parameters'!$E$20:$I$20,1,$B$6)</f>
        <v>4.0300000000000002E-2</v>
      </c>
      <c r="N110" s="99">
        <f>IF(INDEX('Pace of change parameters'!$E$28:$I$28,1,$B$6)=1,(1+L110)*D110,D110)</f>
        <v>35414.510330101562</v>
      </c>
      <c r="O110" s="85">
        <f>IF(K110&lt;INDEX('Pace of change parameters'!$E$16:$I$16,1,$B$6),1,IF(K110&gt;INDEX('Pace of change parameters'!$E$17:$I$17,1,$B$6),0,(K110-INDEX('Pace of change parameters'!$E$17:$I$17,1,$B$6))/(INDEX('Pace of change parameters'!$E$16:$I$16,1,$B$6)-INDEX('Pace of change parameters'!$E$17:$I$17,1,$B$6))))</f>
        <v>0</v>
      </c>
      <c r="P110" s="52">
        <v>4.652808304082634E-2</v>
      </c>
      <c r="Q110" s="52">
        <v>4.0300000000000002E-2</v>
      </c>
      <c r="R110" s="9">
        <f>IF(INDEX('Pace of change parameters'!$E$29:$I$29,1,$B$6)=1,D110*(1+P110),D110)</f>
        <v>35414.510330101562</v>
      </c>
      <c r="S110" s="94">
        <f>IF(P110&lt;INDEX('Pace of change parameters'!$E$22:$I$22,1,$B$6),INDEX('Pace of change parameters'!$E$22:$I$22,1,$B$6),P110)</f>
        <v>4.652808304082634E-2</v>
      </c>
      <c r="T110" s="123">
        <v>4.0300000000000002E-2</v>
      </c>
      <c r="U110" s="108">
        <f t="shared" si="12"/>
        <v>35414.510330101562</v>
      </c>
      <c r="V110" s="122">
        <f>IF(J110&gt;INDEX('Pace of change parameters'!$E$24:$I$24,1,$B$6),0,IF(J110&lt;INDEX('Pace of change parameters'!$E$23:$I$23,1,$B$6),1,(J110-INDEX('Pace of change parameters'!$E$24:$I$24,1,$B$6))/(INDEX('Pace of change parameters'!$E$23:$I$23,1,$B$6)-INDEX('Pace of change parameters'!$E$24:$I$24,1,$B$6))))</f>
        <v>1</v>
      </c>
      <c r="W110" s="123">
        <f>MIN(S110, S110+(INDEX('Pace of change parameters'!$E$25:$I$25,1,$B$6)-S110)*(1-V110))</f>
        <v>4.652808304082634E-2</v>
      </c>
      <c r="X110" s="123">
        <v>4.0300000000000002E-2</v>
      </c>
      <c r="Y110" s="99">
        <f t="shared" si="13"/>
        <v>35414.510330101562</v>
      </c>
      <c r="Z110" s="88">
        <v>-2.3072184272125984E-2</v>
      </c>
      <c r="AA110" s="90">
        <f t="shared" si="17"/>
        <v>36741.776454290833</v>
      </c>
      <c r="AB110" s="90">
        <f>IF(INDEX('Pace of change parameters'!$E$27:$I$27,1,$B$6)=1,MAX(AA110,Y110),Y110)</f>
        <v>35414.510330101562</v>
      </c>
      <c r="AC110" s="88">
        <f t="shared" si="14"/>
        <v>4.652808304082634E-2</v>
      </c>
      <c r="AD110" s="134">
        <v>4.0300000000000002E-2</v>
      </c>
      <c r="AE110" s="51">
        <f t="shared" si="15"/>
        <v>35415</v>
      </c>
      <c r="AF110" s="51">
        <v>233.07921432306938</v>
      </c>
      <c r="AG110" s="15">
        <f t="shared" si="20"/>
        <v>4.6542553191489366E-2</v>
      </c>
      <c r="AH110" s="15">
        <f t="shared" si="20"/>
        <v>4.0314384036108208E-2</v>
      </c>
      <c r="AI110" s="51"/>
      <c r="AJ110" s="51">
        <v>37609.509999380913</v>
      </c>
      <c r="AK110" s="51">
        <v>247.5220963357709</v>
      </c>
      <c r="AL110" s="15">
        <f t="shared" si="18"/>
        <v>-5.83498694722967E-2</v>
      </c>
      <c r="AM110" s="53">
        <f t="shared" si="18"/>
        <v>-5.8349869472296811E-2</v>
      </c>
    </row>
    <row r="111" spans="1:39" x14ac:dyDescent="0.2">
      <c r="A111" s="160" t="s">
        <v>269</v>
      </c>
      <c r="B111" s="160" t="s">
        <v>270</v>
      </c>
      <c r="D111" s="62">
        <v>21055</v>
      </c>
      <c r="E111" s="67">
        <v>220.89646611403666</v>
      </c>
      <c r="F111" s="50"/>
      <c r="G111" s="82">
        <v>22280.316573567634</v>
      </c>
      <c r="H111" s="75">
        <v>232.19100760200905</v>
      </c>
      <c r="I111" s="84"/>
      <c r="J111" s="94">
        <f t="shared" si="19"/>
        <v>-5.4995474122719323E-2</v>
      </c>
      <c r="K111" s="117">
        <f t="shared" si="19"/>
        <v>-4.864332001750904E-2</v>
      </c>
      <c r="L111" s="94">
        <v>4.7292713510568296E-2</v>
      </c>
      <c r="M111" s="88">
        <f>INDEX('Pace of change parameters'!$E$20:$I$20,1,$B$6)</f>
        <v>4.0300000000000002E-2</v>
      </c>
      <c r="N111" s="99">
        <f>IF(INDEX('Pace of change parameters'!$E$28:$I$28,1,$B$6)=1,(1+L111)*D111,D111)</f>
        <v>22050.748082965016</v>
      </c>
      <c r="O111" s="85">
        <f>IF(K111&lt;INDEX('Pace of change parameters'!$E$16:$I$16,1,$B$6),1,IF(K111&gt;INDEX('Pace of change parameters'!$E$17:$I$17,1,$B$6),0,(K111-INDEX('Pace of change parameters'!$E$17:$I$17,1,$B$6))/(INDEX('Pace of change parameters'!$E$16:$I$16,1,$B$6)-INDEX('Pace of change parameters'!$E$17:$I$17,1,$B$6))))</f>
        <v>0</v>
      </c>
      <c r="P111" s="52">
        <v>4.7292713510568296E-2</v>
      </c>
      <c r="Q111" s="52">
        <v>4.0300000000000002E-2</v>
      </c>
      <c r="R111" s="9">
        <f>IF(INDEX('Pace of change parameters'!$E$29:$I$29,1,$B$6)=1,D111*(1+P111),D111)</f>
        <v>22050.748082965016</v>
      </c>
      <c r="S111" s="94">
        <f>IF(P111&lt;INDEX('Pace of change parameters'!$E$22:$I$22,1,$B$6),INDEX('Pace of change parameters'!$E$22:$I$22,1,$B$6),P111)</f>
        <v>4.7292713510568296E-2</v>
      </c>
      <c r="T111" s="123">
        <v>4.0300000000000002E-2</v>
      </c>
      <c r="U111" s="108">
        <f t="shared" si="12"/>
        <v>22050.748082965016</v>
      </c>
      <c r="V111" s="122">
        <f>IF(J111&gt;INDEX('Pace of change parameters'!$E$24:$I$24,1,$B$6),0,IF(J111&lt;INDEX('Pace of change parameters'!$E$23:$I$23,1,$B$6),1,(J111-INDEX('Pace of change parameters'!$E$24:$I$24,1,$B$6))/(INDEX('Pace of change parameters'!$E$23:$I$23,1,$B$6)-INDEX('Pace of change parameters'!$E$24:$I$24,1,$B$6))))</f>
        <v>1</v>
      </c>
      <c r="W111" s="123">
        <f>MIN(S111, S111+(INDEX('Pace of change parameters'!$E$25:$I$25,1,$B$6)-S111)*(1-V111))</f>
        <v>4.7292713510568296E-2</v>
      </c>
      <c r="X111" s="123">
        <v>4.0300000000000002E-2</v>
      </c>
      <c r="Y111" s="99">
        <f t="shared" si="13"/>
        <v>22050.748082965016</v>
      </c>
      <c r="Z111" s="88">
        <v>0</v>
      </c>
      <c r="AA111" s="90">
        <f t="shared" si="17"/>
        <v>23349.415103857642</v>
      </c>
      <c r="AB111" s="90">
        <f>IF(INDEX('Pace of change parameters'!$E$27:$I$27,1,$B$6)=1,MAX(AA111,Y111),Y111)</f>
        <v>22050.748082965016</v>
      </c>
      <c r="AC111" s="88">
        <f t="shared" si="14"/>
        <v>4.7292713510568296E-2</v>
      </c>
      <c r="AD111" s="134">
        <v>4.0300000000000002E-2</v>
      </c>
      <c r="AE111" s="51">
        <f t="shared" si="15"/>
        <v>22051</v>
      </c>
      <c r="AF111" s="51">
        <v>229.80121901436948</v>
      </c>
      <c r="AG111" s="15">
        <f t="shared" si="20"/>
        <v>4.7304678223699881E-2</v>
      </c>
      <c r="AH111" s="15">
        <f t="shared" si="20"/>
        <v>4.0311884825426691E-2</v>
      </c>
      <c r="AI111" s="51"/>
      <c r="AJ111" s="51">
        <v>23349.415103857642</v>
      </c>
      <c r="AK111" s="51">
        <v>243.33245903310581</v>
      </c>
      <c r="AL111" s="15">
        <f t="shared" si="18"/>
        <v>-5.5608035493922348E-2</v>
      </c>
      <c r="AM111" s="53">
        <f t="shared" si="18"/>
        <v>-5.5608035493922237E-2</v>
      </c>
    </row>
    <row r="112" spans="1:39" x14ac:dyDescent="0.2">
      <c r="A112" s="160" t="s">
        <v>271</v>
      </c>
      <c r="B112" s="160" t="s">
        <v>272</v>
      </c>
      <c r="D112" s="62">
        <v>24433</v>
      </c>
      <c r="E112" s="67">
        <v>195.51485746434284</v>
      </c>
      <c r="F112" s="50"/>
      <c r="G112" s="82">
        <v>25759.619090518408</v>
      </c>
      <c r="H112" s="75">
        <v>204.66897644675447</v>
      </c>
      <c r="I112" s="84"/>
      <c r="J112" s="94">
        <f t="shared" si="19"/>
        <v>-5.1499949819006074E-2</v>
      </c>
      <c r="K112" s="117">
        <f t="shared" si="19"/>
        <v>-4.4726460948482427E-2</v>
      </c>
      <c r="L112" s="94">
        <v>4.772905650944459E-2</v>
      </c>
      <c r="M112" s="88">
        <f>INDEX('Pace of change parameters'!$E$20:$I$20,1,$B$6)</f>
        <v>4.0300000000000002E-2</v>
      </c>
      <c r="N112" s="99">
        <f>IF(INDEX('Pace of change parameters'!$E$28:$I$28,1,$B$6)=1,(1+L112)*D112,D112)</f>
        <v>25599.16403769526</v>
      </c>
      <c r="O112" s="85">
        <f>IF(K112&lt;INDEX('Pace of change parameters'!$E$16:$I$16,1,$B$6),1,IF(K112&gt;INDEX('Pace of change parameters'!$E$17:$I$17,1,$B$6),0,(K112-INDEX('Pace of change parameters'!$E$17:$I$17,1,$B$6))/(INDEX('Pace of change parameters'!$E$16:$I$16,1,$B$6)-INDEX('Pace of change parameters'!$E$17:$I$17,1,$B$6))))</f>
        <v>0</v>
      </c>
      <c r="P112" s="52">
        <v>4.772905650944459E-2</v>
      </c>
      <c r="Q112" s="52">
        <v>4.0300000000000002E-2</v>
      </c>
      <c r="R112" s="9">
        <f>IF(INDEX('Pace of change parameters'!$E$29:$I$29,1,$B$6)=1,D112*(1+P112),D112)</f>
        <v>25599.16403769526</v>
      </c>
      <c r="S112" s="94">
        <f>IF(P112&lt;INDEX('Pace of change parameters'!$E$22:$I$22,1,$B$6),INDEX('Pace of change parameters'!$E$22:$I$22,1,$B$6),P112)</f>
        <v>4.772905650944459E-2</v>
      </c>
      <c r="T112" s="123">
        <v>4.0300000000000002E-2</v>
      </c>
      <c r="U112" s="108">
        <f t="shared" si="12"/>
        <v>25599.16403769526</v>
      </c>
      <c r="V112" s="122">
        <f>IF(J112&gt;INDEX('Pace of change parameters'!$E$24:$I$24,1,$B$6),0,IF(J112&lt;INDEX('Pace of change parameters'!$E$23:$I$23,1,$B$6),1,(J112-INDEX('Pace of change parameters'!$E$24:$I$24,1,$B$6))/(INDEX('Pace of change parameters'!$E$23:$I$23,1,$B$6)-INDEX('Pace of change parameters'!$E$24:$I$24,1,$B$6))))</f>
        <v>1</v>
      </c>
      <c r="W112" s="123">
        <f>MIN(S112, S112+(INDEX('Pace of change parameters'!$E$25:$I$25,1,$B$6)-S112)*(1-V112))</f>
        <v>4.772905650944459E-2</v>
      </c>
      <c r="X112" s="123">
        <v>4.0300000000000002E-2</v>
      </c>
      <c r="Y112" s="99">
        <f t="shared" si="13"/>
        <v>25599.16403769526</v>
      </c>
      <c r="Z112" s="88">
        <v>-2.3372833595006859E-2</v>
      </c>
      <c r="AA112" s="90">
        <f t="shared" si="17"/>
        <v>26364.703178302745</v>
      </c>
      <c r="AB112" s="90">
        <f>IF(INDEX('Pace of change parameters'!$E$27:$I$27,1,$B$6)=1,MAX(AA112,Y112),Y112)</f>
        <v>25599.16403769526</v>
      </c>
      <c r="AC112" s="88">
        <f t="shared" si="14"/>
        <v>4.772905650944459E-2</v>
      </c>
      <c r="AD112" s="134">
        <v>4.0300000000000002E-2</v>
      </c>
      <c r="AE112" s="51">
        <f t="shared" si="15"/>
        <v>25599</v>
      </c>
      <c r="AF112" s="51">
        <v>203.3928028846108</v>
      </c>
      <c r="AG112" s="15">
        <f t="shared" si="20"/>
        <v>4.7722342733188761E-2</v>
      </c>
      <c r="AH112" s="15">
        <f t="shared" si="20"/>
        <v>4.0293333828630873E-2</v>
      </c>
      <c r="AI112" s="51"/>
      <c r="AJ112" s="51">
        <v>26995.66844464542</v>
      </c>
      <c r="AK112" s="51">
        <v>214.48981095746217</v>
      </c>
      <c r="AL112" s="15">
        <f t="shared" si="18"/>
        <v>-5.1736760936640147E-2</v>
      </c>
      <c r="AM112" s="53">
        <f t="shared" si="18"/>
        <v>-5.1736760936640147E-2</v>
      </c>
    </row>
    <row r="113" spans="1:39" x14ac:dyDescent="0.2">
      <c r="A113" s="160" t="s">
        <v>273</v>
      </c>
      <c r="B113" s="160" t="s">
        <v>274</v>
      </c>
      <c r="D113" s="62">
        <v>26248</v>
      </c>
      <c r="E113" s="67">
        <v>159.44508024370919</v>
      </c>
      <c r="F113" s="50"/>
      <c r="G113" s="82">
        <v>33741.222301558533</v>
      </c>
      <c r="H113" s="75">
        <v>203.22392643965526</v>
      </c>
      <c r="I113" s="84"/>
      <c r="J113" s="94">
        <f t="shared" si="19"/>
        <v>-0.22207915986530269</v>
      </c>
      <c r="K113" s="117">
        <f t="shared" si="19"/>
        <v>-0.21542171221136031</v>
      </c>
      <c r="L113" s="94">
        <v>4.9202888876453077E-2</v>
      </c>
      <c r="M113" s="88">
        <f>INDEX('Pace of change parameters'!$E$20:$I$20,1,$B$6)</f>
        <v>4.0300000000000002E-2</v>
      </c>
      <c r="N113" s="99">
        <f>IF(INDEX('Pace of change parameters'!$E$28:$I$28,1,$B$6)=1,(1+L113)*D113,D113)</f>
        <v>27539.47742722914</v>
      </c>
      <c r="O113" s="85">
        <f>IF(K113&lt;INDEX('Pace of change parameters'!$E$16:$I$16,1,$B$6),1,IF(K113&gt;INDEX('Pace of change parameters'!$E$17:$I$17,1,$B$6),0,(K113-INDEX('Pace of change parameters'!$E$17:$I$17,1,$B$6))/(INDEX('Pace of change parameters'!$E$16:$I$16,1,$B$6)-INDEX('Pace of change parameters'!$E$17:$I$17,1,$B$6))))</f>
        <v>0</v>
      </c>
      <c r="P113" s="52">
        <v>4.9202888876453077E-2</v>
      </c>
      <c r="Q113" s="52">
        <v>4.0300000000000002E-2</v>
      </c>
      <c r="R113" s="9">
        <f>IF(INDEX('Pace of change parameters'!$E$29:$I$29,1,$B$6)=1,D113*(1+P113),D113)</f>
        <v>27539.47742722914</v>
      </c>
      <c r="S113" s="94">
        <f>IF(P113&lt;INDEX('Pace of change parameters'!$E$22:$I$22,1,$B$6),INDEX('Pace of change parameters'!$E$22:$I$22,1,$B$6),P113)</f>
        <v>4.9202888876453077E-2</v>
      </c>
      <c r="T113" s="123">
        <v>4.0300000000000002E-2</v>
      </c>
      <c r="U113" s="108">
        <f t="shared" si="12"/>
        <v>27539.47742722914</v>
      </c>
      <c r="V113" s="122">
        <f>IF(J113&gt;INDEX('Pace of change parameters'!$E$24:$I$24,1,$B$6),0,IF(J113&lt;INDEX('Pace of change parameters'!$E$23:$I$23,1,$B$6),1,(J113-INDEX('Pace of change parameters'!$E$24:$I$24,1,$B$6))/(INDEX('Pace of change parameters'!$E$23:$I$23,1,$B$6)-INDEX('Pace of change parameters'!$E$24:$I$24,1,$B$6))))</f>
        <v>1</v>
      </c>
      <c r="W113" s="123">
        <f>MIN(S113, S113+(INDEX('Pace of change parameters'!$E$25:$I$25,1,$B$6)-S113)*(1-V113))</f>
        <v>4.9202888876453077E-2</v>
      </c>
      <c r="X113" s="123">
        <v>4.0300000000000002E-2</v>
      </c>
      <c r="Y113" s="99">
        <f t="shared" si="13"/>
        <v>27539.47742722914</v>
      </c>
      <c r="Z113" s="88">
        <v>-2.0398067819060728E-5</v>
      </c>
      <c r="AA113" s="90">
        <f t="shared" si="17"/>
        <v>35359.539558619908</v>
      </c>
      <c r="AB113" s="90">
        <f>IF(INDEX('Pace of change parameters'!$E$27:$I$27,1,$B$6)=1,MAX(AA113,Y113),Y113)</f>
        <v>27539.47742722914</v>
      </c>
      <c r="AC113" s="88">
        <f t="shared" si="14"/>
        <v>4.9202888876453077E-2</v>
      </c>
      <c r="AD113" s="134">
        <v>4.0300000000000002E-2</v>
      </c>
      <c r="AE113" s="51">
        <f t="shared" si="15"/>
        <v>27539</v>
      </c>
      <c r="AF113" s="51">
        <v>165.86784142562482</v>
      </c>
      <c r="AG113" s="15">
        <f t="shared" si="20"/>
        <v>4.9184699786650521E-2</v>
      </c>
      <c r="AH113" s="15">
        <f t="shared" si="20"/>
        <v>4.0281965251599772E-2</v>
      </c>
      <c r="AI113" s="51"/>
      <c r="AJ113" s="51">
        <v>35360.260839618611</v>
      </c>
      <c r="AK113" s="51">
        <v>212.97542168250808</v>
      </c>
      <c r="AL113" s="15">
        <f t="shared" si="18"/>
        <v>-0.22118787174939203</v>
      </c>
      <c r="AM113" s="53">
        <f t="shared" si="18"/>
        <v>-0.22118787174939192</v>
      </c>
    </row>
    <row r="114" spans="1:39" x14ac:dyDescent="0.2">
      <c r="A114" s="160" t="s">
        <v>275</v>
      </c>
      <c r="B114" s="160" t="s">
        <v>276</v>
      </c>
      <c r="D114" s="62">
        <v>26810</v>
      </c>
      <c r="E114" s="67">
        <v>201.26945269557802</v>
      </c>
      <c r="F114" s="50"/>
      <c r="G114" s="82">
        <v>30483.821788629739</v>
      </c>
      <c r="H114" s="75">
        <v>227.05031742958747</v>
      </c>
      <c r="I114" s="84"/>
      <c r="J114" s="94">
        <f t="shared" si="19"/>
        <v>-0.12051709966366653</v>
      </c>
      <c r="K114" s="117">
        <f t="shared" si="19"/>
        <v>-0.11354692222354879</v>
      </c>
      <c r="L114" s="94">
        <v>4.8544703323033955E-2</v>
      </c>
      <c r="M114" s="88">
        <f>INDEX('Pace of change parameters'!$E$20:$I$20,1,$B$6)</f>
        <v>4.0300000000000002E-2</v>
      </c>
      <c r="N114" s="99">
        <f>IF(INDEX('Pace of change parameters'!$E$28:$I$28,1,$B$6)=1,(1+L114)*D114,D114)</f>
        <v>28111.483496090539</v>
      </c>
      <c r="O114" s="85">
        <f>IF(K114&lt;INDEX('Pace of change parameters'!$E$16:$I$16,1,$B$6),1,IF(K114&gt;INDEX('Pace of change parameters'!$E$17:$I$17,1,$B$6),0,(K114-INDEX('Pace of change parameters'!$E$17:$I$17,1,$B$6))/(INDEX('Pace of change parameters'!$E$16:$I$16,1,$B$6)-INDEX('Pace of change parameters'!$E$17:$I$17,1,$B$6))))</f>
        <v>0</v>
      </c>
      <c r="P114" s="52">
        <v>4.8544703323033955E-2</v>
      </c>
      <c r="Q114" s="52">
        <v>4.0300000000000002E-2</v>
      </c>
      <c r="R114" s="9">
        <f>IF(INDEX('Pace of change parameters'!$E$29:$I$29,1,$B$6)=1,D114*(1+P114),D114)</f>
        <v>28111.483496090539</v>
      </c>
      <c r="S114" s="94">
        <f>IF(P114&lt;INDEX('Pace of change parameters'!$E$22:$I$22,1,$B$6),INDEX('Pace of change parameters'!$E$22:$I$22,1,$B$6),P114)</f>
        <v>4.8544703323033955E-2</v>
      </c>
      <c r="T114" s="123">
        <v>4.0300000000000002E-2</v>
      </c>
      <c r="U114" s="108">
        <f t="shared" si="12"/>
        <v>28111.483496090539</v>
      </c>
      <c r="V114" s="122">
        <f>IF(J114&gt;INDEX('Pace of change parameters'!$E$24:$I$24,1,$B$6),0,IF(J114&lt;INDEX('Pace of change parameters'!$E$23:$I$23,1,$B$6),1,(J114-INDEX('Pace of change parameters'!$E$24:$I$24,1,$B$6))/(INDEX('Pace of change parameters'!$E$23:$I$23,1,$B$6)-INDEX('Pace of change parameters'!$E$24:$I$24,1,$B$6))))</f>
        <v>1</v>
      </c>
      <c r="W114" s="123">
        <f>MIN(S114, S114+(INDEX('Pace of change parameters'!$E$25:$I$25,1,$B$6)-S114)*(1-V114))</f>
        <v>4.8544703323033955E-2</v>
      </c>
      <c r="X114" s="123">
        <v>4.0300000000000002E-2</v>
      </c>
      <c r="Y114" s="99">
        <f t="shared" si="13"/>
        <v>28111.483496090539</v>
      </c>
      <c r="Z114" s="88">
        <v>0</v>
      </c>
      <c r="AA114" s="90">
        <f t="shared" si="17"/>
        <v>31946.557246819328</v>
      </c>
      <c r="AB114" s="90">
        <f>IF(INDEX('Pace of change parameters'!$E$27:$I$27,1,$B$6)=1,MAX(AA114,Y114),Y114)</f>
        <v>28111.483496090539</v>
      </c>
      <c r="AC114" s="88">
        <f t="shared" si="14"/>
        <v>4.8544703323033955E-2</v>
      </c>
      <c r="AD114" s="134">
        <v>4.0300000000000002E-2</v>
      </c>
      <c r="AE114" s="51">
        <f t="shared" si="15"/>
        <v>28111</v>
      </c>
      <c r="AF114" s="51">
        <v>209.37701045227223</v>
      </c>
      <c r="AG114" s="15">
        <f t="shared" si="20"/>
        <v>4.8526669153301061E-2</v>
      </c>
      <c r="AH114" s="15">
        <f t="shared" si="20"/>
        <v>4.0282107632880315E-2</v>
      </c>
      <c r="AI114" s="51"/>
      <c r="AJ114" s="51">
        <v>31946.557246819328</v>
      </c>
      <c r="AK114" s="51">
        <v>237.94509802502236</v>
      </c>
      <c r="AL114" s="15">
        <f t="shared" si="18"/>
        <v>-0.12006167729391892</v>
      </c>
      <c r="AM114" s="53">
        <f t="shared" si="18"/>
        <v>-0.12006167729391892</v>
      </c>
    </row>
    <row r="115" spans="1:39" x14ac:dyDescent="0.2">
      <c r="A115" s="160" t="s">
        <v>277</v>
      </c>
      <c r="B115" s="160" t="s">
        <v>278</v>
      </c>
      <c r="D115" s="62">
        <v>109714</v>
      </c>
      <c r="E115" s="67">
        <v>200.31341473296155</v>
      </c>
      <c r="F115" s="50"/>
      <c r="G115" s="82">
        <v>115480.09578326372</v>
      </c>
      <c r="H115" s="75">
        <v>209.36865415790501</v>
      </c>
      <c r="I115" s="84"/>
      <c r="J115" s="94">
        <f t="shared" si="19"/>
        <v>-4.9931511955841223E-2</v>
      </c>
      <c r="K115" s="117">
        <f t="shared" si="19"/>
        <v>-4.3250215565287298E-2</v>
      </c>
      <c r="L115" s="94">
        <v>4.7615843776065203E-2</v>
      </c>
      <c r="M115" s="88">
        <f>INDEX('Pace of change parameters'!$E$20:$I$20,1,$B$6)</f>
        <v>4.0300000000000002E-2</v>
      </c>
      <c r="N115" s="99">
        <f>IF(INDEX('Pace of change parameters'!$E$28:$I$28,1,$B$6)=1,(1+L115)*D115,D115)</f>
        <v>114938.12468404722</v>
      </c>
      <c r="O115" s="85">
        <f>IF(K115&lt;INDEX('Pace of change parameters'!$E$16:$I$16,1,$B$6),1,IF(K115&gt;INDEX('Pace of change parameters'!$E$17:$I$17,1,$B$6),0,(K115-INDEX('Pace of change parameters'!$E$17:$I$17,1,$B$6))/(INDEX('Pace of change parameters'!$E$16:$I$16,1,$B$6)-INDEX('Pace of change parameters'!$E$17:$I$17,1,$B$6))))</f>
        <v>0</v>
      </c>
      <c r="P115" s="52">
        <v>4.7615843776065203E-2</v>
      </c>
      <c r="Q115" s="52">
        <v>4.0300000000000002E-2</v>
      </c>
      <c r="R115" s="9">
        <f>IF(INDEX('Pace of change parameters'!$E$29:$I$29,1,$B$6)=1,D115*(1+P115),D115)</f>
        <v>114938.12468404722</v>
      </c>
      <c r="S115" s="94">
        <f>IF(P115&lt;INDEX('Pace of change parameters'!$E$22:$I$22,1,$B$6),INDEX('Pace of change parameters'!$E$22:$I$22,1,$B$6),P115)</f>
        <v>4.7615843776065203E-2</v>
      </c>
      <c r="T115" s="123">
        <v>4.0300000000000002E-2</v>
      </c>
      <c r="U115" s="108">
        <f t="shared" si="12"/>
        <v>114938.12468404722</v>
      </c>
      <c r="V115" s="122">
        <f>IF(J115&gt;INDEX('Pace of change parameters'!$E$24:$I$24,1,$B$6),0,IF(J115&lt;INDEX('Pace of change parameters'!$E$23:$I$23,1,$B$6),1,(J115-INDEX('Pace of change parameters'!$E$24:$I$24,1,$B$6))/(INDEX('Pace of change parameters'!$E$23:$I$23,1,$B$6)-INDEX('Pace of change parameters'!$E$24:$I$24,1,$B$6))))</f>
        <v>1</v>
      </c>
      <c r="W115" s="123">
        <f>MIN(S115, S115+(INDEX('Pace of change parameters'!$E$25:$I$25,1,$B$6)-S115)*(1-V115))</f>
        <v>4.7615843776065203E-2</v>
      </c>
      <c r="X115" s="123">
        <v>4.0300000000000002E-2</v>
      </c>
      <c r="Y115" s="99">
        <f t="shared" si="13"/>
        <v>114938.12468404722</v>
      </c>
      <c r="Z115" s="88">
        <v>-3.0544681955815278E-3</v>
      </c>
      <c r="AA115" s="90">
        <f t="shared" si="17"/>
        <v>120651.63607877969</v>
      </c>
      <c r="AB115" s="90">
        <f>IF(INDEX('Pace of change parameters'!$E$27:$I$27,1,$B$6)=1,MAX(AA115,Y115),Y115)</f>
        <v>114938.12468404722</v>
      </c>
      <c r="AC115" s="88">
        <f t="shared" si="14"/>
        <v>4.7615843776065203E-2</v>
      </c>
      <c r="AD115" s="134">
        <v>4.0300000000000002E-2</v>
      </c>
      <c r="AE115" s="51">
        <f t="shared" si="15"/>
        <v>114938</v>
      </c>
      <c r="AF115" s="51">
        <v>208.38581929102355</v>
      </c>
      <c r="AG115" s="15">
        <f t="shared" si="20"/>
        <v>4.7614707329967088E-2</v>
      </c>
      <c r="AH115" s="15">
        <f t="shared" si="20"/>
        <v>4.0298871490076493E-2</v>
      </c>
      <c r="AI115" s="51"/>
      <c r="AJ115" s="51">
        <v>121021.29176546549</v>
      </c>
      <c r="AK115" s="51">
        <v>219.41499796589923</v>
      </c>
      <c r="AL115" s="15">
        <f t="shared" si="18"/>
        <v>-5.0266293449045873E-2</v>
      </c>
      <c r="AM115" s="53">
        <f t="shared" si="18"/>
        <v>-5.0266293449045762E-2</v>
      </c>
    </row>
    <row r="116" spans="1:39" x14ac:dyDescent="0.2">
      <c r="A116" s="160" t="s">
        <v>279</v>
      </c>
      <c r="B116" s="160" t="s">
        <v>280</v>
      </c>
      <c r="D116" s="62">
        <v>74250</v>
      </c>
      <c r="E116" s="67">
        <v>194.80418123860002</v>
      </c>
      <c r="F116" s="50"/>
      <c r="G116" s="82">
        <v>78173.759667086852</v>
      </c>
      <c r="H116" s="75">
        <v>203.6937972755947</v>
      </c>
      <c r="I116" s="84"/>
      <c r="J116" s="94">
        <f t="shared" si="19"/>
        <v>-5.0192797222452845E-2</v>
      </c>
      <c r="K116" s="117">
        <f t="shared" si="19"/>
        <v>-4.3642055653600353E-2</v>
      </c>
      <c r="L116" s="94">
        <v>4.7474862892330938E-2</v>
      </c>
      <c r="M116" s="88">
        <f>INDEX('Pace of change parameters'!$E$20:$I$20,1,$B$6)</f>
        <v>4.0300000000000002E-2</v>
      </c>
      <c r="N116" s="99">
        <f>IF(INDEX('Pace of change parameters'!$E$28:$I$28,1,$B$6)=1,(1+L116)*D116,D116)</f>
        <v>77775.008569755577</v>
      </c>
      <c r="O116" s="85">
        <f>IF(K116&lt;INDEX('Pace of change parameters'!$E$16:$I$16,1,$B$6),1,IF(K116&gt;INDEX('Pace of change parameters'!$E$17:$I$17,1,$B$6),0,(K116-INDEX('Pace of change parameters'!$E$17:$I$17,1,$B$6))/(INDEX('Pace of change parameters'!$E$16:$I$16,1,$B$6)-INDEX('Pace of change parameters'!$E$17:$I$17,1,$B$6))))</f>
        <v>0</v>
      </c>
      <c r="P116" s="52">
        <v>4.7474862892330938E-2</v>
      </c>
      <c r="Q116" s="52">
        <v>4.0300000000000002E-2</v>
      </c>
      <c r="R116" s="9">
        <f>IF(INDEX('Pace of change parameters'!$E$29:$I$29,1,$B$6)=1,D116*(1+P116),D116)</f>
        <v>77775.008569755577</v>
      </c>
      <c r="S116" s="94">
        <f>IF(P116&lt;INDEX('Pace of change parameters'!$E$22:$I$22,1,$B$6),INDEX('Pace of change parameters'!$E$22:$I$22,1,$B$6),P116)</f>
        <v>4.7474862892330938E-2</v>
      </c>
      <c r="T116" s="123">
        <v>4.0300000000000002E-2</v>
      </c>
      <c r="U116" s="108">
        <f t="shared" si="12"/>
        <v>77775.008569755577</v>
      </c>
      <c r="V116" s="122">
        <f>IF(J116&gt;INDEX('Pace of change parameters'!$E$24:$I$24,1,$B$6),0,IF(J116&lt;INDEX('Pace of change parameters'!$E$23:$I$23,1,$B$6),1,(J116-INDEX('Pace of change parameters'!$E$24:$I$24,1,$B$6))/(INDEX('Pace of change parameters'!$E$23:$I$23,1,$B$6)-INDEX('Pace of change parameters'!$E$24:$I$24,1,$B$6))))</f>
        <v>1</v>
      </c>
      <c r="W116" s="123">
        <f>MIN(S116, S116+(INDEX('Pace of change parameters'!$E$25:$I$25,1,$B$6)-S116)*(1-V116))</f>
        <v>4.7474862892330938E-2</v>
      </c>
      <c r="X116" s="123">
        <v>4.0300000000000002E-2</v>
      </c>
      <c r="Y116" s="99">
        <f t="shared" si="13"/>
        <v>77775.008569755577</v>
      </c>
      <c r="Z116" s="88">
        <v>-1.3133223913765701E-2</v>
      </c>
      <c r="AA116" s="90">
        <f t="shared" si="17"/>
        <v>80848.911336453108</v>
      </c>
      <c r="AB116" s="90">
        <f>IF(INDEX('Pace of change parameters'!$E$27:$I$27,1,$B$6)=1,MAX(AA116,Y116),Y116)</f>
        <v>77775.008569755577</v>
      </c>
      <c r="AC116" s="88">
        <f t="shared" si="14"/>
        <v>4.7474862892330938E-2</v>
      </c>
      <c r="AD116" s="134">
        <v>4.0300000000000002E-2</v>
      </c>
      <c r="AE116" s="51">
        <f t="shared" si="15"/>
        <v>77775</v>
      </c>
      <c r="AF116" s="51">
        <v>202.65476741269467</v>
      </c>
      <c r="AG116" s="15">
        <f t="shared" si="20"/>
        <v>4.7474747474747447E-2</v>
      </c>
      <c r="AH116" s="15">
        <f t="shared" si="20"/>
        <v>4.0299885372989452E-2</v>
      </c>
      <c r="AI116" s="51"/>
      <c r="AJ116" s="51">
        <v>81924.848718778201</v>
      </c>
      <c r="AK116" s="51">
        <v>213.46783879683952</v>
      </c>
      <c r="AL116" s="15">
        <f t="shared" si="18"/>
        <v>-5.0654334840742887E-2</v>
      </c>
      <c r="AM116" s="53">
        <f t="shared" si="18"/>
        <v>-5.0654334840742998E-2</v>
      </c>
    </row>
    <row r="117" spans="1:39" x14ac:dyDescent="0.2">
      <c r="A117" s="160" t="s">
        <v>281</v>
      </c>
      <c r="B117" s="160" t="s">
        <v>282</v>
      </c>
      <c r="D117" s="62">
        <v>59399</v>
      </c>
      <c r="E117" s="67">
        <v>215.84488893483459</v>
      </c>
      <c r="F117" s="50"/>
      <c r="G117" s="82">
        <v>68203.322251032587</v>
      </c>
      <c r="H117" s="75">
        <v>246.17425070699576</v>
      </c>
      <c r="I117" s="84"/>
      <c r="J117" s="94">
        <f t="shared" si="19"/>
        <v>-0.12908934580381515</v>
      </c>
      <c r="K117" s="117">
        <f t="shared" si="19"/>
        <v>-0.12320281948683631</v>
      </c>
      <c r="L117" s="94">
        <v>4.7331436919559877E-2</v>
      </c>
      <c r="M117" s="88">
        <f>INDEX('Pace of change parameters'!$E$20:$I$20,1,$B$6)</f>
        <v>4.0300000000000002E-2</v>
      </c>
      <c r="N117" s="99">
        <f>IF(INDEX('Pace of change parameters'!$E$28:$I$28,1,$B$6)=1,(1+L117)*D117,D117)</f>
        <v>62210.440021584938</v>
      </c>
      <c r="O117" s="85">
        <f>IF(K117&lt;INDEX('Pace of change parameters'!$E$16:$I$16,1,$B$6),1,IF(K117&gt;INDEX('Pace of change parameters'!$E$17:$I$17,1,$B$6),0,(K117-INDEX('Pace of change parameters'!$E$17:$I$17,1,$B$6))/(INDEX('Pace of change parameters'!$E$16:$I$16,1,$B$6)-INDEX('Pace of change parameters'!$E$17:$I$17,1,$B$6))))</f>
        <v>0</v>
      </c>
      <c r="P117" s="52">
        <v>4.7331436919559877E-2</v>
      </c>
      <c r="Q117" s="52">
        <v>4.0300000000000002E-2</v>
      </c>
      <c r="R117" s="9">
        <f>IF(INDEX('Pace of change parameters'!$E$29:$I$29,1,$B$6)=1,D117*(1+P117),D117)</f>
        <v>62210.440021584938</v>
      </c>
      <c r="S117" s="94">
        <f>IF(P117&lt;INDEX('Pace of change parameters'!$E$22:$I$22,1,$B$6),INDEX('Pace of change parameters'!$E$22:$I$22,1,$B$6),P117)</f>
        <v>4.7331436919559877E-2</v>
      </c>
      <c r="T117" s="123">
        <v>4.0300000000000002E-2</v>
      </c>
      <c r="U117" s="108">
        <f t="shared" si="12"/>
        <v>62210.440021584938</v>
      </c>
      <c r="V117" s="122">
        <f>IF(J117&gt;INDEX('Pace of change parameters'!$E$24:$I$24,1,$B$6),0,IF(J117&lt;INDEX('Pace of change parameters'!$E$23:$I$23,1,$B$6),1,(J117-INDEX('Pace of change parameters'!$E$24:$I$24,1,$B$6))/(INDEX('Pace of change parameters'!$E$23:$I$23,1,$B$6)-INDEX('Pace of change parameters'!$E$24:$I$24,1,$B$6))))</f>
        <v>1</v>
      </c>
      <c r="W117" s="123">
        <f>MIN(S117, S117+(INDEX('Pace of change parameters'!$E$25:$I$25,1,$B$6)-S117)*(1-V117))</f>
        <v>4.7331436919559877E-2</v>
      </c>
      <c r="X117" s="123">
        <v>4.0300000000000002E-2</v>
      </c>
      <c r="Y117" s="99">
        <f t="shared" si="13"/>
        <v>62210.440021584938</v>
      </c>
      <c r="Z117" s="88">
        <v>-3.337434741415013E-3</v>
      </c>
      <c r="AA117" s="90">
        <f t="shared" si="17"/>
        <v>71237.44346246346</v>
      </c>
      <c r="AB117" s="90">
        <f>IF(INDEX('Pace of change parameters'!$E$27:$I$27,1,$B$6)=1,MAX(AA117,Y117),Y117)</f>
        <v>62210.440021584938</v>
      </c>
      <c r="AC117" s="88">
        <f t="shared" si="14"/>
        <v>4.7331436919559877E-2</v>
      </c>
      <c r="AD117" s="134">
        <v>4.0300000000000002E-2</v>
      </c>
      <c r="AE117" s="51">
        <f t="shared" si="15"/>
        <v>62210</v>
      </c>
      <c r="AF117" s="51">
        <v>224.54184973739086</v>
      </c>
      <c r="AG117" s="15">
        <f t="shared" si="20"/>
        <v>4.7324029024057745E-2</v>
      </c>
      <c r="AH117" s="15">
        <f t="shared" si="20"/>
        <v>4.0292641838658438E-2</v>
      </c>
      <c r="AI117" s="51"/>
      <c r="AJ117" s="51">
        <v>71475.989914380742</v>
      </c>
      <c r="AK117" s="51">
        <v>257.98667396216274</v>
      </c>
      <c r="AL117" s="15">
        <f t="shared" si="18"/>
        <v>-0.12963779760840299</v>
      </c>
      <c r="AM117" s="53">
        <f t="shared" si="18"/>
        <v>-0.12963779760840288</v>
      </c>
    </row>
    <row r="118" spans="1:39" x14ac:dyDescent="0.2">
      <c r="A118" s="160" t="s">
        <v>283</v>
      </c>
      <c r="B118" s="160" t="s">
        <v>284</v>
      </c>
      <c r="D118" s="62">
        <v>96507</v>
      </c>
      <c r="E118" s="67">
        <v>205.95705828447419</v>
      </c>
      <c r="F118" s="50"/>
      <c r="G118" s="82">
        <v>114044.99694598383</v>
      </c>
      <c r="H118" s="75">
        <v>240.59938813186056</v>
      </c>
      <c r="I118" s="84"/>
      <c r="J118" s="94">
        <f t="shared" si="19"/>
        <v>-0.15378137941720071</v>
      </c>
      <c r="K118" s="117">
        <f t="shared" si="19"/>
        <v>-0.14398344948575115</v>
      </c>
      <c r="L118" s="94">
        <v>5.2345098346650687E-2</v>
      </c>
      <c r="M118" s="88">
        <f>INDEX('Pace of change parameters'!$E$20:$I$20,1,$B$6)</f>
        <v>4.0300000000000002E-2</v>
      </c>
      <c r="N118" s="99">
        <f>IF(INDEX('Pace of change parameters'!$E$28:$I$28,1,$B$6)=1,(1+L118)*D118,D118)</f>
        <v>101558.66840614022</v>
      </c>
      <c r="O118" s="85">
        <f>IF(K118&lt;INDEX('Pace of change parameters'!$E$16:$I$16,1,$B$6),1,IF(K118&gt;INDEX('Pace of change parameters'!$E$17:$I$17,1,$B$6),0,(K118-INDEX('Pace of change parameters'!$E$17:$I$17,1,$B$6))/(INDEX('Pace of change parameters'!$E$16:$I$16,1,$B$6)-INDEX('Pace of change parameters'!$E$17:$I$17,1,$B$6))))</f>
        <v>0</v>
      </c>
      <c r="P118" s="52">
        <v>5.2345098346650687E-2</v>
      </c>
      <c r="Q118" s="52">
        <v>4.0300000000000002E-2</v>
      </c>
      <c r="R118" s="9">
        <f>IF(INDEX('Pace of change parameters'!$E$29:$I$29,1,$B$6)=1,D118*(1+P118),D118)</f>
        <v>101558.66840614022</v>
      </c>
      <c r="S118" s="94">
        <f>IF(P118&lt;INDEX('Pace of change parameters'!$E$22:$I$22,1,$B$6),INDEX('Pace of change parameters'!$E$22:$I$22,1,$B$6),P118)</f>
        <v>5.2345098346650687E-2</v>
      </c>
      <c r="T118" s="123">
        <v>4.0300000000000002E-2</v>
      </c>
      <c r="U118" s="108">
        <f t="shared" si="12"/>
        <v>101558.66840614022</v>
      </c>
      <c r="V118" s="122">
        <f>IF(J118&gt;INDEX('Pace of change parameters'!$E$24:$I$24,1,$B$6),0,IF(J118&lt;INDEX('Pace of change parameters'!$E$23:$I$23,1,$B$6),1,(J118-INDEX('Pace of change parameters'!$E$24:$I$24,1,$B$6))/(INDEX('Pace of change parameters'!$E$23:$I$23,1,$B$6)-INDEX('Pace of change parameters'!$E$24:$I$24,1,$B$6))))</f>
        <v>1</v>
      </c>
      <c r="W118" s="123">
        <f>MIN(S118, S118+(INDEX('Pace of change parameters'!$E$25:$I$25,1,$B$6)-S118)*(1-V118))</f>
        <v>5.2345098346650687E-2</v>
      </c>
      <c r="X118" s="123">
        <v>4.0300000000000002E-2</v>
      </c>
      <c r="Y118" s="99">
        <f t="shared" si="13"/>
        <v>101558.66840614022</v>
      </c>
      <c r="Z118" s="88">
        <v>-3.3678501666289717E-2</v>
      </c>
      <c r="AA118" s="90">
        <f t="shared" si="17"/>
        <v>115492.16652065521</v>
      </c>
      <c r="AB118" s="90">
        <f>IF(INDEX('Pace of change parameters'!$E$27:$I$27,1,$B$6)=1,MAX(AA118,Y118),Y118)</f>
        <v>101558.66840614022</v>
      </c>
      <c r="AC118" s="88">
        <f t="shared" si="14"/>
        <v>5.2345098346650687E-2</v>
      </c>
      <c r="AD118" s="134">
        <v>4.0300000000000002E-2</v>
      </c>
      <c r="AE118" s="51">
        <f t="shared" si="15"/>
        <v>101559</v>
      </c>
      <c r="AF118" s="51">
        <v>214.25782729300272</v>
      </c>
      <c r="AG118" s="15">
        <f t="shared" si="20"/>
        <v>5.2348534303211069E-2</v>
      </c>
      <c r="AH118" s="15">
        <f t="shared" si="20"/>
        <v>4.0303396628744048E-2</v>
      </c>
      <c r="AI118" s="51"/>
      <c r="AJ118" s="51">
        <v>119517.3311571829</v>
      </c>
      <c r="AK118" s="51">
        <v>252.14430722630499</v>
      </c>
      <c r="AL118" s="15">
        <f t="shared" si="18"/>
        <v>-0.15025712993511409</v>
      </c>
      <c r="AM118" s="53">
        <f t="shared" si="18"/>
        <v>-0.1502571299351142</v>
      </c>
    </row>
    <row r="119" spans="1:39" x14ac:dyDescent="0.2">
      <c r="A119" s="160" t="s">
        <v>285</v>
      </c>
      <c r="B119" s="160" t="s">
        <v>286</v>
      </c>
      <c r="D119" s="62">
        <v>183162</v>
      </c>
      <c r="E119" s="67">
        <v>196.57107280642512</v>
      </c>
      <c r="F119" s="50"/>
      <c r="G119" s="82">
        <v>207066.05618516644</v>
      </c>
      <c r="H119" s="75">
        <v>220.19569725843826</v>
      </c>
      <c r="I119" s="84"/>
      <c r="J119" s="94">
        <f t="shared" si="19"/>
        <v>-0.11544169346515443</v>
      </c>
      <c r="K119" s="117">
        <f t="shared" si="19"/>
        <v>-0.10728921929971003</v>
      </c>
      <c r="L119" s="94">
        <v>4.9887857365259913E-2</v>
      </c>
      <c r="M119" s="88">
        <f>INDEX('Pace of change parameters'!$E$20:$I$20,1,$B$6)</f>
        <v>4.0300000000000002E-2</v>
      </c>
      <c r="N119" s="99">
        <f>IF(INDEX('Pace of change parameters'!$E$28:$I$28,1,$B$6)=1,(1+L119)*D119,D119)</f>
        <v>192299.55973073572</v>
      </c>
      <c r="O119" s="85">
        <f>IF(K119&lt;INDEX('Pace of change parameters'!$E$16:$I$16,1,$B$6),1,IF(K119&gt;INDEX('Pace of change parameters'!$E$17:$I$17,1,$B$6),0,(K119-INDEX('Pace of change parameters'!$E$17:$I$17,1,$B$6))/(INDEX('Pace of change parameters'!$E$16:$I$16,1,$B$6)-INDEX('Pace of change parameters'!$E$17:$I$17,1,$B$6))))</f>
        <v>0</v>
      </c>
      <c r="P119" s="52">
        <v>4.9887857365259913E-2</v>
      </c>
      <c r="Q119" s="52">
        <v>4.0300000000000002E-2</v>
      </c>
      <c r="R119" s="9">
        <f>IF(INDEX('Pace of change parameters'!$E$29:$I$29,1,$B$6)=1,D119*(1+P119),D119)</f>
        <v>192299.55973073572</v>
      </c>
      <c r="S119" s="94">
        <f>IF(P119&lt;INDEX('Pace of change parameters'!$E$22:$I$22,1,$B$6),INDEX('Pace of change parameters'!$E$22:$I$22,1,$B$6),P119)</f>
        <v>4.9887857365259913E-2</v>
      </c>
      <c r="T119" s="123">
        <v>4.0300000000000002E-2</v>
      </c>
      <c r="U119" s="108">
        <f t="shared" si="12"/>
        <v>192299.55973073572</v>
      </c>
      <c r="V119" s="122">
        <f>IF(J119&gt;INDEX('Pace of change parameters'!$E$24:$I$24,1,$B$6),0,IF(J119&lt;INDEX('Pace of change parameters'!$E$23:$I$23,1,$B$6),1,(J119-INDEX('Pace of change parameters'!$E$24:$I$24,1,$B$6))/(INDEX('Pace of change parameters'!$E$23:$I$23,1,$B$6)-INDEX('Pace of change parameters'!$E$24:$I$24,1,$B$6))))</f>
        <v>1</v>
      </c>
      <c r="W119" s="123">
        <f>MIN(S119, S119+(INDEX('Pace of change parameters'!$E$25:$I$25,1,$B$6)-S119)*(1-V119))</f>
        <v>4.9887857365259913E-2</v>
      </c>
      <c r="X119" s="123">
        <v>4.0300000000000002E-2</v>
      </c>
      <c r="Y119" s="99">
        <f t="shared" si="13"/>
        <v>192299.55973073572</v>
      </c>
      <c r="Z119" s="88">
        <v>-1.7332334899808455E-2</v>
      </c>
      <c r="AA119" s="90">
        <f t="shared" si="17"/>
        <v>213240.7623353634</v>
      </c>
      <c r="AB119" s="90">
        <f>IF(INDEX('Pace of change parameters'!$E$27:$I$27,1,$B$6)=1,MAX(AA119,Y119),Y119)</f>
        <v>192299.55973073572</v>
      </c>
      <c r="AC119" s="88">
        <f t="shared" si="14"/>
        <v>4.9887857365259913E-2</v>
      </c>
      <c r="AD119" s="134">
        <v>4.0300000000000002E-2</v>
      </c>
      <c r="AE119" s="51">
        <f t="shared" si="15"/>
        <v>192300</v>
      </c>
      <c r="AF119" s="51">
        <v>204.49335522637458</v>
      </c>
      <c r="AG119" s="15">
        <f t="shared" si="20"/>
        <v>4.9890261080355103E-2</v>
      </c>
      <c r="AH119" s="15">
        <f t="shared" si="20"/>
        <v>4.0302381763724693E-2</v>
      </c>
      <c r="AI119" s="51"/>
      <c r="AJ119" s="51">
        <v>217001.91215065742</v>
      </c>
      <c r="AK119" s="51">
        <v>230.76156581501255</v>
      </c>
      <c r="AL119" s="15">
        <f t="shared" si="18"/>
        <v>-0.11383269348109559</v>
      </c>
      <c r="AM119" s="53">
        <f t="shared" si="18"/>
        <v>-0.11383269348109548</v>
      </c>
    </row>
    <row r="120" spans="1:39" x14ac:dyDescent="0.2">
      <c r="A120" s="160" t="s">
        <v>287</v>
      </c>
      <c r="B120" s="160" t="s">
        <v>288</v>
      </c>
      <c r="D120" s="62">
        <v>33489</v>
      </c>
      <c r="E120" s="67">
        <v>182.13738966314858</v>
      </c>
      <c r="F120" s="50"/>
      <c r="G120" s="82">
        <v>44422.115487015108</v>
      </c>
      <c r="H120" s="75">
        <v>240.55313170341873</v>
      </c>
      <c r="I120" s="84"/>
      <c r="J120" s="94">
        <f t="shared" si="19"/>
        <v>-0.24611874889684016</v>
      </c>
      <c r="K120" s="117">
        <f t="shared" si="19"/>
        <v>-0.2428392498015437</v>
      </c>
      <c r="L120" s="94">
        <v>4.4825464592526343E-2</v>
      </c>
      <c r="M120" s="88">
        <f>INDEX('Pace of change parameters'!$E$20:$I$20,1,$B$6)</f>
        <v>4.0300000000000002E-2</v>
      </c>
      <c r="N120" s="99">
        <f>IF(INDEX('Pace of change parameters'!$E$28:$I$28,1,$B$6)=1,(1+L120)*D120,D120)</f>
        <v>34990.159983739111</v>
      </c>
      <c r="O120" s="85">
        <f>IF(K120&lt;INDEX('Pace of change parameters'!$E$16:$I$16,1,$B$6),1,IF(K120&gt;INDEX('Pace of change parameters'!$E$17:$I$17,1,$B$6),0,(K120-INDEX('Pace of change parameters'!$E$17:$I$17,1,$B$6))/(INDEX('Pace of change parameters'!$E$16:$I$16,1,$B$6)-INDEX('Pace of change parameters'!$E$17:$I$17,1,$B$6))))</f>
        <v>0</v>
      </c>
      <c r="P120" s="52">
        <v>4.4825464592526343E-2</v>
      </c>
      <c r="Q120" s="52">
        <v>4.0300000000000002E-2</v>
      </c>
      <c r="R120" s="9">
        <f>IF(INDEX('Pace of change parameters'!$E$29:$I$29,1,$B$6)=1,D120*(1+P120),D120)</f>
        <v>34990.159983739111</v>
      </c>
      <c r="S120" s="94">
        <f>IF(P120&lt;INDEX('Pace of change parameters'!$E$22:$I$22,1,$B$6),INDEX('Pace of change parameters'!$E$22:$I$22,1,$B$6),P120)</f>
        <v>4.4825464592526343E-2</v>
      </c>
      <c r="T120" s="123">
        <v>4.0300000000000002E-2</v>
      </c>
      <c r="U120" s="108">
        <f t="shared" si="12"/>
        <v>34990.159983739111</v>
      </c>
      <c r="V120" s="122">
        <f>IF(J120&gt;INDEX('Pace of change parameters'!$E$24:$I$24,1,$B$6),0,IF(J120&lt;INDEX('Pace of change parameters'!$E$23:$I$23,1,$B$6),1,(J120-INDEX('Pace of change parameters'!$E$24:$I$24,1,$B$6))/(INDEX('Pace of change parameters'!$E$23:$I$23,1,$B$6)-INDEX('Pace of change parameters'!$E$24:$I$24,1,$B$6))))</f>
        <v>1</v>
      </c>
      <c r="W120" s="123">
        <f>MIN(S120, S120+(INDEX('Pace of change parameters'!$E$25:$I$25,1,$B$6)-S120)*(1-V120))</f>
        <v>4.4825464592526343E-2</v>
      </c>
      <c r="X120" s="123">
        <v>4.0300000000000002E-2</v>
      </c>
      <c r="Y120" s="99">
        <f t="shared" si="13"/>
        <v>34990.159983739111</v>
      </c>
      <c r="Z120" s="88">
        <v>0</v>
      </c>
      <c r="AA120" s="90">
        <f t="shared" si="17"/>
        <v>46553.665917312079</v>
      </c>
      <c r="AB120" s="90">
        <f>IF(INDEX('Pace of change parameters'!$E$27:$I$27,1,$B$6)=1,MAX(AA120,Y120),Y120)</f>
        <v>34990.159983739111</v>
      </c>
      <c r="AC120" s="88">
        <f t="shared" si="14"/>
        <v>4.4825464592526343E-2</v>
      </c>
      <c r="AD120" s="134">
        <v>4.0300000000000002E-2</v>
      </c>
      <c r="AE120" s="51">
        <f t="shared" si="15"/>
        <v>34990</v>
      </c>
      <c r="AF120" s="51">
        <v>189.47666012806067</v>
      </c>
      <c r="AG120" s="15">
        <f t="shared" si="20"/>
        <v>4.4820687389889313E-2</v>
      </c>
      <c r="AH120" s="15">
        <f t="shared" si="20"/>
        <v>4.0295243488915666E-2</v>
      </c>
      <c r="AI120" s="51"/>
      <c r="AJ120" s="51">
        <v>46553.665917312079</v>
      </c>
      <c r="AK120" s="51">
        <v>252.09583122977486</v>
      </c>
      <c r="AL120" s="15">
        <f t="shared" si="18"/>
        <v>-0.24839431416317004</v>
      </c>
      <c r="AM120" s="53">
        <f t="shared" si="18"/>
        <v>-0.24839431416317004</v>
      </c>
    </row>
    <row r="121" spans="1:39" x14ac:dyDescent="0.2">
      <c r="A121" s="160" t="s">
        <v>289</v>
      </c>
      <c r="B121" s="160" t="s">
        <v>290</v>
      </c>
      <c r="D121" s="62">
        <v>123564</v>
      </c>
      <c r="E121" s="67">
        <v>208.80780513118694</v>
      </c>
      <c r="F121" s="50"/>
      <c r="G121" s="82">
        <v>138082.25657203246</v>
      </c>
      <c r="H121" s="75">
        <v>231.13522407787119</v>
      </c>
      <c r="I121" s="84"/>
      <c r="J121" s="94">
        <f t="shared" si="19"/>
        <v>-0.10514208655374069</v>
      </c>
      <c r="K121" s="117">
        <f t="shared" si="19"/>
        <v>-9.6598945642149214E-2</v>
      </c>
      <c r="L121" s="94">
        <v>5.0231665526766722E-2</v>
      </c>
      <c r="M121" s="88">
        <f>INDEX('Pace of change parameters'!$E$20:$I$20,1,$B$6)</f>
        <v>4.0300000000000002E-2</v>
      </c>
      <c r="N121" s="99">
        <f>IF(INDEX('Pace of change parameters'!$E$28:$I$28,1,$B$6)=1,(1+L121)*D121,D121)</f>
        <v>129770.82551914941</v>
      </c>
      <c r="O121" s="85">
        <f>IF(K121&lt;INDEX('Pace of change parameters'!$E$16:$I$16,1,$B$6),1,IF(K121&gt;INDEX('Pace of change parameters'!$E$17:$I$17,1,$B$6),0,(K121-INDEX('Pace of change parameters'!$E$17:$I$17,1,$B$6))/(INDEX('Pace of change parameters'!$E$16:$I$16,1,$B$6)-INDEX('Pace of change parameters'!$E$17:$I$17,1,$B$6))))</f>
        <v>0</v>
      </c>
      <c r="P121" s="52">
        <v>5.0231665526766722E-2</v>
      </c>
      <c r="Q121" s="52">
        <v>4.0300000000000002E-2</v>
      </c>
      <c r="R121" s="9">
        <f>IF(INDEX('Pace of change parameters'!$E$29:$I$29,1,$B$6)=1,D121*(1+P121),D121)</f>
        <v>129770.82551914941</v>
      </c>
      <c r="S121" s="94">
        <f>IF(P121&lt;INDEX('Pace of change parameters'!$E$22:$I$22,1,$B$6),INDEX('Pace of change parameters'!$E$22:$I$22,1,$B$6),P121)</f>
        <v>5.0231665526766722E-2</v>
      </c>
      <c r="T121" s="123">
        <v>4.0300000000000002E-2</v>
      </c>
      <c r="U121" s="108">
        <f t="shared" si="12"/>
        <v>129770.82551914941</v>
      </c>
      <c r="V121" s="122">
        <f>IF(J121&gt;INDEX('Pace of change parameters'!$E$24:$I$24,1,$B$6),0,IF(J121&lt;INDEX('Pace of change parameters'!$E$23:$I$23,1,$B$6),1,(J121-INDEX('Pace of change parameters'!$E$24:$I$24,1,$B$6))/(INDEX('Pace of change parameters'!$E$23:$I$23,1,$B$6)-INDEX('Pace of change parameters'!$E$24:$I$24,1,$B$6))))</f>
        <v>1</v>
      </c>
      <c r="W121" s="123">
        <f>MIN(S121, S121+(INDEX('Pace of change parameters'!$E$25:$I$25,1,$B$6)-S121)*(1-V121))</f>
        <v>5.0231665526766722E-2</v>
      </c>
      <c r="X121" s="123">
        <v>4.0300000000000002E-2</v>
      </c>
      <c r="Y121" s="99">
        <f t="shared" si="13"/>
        <v>129770.82551914941</v>
      </c>
      <c r="Z121" s="88">
        <v>-1.9742921914793543E-2</v>
      </c>
      <c r="AA121" s="90">
        <f t="shared" si="17"/>
        <v>141851.0358197774</v>
      </c>
      <c r="AB121" s="90">
        <f>IF(INDEX('Pace of change parameters'!$E$27:$I$27,1,$B$6)=1,MAX(AA121,Y121),Y121)</f>
        <v>129770.82551914941</v>
      </c>
      <c r="AC121" s="88">
        <f t="shared" si="14"/>
        <v>5.0231665526766722E-2</v>
      </c>
      <c r="AD121" s="134">
        <v>4.0300000000000002E-2</v>
      </c>
      <c r="AE121" s="51">
        <f t="shared" si="15"/>
        <v>129771</v>
      </c>
      <c r="AF121" s="51">
        <v>217.22305174062905</v>
      </c>
      <c r="AG121" s="15">
        <f t="shared" si="20"/>
        <v>5.0233077595416065E-2</v>
      </c>
      <c r="AH121" s="15">
        <f t="shared" si="20"/>
        <v>4.030139871522076E-2</v>
      </c>
      <c r="AI121" s="51"/>
      <c r="AJ121" s="51">
        <v>144707.99445474378</v>
      </c>
      <c r="AK121" s="51">
        <v>242.22601480088363</v>
      </c>
      <c r="AL121" s="15">
        <f t="shared" si="18"/>
        <v>-0.10322162580599648</v>
      </c>
      <c r="AM121" s="53">
        <f t="shared" si="18"/>
        <v>-0.10322162580599648</v>
      </c>
    </row>
    <row r="122" spans="1:39" x14ac:dyDescent="0.2">
      <c r="A122" s="160" t="s">
        <v>291</v>
      </c>
      <c r="B122" s="160" t="s">
        <v>292</v>
      </c>
      <c r="D122" s="62">
        <v>46436</v>
      </c>
      <c r="E122" s="67">
        <v>195.64812532446356</v>
      </c>
      <c r="F122" s="50"/>
      <c r="G122" s="82">
        <v>57389.714712973655</v>
      </c>
      <c r="H122" s="75">
        <v>240.90033055955917</v>
      </c>
      <c r="I122" s="84"/>
      <c r="J122" s="94">
        <f t="shared" si="19"/>
        <v>-0.19086546723149034</v>
      </c>
      <c r="K122" s="117">
        <f t="shared" si="19"/>
        <v>-0.18784617327001818</v>
      </c>
      <c r="L122" s="94">
        <v>4.4181890317265937E-2</v>
      </c>
      <c r="M122" s="88">
        <f>INDEX('Pace of change parameters'!$E$20:$I$20,1,$B$6)</f>
        <v>4.0300000000000002E-2</v>
      </c>
      <c r="N122" s="99">
        <f>IF(INDEX('Pace of change parameters'!$E$28:$I$28,1,$B$6)=1,(1+L122)*D122,D122)</f>
        <v>48487.630258772559</v>
      </c>
      <c r="O122" s="85">
        <f>IF(K122&lt;INDEX('Pace of change parameters'!$E$16:$I$16,1,$B$6),1,IF(K122&gt;INDEX('Pace of change parameters'!$E$17:$I$17,1,$B$6),0,(K122-INDEX('Pace of change parameters'!$E$17:$I$17,1,$B$6))/(INDEX('Pace of change parameters'!$E$16:$I$16,1,$B$6)-INDEX('Pace of change parameters'!$E$17:$I$17,1,$B$6))))</f>
        <v>0</v>
      </c>
      <c r="P122" s="52">
        <v>4.4181890317265937E-2</v>
      </c>
      <c r="Q122" s="52">
        <v>4.0300000000000002E-2</v>
      </c>
      <c r="R122" s="9">
        <f>IF(INDEX('Pace of change parameters'!$E$29:$I$29,1,$B$6)=1,D122*(1+P122),D122)</f>
        <v>48487.630258772559</v>
      </c>
      <c r="S122" s="94">
        <f>IF(P122&lt;INDEX('Pace of change parameters'!$E$22:$I$22,1,$B$6),INDEX('Pace of change parameters'!$E$22:$I$22,1,$B$6),P122)</f>
        <v>4.4181890317265937E-2</v>
      </c>
      <c r="T122" s="123">
        <v>4.0300000000000002E-2</v>
      </c>
      <c r="U122" s="108">
        <f t="shared" si="12"/>
        <v>48487.630258772559</v>
      </c>
      <c r="V122" s="122">
        <f>IF(J122&gt;INDEX('Pace of change parameters'!$E$24:$I$24,1,$B$6),0,IF(J122&lt;INDEX('Pace of change parameters'!$E$23:$I$23,1,$B$6),1,(J122-INDEX('Pace of change parameters'!$E$24:$I$24,1,$B$6))/(INDEX('Pace of change parameters'!$E$23:$I$23,1,$B$6)-INDEX('Pace of change parameters'!$E$24:$I$24,1,$B$6))))</f>
        <v>1</v>
      </c>
      <c r="W122" s="123">
        <f>MIN(S122, S122+(INDEX('Pace of change parameters'!$E$25:$I$25,1,$B$6)-S122)*(1-V122))</f>
        <v>4.4181890317265937E-2</v>
      </c>
      <c r="X122" s="123">
        <v>4.0300000000000002E-2</v>
      </c>
      <c r="Y122" s="99">
        <f t="shared" si="13"/>
        <v>48487.630258772559</v>
      </c>
      <c r="Z122" s="88">
        <v>0</v>
      </c>
      <c r="AA122" s="90">
        <f t="shared" si="17"/>
        <v>60143.502319662868</v>
      </c>
      <c r="AB122" s="90">
        <f>IF(INDEX('Pace of change parameters'!$E$27:$I$27,1,$B$6)=1,MAX(AA122,Y122),Y122)</f>
        <v>48487.630258772559</v>
      </c>
      <c r="AC122" s="88">
        <f t="shared" si="14"/>
        <v>4.4181890317265937E-2</v>
      </c>
      <c r="AD122" s="134">
        <v>4.0300000000000002E-2</v>
      </c>
      <c r="AE122" s="51">
        <f t="shared" si="15"/>
        <v>48488</v>
      </c>
      <c r="AF122" s="51">
        <v>203.53429680895977</v>
      </c>
      <c r="AG122" s="15">
        <f t="shared" si="20"/>
        <v>4.4189852700490917E-2</v>
      </c>
      <c r="AH122" s="15">
        <f t="shared" si="20"/>
        <v>4.0307932781966427E-2</v>
      </c>
      <c r="AI122" s="51"/>
      <c r="AJ122" s="51">
        <v>60143.502319662868</v>
      </c>
      <c r="AK122" s="51">
        <v>252.4596900730206</v>
      </c>
      <c r="AL122" s="15">
        <f t="shared" si="18"/>
        <v>-0.19379487176709209</v>
      </c>
      <c r="AM122" s="53">
        <f t="shared" si="18"/>
        <v>-0.19379487176709209</v>
      </c>
    </row>
    <row r="123" spans="1:39" x14ac:dyDescent="0.2">
      <c r="A123" s="160" t="s">
        <v>293</v>
      </c>
      <c r="B123" s="160" t="s">
        <v>294</v>
      </c>
      <c r="D123" s="62">
        <v>145161</v>
      </c>
      <c r="E123" s="67">
        <v>227.42208572664833</v>
      </c>
      <c r="F123" s="50"/>
      <c r="G123" s="82">
        <v>155001.01611364869</v>
      </c>
      <c r="H123" s="75">
        <v>240.26413047597097</v>
      </c>
      <c r="I123" s="84"/>
      <c r="J123" s="94">
        <f t="shared" si="19"/>
        <v>-6.3483558755730085E-2</v>
      </c>
      <c r="K123" s="117">
        <f t="shared" si="19"/>
        <v>-5.3449696065251739E-2</v>
      </c>
      <c r="L123" s="94">
        <v>5.1445802569185073E-2</v>
      </c>
      <c r="M123" s="88">
        <f>INDEX('Pace of change parameters'!$E$20:$I$20,1,$B$6)</f>
        <v>4.0300000000000002E-2</v>
      </c>
      <c r="N123" s="99">
        <f>IF(INDEX('Pace of change parameters'!$E$28:$I$28,1,$B$6)=1,(1+L123)*D123,D123)</f>
        <v>152628.92414674547</v>
      </c>
      <c r="O123" s="85">
        <f>IF(K123&lt;INDEX('Pace of change parameters'!$E$16:$I$16,1,$B$6),1,IF(K123&gt;INDEX('Pace of change parameters'!$E$17:$I$17,1,$B$6),0,(K123-INDEX('Pace of change parameters'!$E$17:$I$17,1,$B$6))/(INDEX('Pace of change parameters'!$E$16:$I$16,1,$B$6)-INDEX('Pace of change parameters'!$E$17:$I$17,1,$B$6))))</f>
        <v>0</v>
      </c>
      <c r="P123" s="52">
        <v>5.1445802569185073E-2</v>
      </c>
      <c r="Q123" s="52">
        <v>4.0300000000000002E-2</v>
      </c>
      <c r="R123" s="9">
        <f>IF(INDEX('Pace of change parameters'!$E$29:$I$29,1,$B$6)=1,D123*(1+P123),D123)</f>
        <v>152628.92414674547</v>
      </c>
      <c r="S123" s="94">
        <f>IF(P123&lt;INDEX('Pace of change parameters'!$E$22:$I$22,1,$B$6),INDEX('Pace of change parameters'!$E$22:$I$22,1,$B$6),P123)</f>
        <v>5.1445802569185073E-2</v>
      </c>
      <c r="T123" s="123">
        <v>4.0300000000000002E-2</v>
      </c>
      <c r="U123" s="108">
        <f t="shared" si="12"/>
        <v>152628.92414674547</v>
      </c>
      <c r="V123" s="122">
        <f>IF(J123&gt;INDEX('Pace of change parameters'!$E$24:$I$24,1,$B$6),0,IF(J123&lt;INDEX('Pace of change parameters'!$E$23:$I$23,1,$B$6),1,(J123-INDEX('Pace of change parameters'!$E$24:$I$24,1,$B$6))/(INDEX('Pace of change parameters'!$E$23:$I$23,1,$B$6)-INDEX('Pace of change parameters'!$E$24:$I$24,1,$B$6))))</f>
        <v>1</v>
      </c>
      <c r="W123" s="123">
        <f>MIN(S123, S123+(INDEX('Pace of change parameters'!$E$25:$I$25,1,$B$6)-S123)*(1-V123))</f>
        <v>5.1445802569185073E-2</v>
      </c>
      <c r="X123" s="123">
        <v>4.0300000000000002E-2</v>
      </c>
      <c r="Y123" s="99">
        <f t="shared" si="13"/>
        <v>152628.92414674547</v>
      </c>
      <c r="Z123" s="88">
        <v>-2.6383519564304625E-2</v>
      </c>
      <c r="AA123" s="90">
        <f t="shared" si="17"/>
        <v>158152.88206851934</v>
      </c>
      <c r="AB123" s="90">
        <f>IF(INDEX('Pace of change parameters'!$E$27:$I$27,1,$B$6)=1,MAX(AA123,Y123),Y123)</f>
        <v>152628.92414674547</v>
      </c>
      <c r="AC123" s="88">
        <f t="shared" si="14"/>
        <v>5.1445802569185073E-2</v>
      </c>
      <c r="AD123" s="134">
        <v>4.0300000000000002E-2</v>
      </c>
      <c r="AE123" s="51">
        <f t="shared" si="15"/>
        <v>152629</v>
      </c>
      <c r="AF123" s="51">
        <v>236.58731336012107</v>
      </c>
      <c r="AG123" s="15">
        <f t="shared" si="20"/>
        <v>5.144632511487246E-2</v>
      </c>
      <c r="AH123" s="15">
        <f t="shared" si="20"/>
        <v>4.0300517006465864E-2</v>
      </c>
      <c r="AI123" s="51"/>
      <c r="AJ123" s="51">
        <v>162438.58361738658</v>
      </c>
      <c r="AK123" s="51">
        <v>251.79296256976633</v>
      </c>
      <c r="AL123" s="15">
        <f t="shared" si="18"/>
        <v>-6.0389492440370063E-2</v>
      </c>
      <c r="AM123" s="53">
        <f t="shared" si="18"/>
        <v>-6.0389492440369952E-2</v>
      </c>
    </row>
    <row r="124" spans="1:39" x14ac:dyDescent="0.2">
      <c r="A124" s="160" t="s">
        <v>295</v>
      </c>
      <c r="B124" s="160" t="s">
        <v>296</v>
      </c>
      <c r="D124" s="62">
        <v>80764</v>
      </c>
      <c r="E124" s="67">
        <v>201.07289150623541</v>
      </c>
      <c r="F124" s="50"/>
      <c r="G124" s="82">
        <v>88402.020671145685</v>
      </c>
      <c r="H124" s="75">
        <v>218.92391935499617</v>
      </c>
      <c r="I124" s="84"/>
      <c r="J124" s="94">
        <f t="shared" si="19"/>
        <v>-8.6400973791753266E-2</v>
      </c>
      <c r="K124" s="117">
        <f t="shared" si="19"/>
        <v>-8.1539869655880004E-2</v>
      </c>
      <c r="L124" s="94">
        <v>4.5835258343627228E-2</v>
      </c>
      <c r="M124" s="88">
        <f>INDEX('Pace of change parameters'!$E$20:$I$20,1,$B$6)</f>
        <v>4.0300000000000002E-2</v>
      </c>
      <c r="N124" s="99">
        <f>IF(INDEX('Pace of change parameters'!$E$28:$I$28,1,$B$6)=1,(1+L124)*D124,D124)</f>
        <v>84465.838804864703</v>
      </c>
      <c r="O124" s="85">
        <f>IF(K124&lt;INDEX('Pace of change parameters'!$E$16:$I$16,1,$B$6),1,IF(K124&gt;INDEX('Pace of change parameters'!$E$17:$I$17,1,$B$6),0,(K124-INDEX('Pace of change parameters'!$E$17:$I$17,1,$B$6))/(INDEX('Pace of change parameters'!$E$16:$I$16,1,$B$6)-INDEX('Pace of change parameters'!$E$17:$I$17,1,$B$6))))</f>
        <v>0</v>
      </c>
      <c r="P124" s="52">
        <v>4.5835258343627228E-2</v>
      </c>
      <c r="Q124" s="52">
        <v>4.0300000000000002E-2</v>
      </c>
      <c r="R124" s="9">
        <f>IF(INDEX('Pace of change parameters'!$E$29:$I$29,1,$B$6)=1,D124*(1+P124),D124)</f>
        <v>84465.838804864703</v>
      </c>
      <c r="S124" s="94">
        <f>IF(P124&lt;INDEX('Pace of change parameters'!$E$22:$I$22,1,$B$6),INDEX('Pace of change parameters'!$E$22:$I$22,1,$B$6),P124)</f>
        <v>4.5835258343627228E-2</v>
      </c>
      <c r="T124" s="123">
        <v>4.0300000000000002E-2</v>
      </c>
      <c r="U124" s="108">
        <f t="shared" si="12"/>
        <v>84465.838804864703</v>
      </c>
      <c r="V124" s="122">
        <f>IF(J124&gt;INDEX('Pace of change parameters'!$E$24:$I$24,1,$B$6),0,IF(J124&lt;INDEX('Pace of change parameters'!$E$23:$I$23,1,$B$6),1,(J124-INDEX('Pace of change parameters'!$E$24:$I$24,1,$B$6))/(INDEX('Pace of change parameters'!$E$23:$I$23,1,$B$6)-INDEX('Pace of change parameters'!$E$24:$I$24,1,$B$6))))</f>
        <v>1</v>
      </c>
      <c r="W124" s="123">
        <f>MIN(S124, S124+(INDEX('Pace of change parameters'!$E$25:$I$25,1,$B$6)-S124)*(1-V124))</f>
        <v>4.5835258343627228E-2</v>
      </c>
      <c r="X124" s="123">
        <v>4.0300000000000002E-2</v>
      </c>
      <c r="Y124" s="99">
        <f t="shared" si="13"/>
        <v>84465.838804864703</v>
      </c>
      <c r="Z124" s="88">
        <v>-3.3210783156808033E-2</v>
      </c>
      <c r="AA124" s="90">
        <f t="shared" si="17"/>
        <v>89567.125958878023</v>
      </c>
      <c r="AB124" s="90">
        <f>IF(INDEX('Pace of change parameters'!$E$27:$I$27,1,$B$6)=1,MAX(AA124,Y124),Y124)</f>
        <v>84465.838804864703</v>
      </c>
      <c r="AC124" s="88">
        <f t="shared" si="14"/>
        <v>4.5835258343627228E-2</v>
      </c>
      <c r="AD124" s="134">
        <v>4.0300000000000002E-2</v>
      </c>
      <c r="AE124" s="51">
        <f t="shared" si="15"/>
        <v>84466</v>
      </c>
      <c r="AF124" s="51">
        <v>209.17652822697022</v>
      </c>
      <c r="AG124" s="15">
        <f t="shared" si="20"/>
        <v>4.5837254222178103E-2</v>
      </c>
      <c r="AH124" s="15">
        <f t="shared" si="20"/>
        <v>4.0301985315029487E-2</v>
      </c>
      <c r="AI124" s="51"/>
      <c r="AJ124" s="51">
        <v>92643.902516142072</v>
      </c>
      <c r="AK124" s="51">
        <v>229.42876293093633</v>
      </c>
      <c r="AL124" s="15">
        <f t="shared" si="18"/>
        <v>-8.8272431255982275E-2</v>
      </c>
      <c r="AM124" s="53">
        <f t="shared" si="18"/>
        <v>-8.8272431255982164E-2</v>
      </c>
    </row>
    <row r="125" spans="1:39" x14ac:dyDescent="0.2">
      <c r="A125" s="160" t="s">
        <v>297</v>
      </c>
      <c r="B125" s="160" t="s">
        <v>298</v>
      </c>
      <c r="D125" s="62">
        <v>58788</v>
      </c>
      <c r="E125" s="67">
        <v>255.81166237554274</v>
      </c>
      <c r="F125" s="50"/>
      <c r="G125" s="82">
        <v>60054.061657790262</v>
      </c>
      <c r="H125" s="75">
        <v>258.28105365437881</v>
      </c>
      <c r="I125" s="84"/>
      <c r="J125" s="94">
        <f t="shared" si="19"/>
        <v>-2.1082032136389706E-2</v>
      </c>
      <c r="K125" s="117">
        <f t="shared" si="19"/>
        <v>-9.5608688438313383E-3</v>
      </c>
      <c r="L125" s="94">
        <v>5.2543585843465079E-2</v>
      </c>
      <c r="M125" s="88">
        <f>INDEX('Pace of change parameters'!$E$20:$I$20,1,$B$6)</f>
        <v>4.0300000000000002E-2</v>
      </c>
      <c r="N125" s="99">
        <f>IF(INDEX('Pace of change parameters'!$E$28:$I$28,1,$B$6)=1,(1+L125)*D125,D125)</f>
        <v>61876.932324565627</v>
      </c>
      <c r="O125" s="85">
        <f>IF(K125&lt;INDEX('Pace of change parameters'!$E$16:$I$16,1,$B$6),1,IF(K125&gt;INDEX('Pace of change parameters'!$E$17:$I$17,1,$B$6),0,(K125-INDEX('Pace of change parameters'!$E$17:$I$17,1,$B$6))/(INDEX('Pace of change parameters'!$E$16:$I$16,1,$B$6)-INDEX('Pace of change parameters'!$E$17:$I$17,1,$B$6))))</f>
        <v>0</v>
      </c>
      <c r="P125" s="52">
        <v>5.2543585843465079E-2</v>
      </c>
      <c r="Q125" s="52">
        <v>4.0300000000000002E-2</v>
      </c>
      <c r="R125" s="9">
        <f>IF(INDEX('Pace of change parameters'!$E$29:$I$29,1,$B$6)=1,D125*(1+P125),D125)</f>
        <v>61876.932324565627</v>
      </c>
      <c r="S125" s="94">
        <f>IF(P125&lt;INDEX('Pace of change parameters'!$E$22:$I$22,1,$B$6),INDEX('Pace of change parameters'!$E$22:$I$22,1,$B$6),P125)</f>
        <v>5.2543585843465079E-2</v>
      </c>
      <c r="T125" s="123">
        <v>4.0300000000000002E-2</v>
      </c>
      <c r="U125" s="108">
        <f t="shared" si="12"/>
        <v>61876.932324565627</v>
      </c>
      <c r="V125" s="122">
        <f>IF(J125&gt;INDEX('Pace of change parameters'!$E$24:$I$24,1,$B$6),0,IF(J125&lt;INDEX('Pace of change parameters'!$E$23:$I$23,1,$B$6),1,(J125-INDEX('Pace of change parameters'!$E$24:$I$24,1,$B$6))/(INDEX('Pace of change parameters'!$E$23:$I$23,1,$B$6)-INDEX('Pace of change parameters'!$E$24:$I$24,1,$B$6))))</f>
        <v>1</v>
      </c>
      <c r="W125" s="123">
        <f>MIN(S125, S125+(INDEX('Pace of change parameters'!$E$25:$I$25,1,$B$6)-S125)*(1-V125))</f>
        <v>5.2543585843465079E-2</v>
      </c>
      <c r="X125" s="123">
        <v>4.0300000000000002E-2</v>
      </c>
      <c r="Y125" s="99">
        <f t="shared" si="13"/>
        <v>61876.932324565627</v>
      </c>
      <c r="Z125" s="88">
        <v>-3.8816426731519416E-2</v>
      </c>
      <c r="AA125" s="90">
        <f t="shared" si="17"/>
        <v>60492.756462615165</v>
      </c>
      <c r="AB125" s="90">
        <f>IF(INDEX('Pace of change parameters'!$E$27:$I$27,1,$B$6)=1,MAX(AA125,Y125),Y125)</f>
        <v>61876.932324565627</v>
      </c>
      <c r="AC125" s="88">
        <f t="shared" si="14"/>
        <v>5.2543585843465079E-2</v>
      </c>
      <c r="AD125" s="134">
        <v>4.0300000000000002E-2</v>
      </c>
      <c r="AE125" s="51">
        <f t="shared" si="15"/>
        <v>61877</v>
      </c>
      <c r="AF125" s="51">
        <v>266.12116342839977</v>
      </c>
      <c r="AG125" s="15">
        <f t="shared" si="20"/>
        <v>5.2544737021160692E-2</v>
      </c>
      <c r="AH125" s="15">
        <f t="shared" si="20"/>
        <v>4.0301137786760588E-2</v>
      </c>
      <c r="AI125" s="51"/>
      <c r="AJ125" s="51">
        <v>62935.695266733564</v>
      </c>
      <c r="AK125" s="51">
        <v>270.67440964426794</v>
      </c>
      <c r="AL125" s="15">
        <f t="shared" si="18"/>
        <v>-1.6821857012091601E-2</v>
      </c>
      <c r="AM125" s="53">
        <f t="shared" si="18"/>
        <v>-1.6821857012091601E-2</v>
      </c>
    </row>
    <row r="126" spans="1:39" x14ac:dyDescent="0.2">
      <c r="A126" s="160" t="s">
        <v>299</v>
      </c>
      <c r="B126" s="160" t="s">
        <v>300</v>
      </c>
      <c r="D126" s="62">
        <v>73890</v>
      </c>
      <c r="E126" s="67">
        <v>191.58992942656042</v>
      </c>
      <c r="F126" s="50"/>
      <c r="G126" s="82">
        <v>83694.300159496866</v>
      </c>
      <c r="H126" s="75">
        <v>215.48098774257048</v>
      </c>
      <c r="I126" s="84"/>
      <c r="J126" s="94">
        <f t="shared" si="19"/>
        <v>-0.11714417995983883</v>
      </c>
      <c r="K126" s="117">
        <f t="shared" si="19"/>
        <v>-0.11087316132294733</v>
      </c>
      <c r="L126" s="94">
        <v>4.7689361365552685E-2</v>
      </c>
      <c r="M126" s="88">
        <f>INDEX('Pace of change parameters'!$E$20:$I$20,1,$B$6)</f>
        <v>4.0300000000000002E-2</v>
      </c>
      <c r="N126" s="99">
        <f>IF(INDEX('Pace of change parameters'!$E$28:$I$28,1,$B$6)=1,(1+L126)*D126,D126)</f>
        <v>77413.766911300685</v>
      </c>
      <c r="O126" s="85">
        <f>IF(K126&lt;INDEX('Pace of change parameters'!$E$16:$I$16,1,$B$6),1,IF(K126&gt;INDEX('Pace of change parameters'!$E$17:$I$17,1,$B$6),0,(K126-INDEX('Pace of change parameters'!$E$17:$I$17,1,$B$6))/(INDEX('Pace of change parameters'!$E$16:$I$16,1,$B$6)-INDEX('Pace of change parameters'!$E$17:$I$17,1,$B$6))))</f>
        <v>0</v>
      </c>
      <c r="P126" s="52">
        <v>4.7689361365552685E-2</v>
      </c>
      <c r="Q126" s="52">
        <v>4.0300000000000002E-2</v>
      </c>
      <c r="R126" s="9">
        <f>IF(INDEX('Pace of change parameters'!$E$29:$I$29,1,$B$6)=1,D126*(1+P126),D126)</f>
        <v>77413.766911300685</v>
      </c>
      <c r="S126" s="94">
        <f>IF(P126&lt;INDEX('Pace of change parameters'!$E$22:$I$22,1,$B$6),INDEX('Pace of change parameters'!$E$22:$I$22,1,$B$6),P126)</f>
        <v>4.7689361365552685E-2</v>
      </c>
      <c r="T126" s="123">
        <v>4.0300000000000002E-2</v>
      </c>
      <c r="U126" s="108">
        <f t="shared" si="12"/>
        <v>77413.766911300685</v>
      </c>
      <c r="V126" s="122">
        <f>IF(J126&gt;INDEX('Pace of change parameters'!$E$24:$I$24,1,$B$6),0,IF(J126&lt;INDEX('Pace of change parameters'!$E$23:$I$23,1,$B$6),1,(J126-INDEX('Pace of change parameters'!$E$24:$I$24,1,$B$6))/(INDEX('Pace of change parameters'!$E$23:$I$23,1,$B$6)-INDEX('Pace of change parameters'!$E$24:$I$24,1,$B$6))))</f>
        <v>1</v>
      </c>
      <c r="W126" s="123">
        <f>MIN(S126, S126+(INDEX('Pace of change parameters'!$E$25:$I$25,1,$B$6)-S126)*(1-V126))</f>
        <v>4.7689361365552685E-2</v>
      </c>
      <c r="X126" s="123">
        <v>4.0300000000000002E-2</v>
      </c>
      <c r="Y126" s="99">
        <f t="shared" si="13"/>
        <v>77413.766911300685</v>
      </c>
      <c r="Z126" s="88">
        <v>-1.6187554378294999E-2</v>
      </c>
      <c r="AA126" s="90">
        <f t="shared" si="17"/>
        <v>86290.471744720693</v>
      </c>
      <c r="AB126" s="90">
        <f>IF(INDEX('Pace of change parameters'!$E$27:$I$27,1,$B$6)=1,MAX(AA126,Y126),Y126)</f>
        <v>77413.766911300685</v>
      </c>
      <c r="AC126" s="88">
        <f t="shared" si="14"/>
        <v>4.7689361365552685E-2</v>
      </c>
      <c r="AD126" s="134">
        <v>4.0300000000000002E-2</v>
      </c>
      <c r="AE126" s="51">
        <f t="shared" si="15"/>
        <v>77414</v>
      </c>
      <c r="AF126" s="51">
        <v>199.31160369719052</v>
      </c>
      <c r="AG126" s="15">
        <f t="shared" si="20"/>
        <v>4.7692515902016508E-2</v>
      </c>
      <c r="AH126" s="15">
        <f t="shared" si="20"/>
        <v>4.0303132287492938E-2</v>
      </c>
      <c r="AI126" s="51"/>
      <c r="AJ126" s="51">
        <v>87710.286781532603</v>
      </c>
      <c r="AK126" s="51">
        <v>225.82062571586218</v>
      </c>
      <c r="AL126" s="15">
        <f t="shared" si="18"/>
        <v>-0.11738972883737608</v>
      </c>
      <c r="AM126" s="53">
        <f t="shared" si="18"/>
        <v>-0.11738972883737608</v>
      </c>
    </row>
    <row r="127" spans="1:39" x14ac:dyDescent="0.2">
      <c r="A127" s="160" t="s">
        <v>301</v>
      </c>
      <c r="B127" s="160" t="s">
        <v>302</v>
      </c>
      <c r="D127" s="62">
        <v>71399</v>
      </c>
      <c r="E127" s="67">
        <v>208.9607333744359</v>
      </c>
      <c r="F127" s="50"/>
      <c r="G127" s="82">
        <v>78609.02194277948</v>
      </c>
      <c r="H127" s="75">
        <v>228.0890467568104</v>
      </c>
      <c r="I127" s="84"/>
      <c r="J127" s="94">
        <f t="shared" si="19"/>
        <v>-9.1720031169294391E-2</v>
      </c>
      <c r="K127" s="117">
        <f t="shared" si="19"/>
        <v>-8.3863357992675525E-2</v>
      </c>
      <c r="L127" s="94">
        <v>4.9298653924030322E-2</v>
      </c>
      <c r="M127" s="88">
        <f>INDEX('Pace of change parameters'!$E$20:$I$20,1,$B$6)</f>
        <v>4.0300000000000002E-2</v>
      </c>
      <c r="N127" s="99">
        <f>IF(INDEX('Pace of change parameters'!$E$28:$I$28,1,$B$6)=1,(1+L127)*D127,D127)</f>
        <v>74918.874591521846</v>
      </c>
      <c r="O127" s="85">
        <f>IF(K127&lt;INDEX('Pace of change parameters'!$E$16:$I$16,1,$B$6),1,IF(K127&gt;INDEX('Pace of change parameters'!$E$17:$I$17,1,$B$6),0,(K127-INDEX('Pace of change parameters'!$E$17:$I$17,1,$B$6))/(INDEX('Pace of change parameters'!$E$16:$I$16,1,$B$6)-INDEX('Pace of change parameters'!$E$17:$I$17,1,$B$6))))</f>
        <v>0</v>
      </c>
      <c r="P127" s="52">
        <v>4.9298653924030322E-2</v>
      </c>
      <c r="Q127" s="52">
        <v>4.0300000000000002E-2</v>
      </c>
      <c r="R127" s="9">
        <f>IF(INDEX('Pace of change parameters'!$E$29:$I$29,1,$B$6)=1,D127*(1+P127),D127)</f>
        <v>74918.874591521846</v>
      </c>
      <c r="S127" s="94">
        <f>IF(P127&lt;INDEX('Pace of change parameters'!$E$22:$I$22,1,$B$6),INDEX('Pace of change parameters'!$E$22:$I$22,1,$B$6),P127)</f>
        <v>4.9298653924030322E-2</v>
      </c>
      <c r="T127" s="123">
        <v>4.0300000000000002E-2</v>
      </c>
      <c r="U127" s="108">
        <f t="shared" si="12"/>
        <v>74918.874591521846</v>
      </c>
      <c r="V127" s="122">
        <f>IF(J127&gt;INDEX('Pace of change parameters'!$E$24:$I$24,1,$B$6),0,IF(J127&lt;INDEX('Pace of change parameters'!$E$23:$I$23,1,$B$6),1,(J127-INDEX('Pace of change parameters'!$E$24:$I$24,1,$B$6))/(INDEX('Pace of change parameters'!$E$23:$I$23,1,$B$6)-INDEX('Pace of change parameters'!$E$24:$I$24,1,$B$6))))</f>
        <v>1</v>
      </c>
      <c r="W127" s="123">
        <f>MIN(S127, S127+(INDEX('Pace of change parameters'!$E$25:$I$25,1,$B$6)-S127)*(1-V127))</f>
        <v>4.9298653924030322E-2</v>
      </c>
      <c r="X127" s="123">
        <v>4.0300000000000002E-2</v>
      </c>
      <c r="Y127" s="99">
        <f t="shared" si="13"/>
        <v>74918.874591521846</v>
      </c>
      <c r="Z127" s="88">
        <v>-2.0334701474921779E-2</v>
      </c>
      <c r="AA127" s="90">
        <f t="shared" si="17"/>
        <v>80705.803642595143</v>
      </c>
      <c r="AB127" s="90">
        <f>IF(INDEX('Pace of change parameters'!$E$27:$I$27,1,$B$6)=1,MAX(AA127,Y127),Y127)</f>
        <v>74918.874591521846</v>
      </c>
      <c r="AC127" s="88">
        <f t="shared" si="14"/>
        <v>4.9298653924030322E-2</v>
      </c>
      <c r="AD127" s="134">
        <v>4.0300000000000002E-2</v>
      </c>
      <c r="AE127" s="51">
        <f t="shared" si="15"/>
        <v>74919</v>
      </c>
      <c r="AF127" s="51">
        <v>217.38221481005326</v>
      </c>
      <c r="AG127" s="15">
        <f t="shared" si="20"/>
        <v>4.9300410369893077E-2</v>
      </c>
      <c r="AH127" s="15">
        <f t="shared" si="20"/>
        <v>4.0301741382802847E-2</v>
      </c>
      <c r="AI127" s="51"/>
      <c r="AJ127" s="51">
        <v>82380.996615987795</v>
      </c>
      <c r="AK127" s="51">
        <v>239.03366973188281</v>
      </c>
      <c r="AL127" s="15">
        <f t="shared" si="18"/>
        <v>-9.0579101036750931E-2</v>
      </c>
      <c r="AM127" s="53">
        <f t="shared" si="18"/>
        <v>-9.0579101036750931E-2</v>
      </c>
    </row>
    <row r="128" spans="1:39" x14ac:dyDescent="0.2">
      <c r="A128" s="160" t="s">
        <v>303</v>
      </c>
      <c r="B128" s="160" t="s">
        <v>304</v>
      </c>
      <c r="D128" s="62">
        <v>40981</v>
      </c>
      <c r="E128" s="67">
        <v>238.1880691682473</v>
      </c>
      <c r="F128" s="50"/>
      <c r="G128" s="82">
        <v>47414.076090798902</v>
      </c>
      <c r="H128" s="75">
        <v>274.23680793609333</v>
      </c>
      <c r="I128" s="84"/>
      <c r="J128" s="94">
        <f t="shared" si="19"/>
        <v>-0.13567861321349872</v>
      </c>
      <c r="K128" s="117">
        <f t="shared" si="19"/>
        <v>-0.13145113173956813</v>
      </c>
      <c r="L128" s="94">
        <v>4.5388210293720643E-2</v>
      </c>
      <c r="M128" s="88">
        <f>INDEX('Pace of change parameters'!$E$20:$I$20,1,$B$6)</f>
        <v>4.0300000000000002E-2</v>
      </c>
      <c r="N128" s="99">
        <f>IF(INDEX('Pace of change parameters'!$E$28:$I$28,1,$B$6)=1,(1+L128)*D128,D128)</f>
        <v>42841.054246046966</v>
      </c>
      <c r="O128" s="85">
        <f>IF(K128&lt;INDEX('Pace of change parameters'!$E$16:$I$16,1,$B$6),1,IF(K128&gt;INDEX('Pace of change parameters'!$E$17:$I$17,1,$B$6),0,(K128-INDEX('Pace of change parameters'!$E$17:$I$17,1,$B$6))/(INDEX('Pace of change parameters'!$E$16:$I$16,1,$B$6)-INDEX('Pace of change parameters'!$E$17:$I$17,1,$B$6))))</f>
        <v>0</v>
      </c>
      <c r="P128" s="52">
        <v>4.5388210293720643E-2</v>
      </c>
      <c r="Q128" s="52">
        <v>4.0300000000000002E-2</v>
      </c>
      <c r="R128" s="9">
        <f>IF(INDEX('Pace of change parameters'!$E$29:$I$29,1,$B$6)=1,D128*(1+P128),D128)</f>
        <v>42841.054246046966</v>
      </c>
      <c r="S128" s="94">
        <f>IF(P128&lt;INDEX('Pace of change parameters'!$E$22:$I$22,1,$B$6),INDEX('Pace of change parameters'!$E$22:$I$22,1,$B$6),P128)</f>
        <v>4.5388210293720643E-2</v>
      </c>
      <c r="T128" s="123">
        <v>4.0300000000000002E-2</v>
      </c>
      <c r="U128" s="108">
        <f t="shared" si="12"/>
        <v>42841.054246046966</v>
      </c>
      <c r="V128" s="122">
        <f>IF(J128&gt;INDEX('Pace of change parameters'!$E$24:$I$24,1,$B$6),0,IF(J128&lt;INDEX('Pace of change parameters'!$E$23:$I$23,1,$B$6),1,(J128-INDEX('Pace of change parameters'!$E$24:$I$24,1,$B$6))/(INDEX('Pace of change parameters'!$E$23:$I$23,1,$B$6)-INDEX('Pace of change parameters'!$E$24:$I$24,1,$B$6))))</f>
        <v>1</v>
      </c>
      <c r="W128" s="123">
        <f>MIN(S128, S128+(INDEX('Pace of change parameters'!$E$25:$I$25,1,$B$6)-S128)*(1-V128))</f>
        <v>4.5388210293720643E-2</v>
      </c>
      <c r="X128" s="123">
        <v>4.0300000000000002E-2</v>
      </c>
      <c r="Y128" s="99">
        <f t="shared" si="13"/>
        <v>42841.054246046966</v>
      </c>
      <c r="Z128" s="88">
        <v>0</v>
      </c>
      <c r="AA128" s="90">
        <f t="shared" si="17"/>
        <v>49689.1927345125</v>
      </c>
      <c r="AB128" s="90">
        <f>IF(INDEX('Pace of change parameters'!$E$27:$I$27,1,$B$6)=1,MAX(AA128,Y128),Y128)</f>
        <v>42841.054246046966</v>
      </c>
      <c r="AC128" s="88">
        <f t="shared" si="14"/>
        <v>4.5388210293720643E-2</v>
      </c>
      <c r="AD128" s="134">
        <v>4.0300000000000002E-2</v>
      </c>
      <c r="AE128" s="51">
        <f t="shared" si="15"/>
        <v>42841</v>
      </c>
      <c r="AF128" s="51">
        <v>247.78673460369473</v>
      </c>
      <c r="AG128" s="15">
        <f t="shared" si="20"/>
        <v>4.5386886605988108E-2</v>
      </c>
      <c r="AH128" s="15">
        <f t="shared" si="20"/>
        <v>4.0298682755042892E-2</v>
      </c>
      <c r="AI128" s="51"/>
      <c r="AJ128" s="51">
        <v>49689.1927345125</v>
      </c>
      <c r="AK128" s="51">
        <v>287.39578471040556</v>
      </c>
      <c r="AL128" s="15">
        <f t="shared" si="18"/>
        <v>-0.13782056736365467</v>
      </c>
      <c r="AM128" s="53">
        <f t="shared" si="18"/>
        <v>-0.13782056736365467</v>
      </c>
    </row>
    <row r="129" spans="1:39" x14ac:dyDescent="0.2">
      <c r="A129" s="160" t="s">
        <v>305</v>
      </c>
      <c r="B129" s="160" t="s">
        <v>306</v>
      </c>
      <c r="D129" s="62">
        <v>44480</v>
      </c>
      <c r="E129" s="67">
        <v>204.56024508943989</v>
      </c>
      <c r="F129" s="50"/>
      <c r="G129" s="82">
        <v>51353.91959453492</v>
      </c>
      <c r="H129" s="75">
        <v>234.52799650905706</v>
      </c>
      <c r="I129" s="84"/>
      <c r="J129" s="94">
        <f t="shared" si="19"/>
        <v>-0.13385384501919195</v>
      </c>
      <c r="K129" s="117">
        <f t="shared" si="19"/>
        <v>-0.12777899383308755</v>
      </c>
      <c r="L129" s="94">
        <v>4.7596306348025585E-2</v>
      </c>
      <c r="M129" s="88">
        <f>INDEX('Pace of change parameters'!$E$20:$I$20,1,$B$6)</f>
        <v>4.0300000000000002E-2</v>
      </c>
      <c r="N129" s="99">
        <f>IF(INDEX('Pace of change parameters'!$E$28:$I$28,1,$B$6)=1,(1+L129)*D129,D129)</f>
        <v>46597.083706360179</v>
      </c>
      <c r="O129" s="85">
        <f>IF(K129&lt;INDEX('Pace of change parameters'!$E$16:$I$16,1,$B$6),1,IF(K129&gt;INDEX('Pace of change parameters'!$E$17:$I$17,1,$B$6),0,(K129-INDEX('Pace of change parameters'!$E$17:$I$17,1,$B$6))/(INDEX('Pace of change parameters'!$E$16:$I$16,1,$B$6)-INDEX('Pace of change parameters'!$E$17:$I$17,1,$B$6))))</f>
        <v>0</v>
      </c>
      <c r="P129" s="52">
        <v>4.7596306348025585E-2</v>
      </c>
      <c r="Q129" s="52">
        <v>4.0300000000000002E-2</v>
      </c>
      <c r="R129" s="9">
        <f>IF(INDEX('Pace of change parameters'!$E$29:$I$29,1,$B$6)=1,D129*(1+P129),D129)</f>
        <v>46597.083706360179</v>
      </c>
      <c r="S129" s="94">
        <f>IF(P129&lt;INDEX('Pace of change parameters'!$E$22:$I$22,1,$B$6),INDEX('Pace of change parameters'!$E$22:$I$22,1,$B$6),P129)</f>
        <v>4.7596306348025585E-2</v>
      </c>
      <c r="T129" s="123">
        <v>4.0300000000000002E-2</v>
      </c>
      <c r="U129" s="108">
        <f t="shared" si="12"/>
        <v>46597.083706360179</v>
      </c>
      <c r="V129" s="122">
        <f>IF(J129&gt;INDEX('Pace of change parameters'!$E$24:$I$24,1,$B$6),0,IF(J129&lt;INDEX('Pace of change parameters'!$E$23:$I$23,1,$B$6),1,(J129-INDEX('Pace of change parameters'!$E$24:$I$24,1,$B$6))/(INDEX('Pace of change parameters'!$E$23:$I$23,1,$B$6)-INDEX('Pace of change parameters'!$E$24:$I$24,1,$B$6))))</f>
        <v>1</v>
      </c>
      <c r="W129" s="123">
        <f>MIN(S129, S129+(INDEX('Pace of change parameters'!$E$25:$I$25,1,$B$6)-S129)*(1-V129))</f>
        <v>4.7596306348025585E-2</v>
      </c>
      <c r="X129" s="123">
        <v>4.0300000000000002E-2</v>
      </c>
      <c r="Y129" s="99">
        <f t="shared" si="13"/>
        <v>46597.083706360179</v>
      </c>
      <c r="Z129" s="88">
        <v>-7.9741828745995003E-3</v>
      </c>
      <c r="AA129" s="90">
        <f t="shared" si="17"/>
        <v>53388.93040008079</v>
      </c>
      <c r="AB129" s="90">
        <f>IF(INDEX('Pace of change parameters'!$E$27:$I$27,1,$B$6)=1,MAX(AA129,Y129),Y129)</f>
        <v>46597.083706360179</v>
      </c>
      <c r="AC129" s="88">
        <f t="shared" si="14"/>
        <v>4.7596306348025585E-2</v>
      </c>
      <c r="AD129" s="134">
        <v>4.0300000000000002E-2</v>
      </c>
      <c r="AE129" s="51">
        <f t="shared" si="15"/>
        <v>46597</v>
      </c>
      <c r="AF129" s="51">
        <v>212.8036406883248</v>
      </c>
      <c r="AG129" s="15">
        <f t="shared" si="20"/>
        <v>4.7594424460431606E-2</v>
      </c>
      <c r="AH129" s="15">
        <f t="shared" si="20"/>
        <v>4.029813121939041E-2</v>
      </c>
      <c r="AI129" s="51"/>
      <c r="AJ129" s="51">
        <v>53818.085657071133</v>
      </c>
      <c r="AK129" s="51">
        <v>245.78158599697088</v>
      </c>
      <c r="AL129" s="15">
        <f t="shared" si="18"/>
        <v>-0.1341758178297886</v>
      </c>
      <c r="AM129" s="53">
        <f t="shared" si="18"/>
        <v>-0.13417581782978849</v>
      </c>
    </row>
    <row r="130" spans="1:39" x14ac:dyDescent="0.2">
      <c r="A130" s="160" t="s">
        <v>307</v>
      </c>
      <c r="B130" s="160" t="s">
        <v>308</v>
      </c>
      <c r="D130" s="62">
        <v>48127</v>
      </c>
      <c r="E130" s="67">
        <v>204.07738418937757</v>
      </c>
      <c r="F130" s="50"/>
      <c r="G130" s="82">
        <v>57553.987672476767</v>
      </c>
      <c r="H130" s="75">
        <v>241.73566718660595</v>
      </c>
      <c r="I130" s="84"/>
      <c r="J130" s="94">
        <f t="shared" si="19"/>
        <v>-0.16379382304703283</v>
      </c>
      <c r="K130" s="117">
        <f t="shared" si="19"/>
        <v>-0.1557828988808605</v>
      </c>
      <c r="L130" s="94">
        <v>5.0266159829668311E-2</v>
      </c>
      <c r="M130" s="88">
        <f>INDEX('Pace of change parameters'!$E$20:$I$20,1,$B$6)</f>
        <v>4.0300000000000002E-2</v>
      </c>
      <c r="N130" s="99">
        <f>IF(INDEX('Pace of change parameters'!$E$28:$I$28,1,$B$6)=1,(1+L130)*D130,D130)</f>
        <v>50546.159474122447</v>
      </c>
      <c r="O130" s="85">
        <f>IF(K130&lt;INDEX('Pace of change parameters'!$E$16:$I$16,1,$B$6),1,IF(K130&gt;INDEX('Pace of change parameters'!$E$17:$I$17,1,$B$6),0,(K130-INDEX('Pace of change parameters'!$E$17:$I$17,1,$B$6))/(INDEX('Pace of change parameters'!$E$16:$I$16,1,$B$6)-INDEX('Pace of change parameters'!$E$17:$I$17,1,$B$6))))</f>
        <v>0</v>
      </c>
      <c r="P130" s="52">
        <v>5.0266159829668311E-2</v>
      </c>
      <c r="Q130" s="52">
        <v>4.0300000000000002E-2</v>
      </c>
      <c r="R130" s="9">
        <f>IF(INDEX('Pace of change parameters'!$E$29:$I$29,1,$B$6)=1,D130*(1+P130),D130)</f>
        <v>50546.159474122447</v>
      </c>
      <c r="S130" s="94">
        <f>IF(P130&lt;INDEX('Pace of change parameters'!$E$22:$I$22,1,$B$6),INDEX('Pace of change parameters'!$E$22:$I$22,1,$B$6),P130)</f>
        <v>5.0266159829668311E-2</v>
      </c>
      <c r="T130" s="123">
        <v>4.0300000000000002E-2</v>
      </c>
      <c r="U130" s="108">
        <f t="shared" si="12"/>
        <v>50546.159474122447</v>
      </c>
      <c r="V130" s="122">
        <f>IF(J130&gt;INDEX('Pace of change parameters'!$E$24:$I$24,1,$B$6),0,IF(J130&lt;INDEX('Pace of change parameters'!$E$23:$I$23,1,$B$6),1,(J130-INDEX('Pace of change parameters'!$E$24:$I$24,1,$B$6))/(INDEX('Pace of change parameters'!$E$23:$I$23,1,$B$6)-INDEX('Pace of change parameters'!$E$24:$I$24,1,$B$6))))</f>
        <v>1</v>
      </c>
      <c r="W130" s="123">
        <f>MIN(S130, S130+(INDEX('Pace of change parameters'!$E$25:$I$25,1,$B$6)-S130)*(1-V130))</f>
        <v>5.0266159829668311E-2</v>
      </c>
      <c r="X130" s="123">
        <v>4.0300000000000002E-2</v>
      </c>
      <c r="Y130" s="99">
        <f t="shared" si="13"/>
        <v>50546.159474122447</v>
      </c>
      <c r="Z130" s="88">
        <v>-8.0934694364204196E-3</v>
      </c>
      <c r="AA130" s="90">
        <f t="shared" si="17"/>
        <v>59827.494818976767</v>
      </c>
      <c r="AB130" s="90">
        <f>IF(INDEX('Pace of change parameters'!$E$27:$I$27,1,$B$6)=1,MAX(AA130,Y130),Y130)</f>
        <v>50546.159474122447</v>
      </c>
      <c r="AC130" s="88">
        <f t="shared" si="14"/>
        <v>5.0266159829668311E-2</v>
      </c>
      <c r="AD130" s="134">
        <v>4.0300000000000002E-2</v>
      </c>
      <c r="AE130" s="51">
        <f t="shared" si="15"/>
        <v>50546</v>
      </c>
      <c r="AF130" s="51">
        <v>212.30103295618201</v>
      </c>
      <c r="AG130" s="15">
        <f t="shared" si="20"/>
        <v>5.0262846219377932E-2</v>
      </c>
      <c r="AH130" s="15">
        <f t="shared" si="20"/>
        <v>4.029671783313904E-2</v>
      </c>
      <c r="AI130" s="51"/>
      <c r="AJ130" s="51">
        <v>60315.657751526342</v>
      </c>
      <c r="AK130" s="51">
        <v>253.33510948602438</v>
      </c>
      <c r="AL130" s="15">
        <f t="shared" si="18"/>
        <v>-0.16197548224994884</v>
      </c>
      <c r="AM130" s="53">
        <f t="shared" si="18"/>
        <v>-0.16197548224994873</v>
      </c>
    </row>
    <row r="131" spans="1:39" x14ac:dyDescent="0.2">
      <c r="A131" s="160" t="s">
        <v>309</v>
      </c>
      <c r="B131" s="160" t="s">
        <v>310</v>
      </c>
      <c r="D131" s="62">
        <v>40079</v>
      </c>
      <c r="E131" s="67">
        <v>214.71420382818511</v>
      </c>
      <c r="F131" s="50"/>
      <c r="G131" s="82">
        <v>44607.378064184712</v>
      </c>
      <c r="H131" s="75">
        <v>237.19332055734327</v>
      </c>
      <c r="I131" s="84"/>
      <c r="J131" s="94">
        <f t="shared" si="19"/>
        <v>-0.10151634686237143</v>
      </c>
      <c r="K131" s="117">
        <f t="shared" si="19"/>
        <v>-9.4771288990507907E-2</v>
      </c>
      <c r="L131" s="94">
        <v>4.8109695457001944E-2</v>
      </c>
      <c r="M131" s="88">
        <f>INDEX('Pace of change parameters'!$E$20:$I$20,1,$B$6)</f>
        <v>4.0300000000000002E-2</v>
      </c>
      <c r="N131" s="99">
        <f>IF(INDEX('Pace of change parameters'!$E$28:$I$28,1,$B$6)=1,(1+L131)*D131,D131)</f>
        <v>42007.18848422118</v>
      </c>
      <c r="O131" s="85">
        <f>IF(K131&lt;INDEX('Pace of change parameters'!$E$16:$I$16,1,$B$6),1,IF(K131&gt;INDEX('Pace of change parameters'!$E$17:$I$17,1,$B$6),0,(K131-INDEX('Pace of change parameters'!$E$17:$I$17,1,$B$6))/(INDEX('Pace of change parameters'!$E$16:$I$16,1,$B$6)-INDEX('Pace of change parameters'!$E$17:$I$17,1,$B$6))))</f>
        <v>0</v>
      </c>
      <c r="P131" s="52">
        <v>4.8109695457001944E-2</v>
      </c>
      <c r="Q131" s="52">
        <v>4.0300000000000002E-2</v>
      </c>
      <c r="R131" s="9">
        <f>IF(INDEX('Pace of change parameters'!$E$29:$I$29,1,$B$6)=1,D131*(1+P131),D131)</f>
        <v>42007.18848422118</v>
      </c>
      <c r="S131" s="94">
        <f>IF(P131&lt;INDEX('Pace of change parameters'!$E$22:$I$22,1,$B$6),INDEX('Pace of change parameters'!$E$22:$I$22,1,$B$6),P131)</f>
        <v>4.8109695457001944E-2</v>
      </c>
      <c r="T131" s="123">
        <v>4.0300000000000002E-2</v>
      </c>
      <c r="U131" s="108">
        <f t="shared" si="12"/>
        <v>42007.18848422118</v>
      </c>
      <c r="V131" s="122">
        <f>IF(J131&gt;INDEX('Pace of change parameters'!$E$24:$I$24,1,$B$6),0,IF(J131&lt;INDEX('Pace of change parameters'!$E$23:$I$23,1,$B$6),1,(J131-INDEX('Pace of change parameters'!$E$24:$I$24,1,$B$6))/(INDEX('Pace of change parameters'!$E$23:$I$23,1,$B$6)-INDEX('Pace of change parameters'!$E$24:$I$24,1,$B$6))))</f>
        <v>1</v>
      </c>
      <c r="W131" s="123">
        <f>MIN(S131, S131+(INDEX('Pace of change parameters'!$E$25:$I$25,1,$B$6)-S131)*(1-V131))</f>
        <v>4.8109695457001944E-2</v>
      </c>
      <c r="X131" s="123">
        <v>4.0300000000000002E-2</v>
      </c>
      <c r="Y131" s="99">
        <f t="shared" si="13"/>
        <v>42007.18848422118</v>
      </c>
      <c r="Z131" s="88">
        <v>-7.9307154831714799E-3</v>
      </c>
      <c r="AA131" s="90">
        <f t="shared" si="17"/>
        <v>46377.07448741862</v>
      </c>
      <c r="AB131" s="90">
        <f>IF(INDEX('Pace of change parameters'!$E$27:$I$27,1,$B$6)=1,MAX(AA131,Y131),Y131)</f>
        <v>42007.18848422118</v>
      </c>
      <c r="AC131" s="88">
        <f t="shared" si="14"/>
        <v>4.8109695457001944E-2</v>
      </c>
      <c r="AD131" s="134">
        <v>4.0300000000000002E-2</v>
      </c>
      <c r="AE131" s="51">
        <f t="shared" si="15"/>
        <v>42007</v>
      </c>
      <c r="AF131" s="51">
        <v>223.36618400470937</v>
      </c>
      <c r="AG131" s="15">
        <f t="shared" si="20"/>
        <v>4.8104992639536936E-2</v>
      </c>
      <c r="AH131" s="15">
        <f t="shared" si="20"/>
        <v>4.0295332224260294E-2</v>
      </c>
      <c r="AI131" s="51"/>
      <c r="AJ131" s="51">
        <v>46747.818132486413</v>
      </c>
      <c r="AK131" s="51">
        <v>248.57480293283618</v>
      </c>
      <c r="AL131" s="15">
        <f t="shared" si="18"/>
        <v>-0.10141260751572667</v>
      </c>
      <c r="AM131" s="53">
        <f t="shared" si="18"/>
        <v>-0.10141260751572667</v>
      </c>
    </row>
    <row r="132" spans="1:39" x14ac:dyDescent="0.2">
      <c r="A132" s="160" t="s">
        <v>311</v>
      </c>
      <c r="B132" s="160" t="s">
        <v>312</v>
      </c>
      <c r="D132" s="62">
        <v>36174</v>
      </c>
      <c r="E132" s="67">
        <v>209.91847332573303</v>
      </c>
      <c r="F132" s="50"/>
      <c r="G132" s="82">
        <v>40419.075462448607</v>
      </c>
      <c r="H132" s="75">
        <v>232.13657849462902</v>
      </c>
      <c r="I132" s="84"/>
      <c r="J132" s="94">
        <f t="shared" si="19"/>
        <v>-0.10502653546324925</v>
      </c>
      <c r="K132" s="117">
        <f t="shared" si="19"/>
        <v>-9.5711349383096223E-2</v>
      </c>
      <c r="L132" s="94">
        <v>5.1127793742688388E-2</v>
      </c>
      <c r="M132" s="88">
        <f>INDEX('Pace of change parameters'!$E$20:$I$20,1,$B$6)</f>
        <v>4.0300000000000002E-2</v>
      </c>
      <c r="N132" s="99">
        <f>IF(INDEX('Pace of change parameters'!$E$28:$I$28,1,$B$6)=1,(1+L132)*D132,D132)</f>
        <v>38023.49681084801</v>
      </c>
      <c r="O132" s="85">
        <f>IF(K132&lt;INDEX('Pace of change parameters'!$E$16:$I$16,1,$B$6),1,IF(K132&gt;INDEX('Pace of change parameters'!$E$17:$I$17,1,$B$6),0,(K132-INDEX('Pace of change parameters'!$E$17:$I$17,1,$B$6))/(INDEX('Pace of change parameters'!$E$16:$I$16,1,$B$6)-INDEX('Pace of change parameters'!$E$17:$I$17,1,$B$6))))</f>
        <v>0</v>
      </c>
      <c r="P132" s="52">
        <v>5.1127793742688388E-2</v>
      </c>
      <c r="Q132" s="52">
        <v>4.0300000000000002E-2</v>
      </c>
      <c r="R132" s="9">
        <f>IF(INDEX('Pace of change parameters'!$E$29:$I$29,1,$B$6)=1,D132*(1+P132),D132)</f>
        <v>38023.49681084801</v>
      </c>
      <c r="S132" s="94">
        <f>IF(P132&lt;INDEX('Pace of change parameters'!$E$22:$I$22,1,$B$6),INDEX('Pace of change parameters'!$E$22:$I$22,1,$B$6),P132)</f>
        <v>5.1127793742688388E-2</v>
      </c>
      <c r="T132" s="123">
        <v>4.0300000000000002E-2</v>
      </c>
      <c r="U132" s="108">
        <f t="shared" si="12"/>
        <v>38023.49681084801</v>
      </c>
      <c r="V132" s="122">
        <f>IF(J132&gt;INDEX('Pace of change parameters'!$E$24:$I$24,1,$B$6),0,IF(J132&lt;INDEX('Pace of change parameters'!$E$23:$I$23,1,$B$6),1,(J132-INDEX('Pace of change parameters'!$E$24:$I$24,1,$B$6))/(INDEX('Pace of change parameters'!$E$23:$I$23,1,$B$6)-INDEX('Pace of change parameters'!$E$24:$I$24,1,$B$6))))</f>
        <v>1</v>
      </c>
      <c r="W132" s="123">
        <f>MIN(S132, S132+(INDEX('Pace of change parameters'!$E$25:$I$25,1,$B$6)-S132)*(1-V132))</f>
        <v>5.1127793742688388E-2</v>
      </c>
      <c r="X132" s="123">
        <v>4.0300000000000002E-2</v>
      </c>
      <c r="Y132" s="99">
        <f t="shared" si="13"/>
        <v>38023.49681084801</v>
      </c>
      <c r="Z132" s="88">
        <v>-5.125994521629762E-3</v>
      </c>
      <c r="AA132" s="90">
        <f t="shared" si="17"/>
        <v>42141.414387820754</v>
      </c>
      <c r="AB132" s="90">
        <f>IF(INDEX('Pace of change parameters'!$E$27:$I$27,1,$B$6)=1,MAX(AA132,Y132),Y132)</f>
        <v>38023.49681084801</v>
      </c>
      <c r="AC132" s="88">
        <f t="shared" si="14"/>
        <v>5.1127793742688388E-2</v>
      </c>
      <c r="AD132" s="134">
        <v>4.0300000000000002E-2</v>
      </c>
      <c r="AE132" s="51">
        <f t="shared" si="15"/>
        <v>38023</v>
      </c>
      <c r="AF132" s="51">
        <v>218.37533449525776</v>
      </c>
      <c r="AG132" s="15">
        <f t="shared" si="20"/>
        <v>5.111405982197148E-2</v>
      </c>
      <c r="AH132" s="15">
        <f t="shared" si="20"/>
        <v>4.0286407554051218E-2</v>
      </c>
      <c r="AI132" s="51"/>
      <c r="AJ132" s="51">
        <v>42358.544052578487</v>
      </c>
      <c r="AK132" s="51">
        <v>243.27541819987741</v>
      </c>
      <c r="AL132" s="15">
        <f t="shared" si="18"/>
        <v>-0.10235347199839773</v>
      </c>
      <c r="AM132" s="53">
        <f t="shared" si="18"/>
        <v>-0.10235347199839773</v>
      </c>
    </row>
    <row r="133" spans="1:39" x14ac:dyDescent="0.2">
      <c r="A133" s="160" t="s">
        <v>313</v>
      </c>
      <c r="B133" s="160" t="s">
        <v>314</v>
      </c>
      <c r="D133" s="62">
        <v>65579</v>
      </c>
      <c r="E133" s="67">
        <v>214.12821064018001</v>
      </c>
      <c r="F133" s="50"/>
      <c r="G133" s="82">
        <v>78729.465777722944</v>
      </c>
      <c r="H133" s="75">
        <v>254.4181956197346</v>
      </c>
      <c r="I133" s="84"/>
      <c r="J133" s="94">
        <f t="shared" si="19"/>
        <v>-0.16703359597092504</v>
      </c>
      <c r="K133" s="117">
        <f t="shared" si="19"/>
        <v>-0.15836125588978667</v>
      </c>
      <c r="L133" s="94">
        <v>5.1130971504696365E-2</v>
      </c>
      <c r="M133" s="88">
        <f>INDEX('Pace of change parameters'!$E$20:$I$20,1,$B$6)</f>
        <v>4.0300000000000002E-2</v>
      </c>
      <c r="N133" s="99">
        <f>IF(INDEX('Pace of change parameters'!$E$28:$I$28,1,$B$6)=1,(1+L133)*D133,D133)</f>
        <v>68932.117980306488</v>
      </c>
      <c r="O133" s="85">
        <f>IF(K133&lt;INDEX('Pace of change parameters'!$E$16:$I$16,1,$B$6),1,IF(K133&gt;INDEX('Pace of change parameters'!$E$17:$I$17,1,$B$6),0,(K133-INDEX('Pace of change parameters'!$E$17:$I$17,1,$B$6))/(INDEX('Pace of change parameters'!$E$16:$I$16,1,$B$6)-INDEX('Pace of change parameters'!$E$17:$I$17,1,$B$6))))</f>
        <v>0</v>
      </c>
      <c r="P133" s="52">
        <v>5.1130971504696365E-2</v>
      </c>
      <c r="Q133" s="52">
        <v>4.0300000000000002E-2</v>
      </c>
      <c r="R133" s="9">
        <f>IF(INDEX('Pace of change parameters'!$E$29:$I$29,1,$B$6)=1,D133*(1+P133),D133)</f>
        <v>68932.117980306488</v>
      </c>
      <c r="S133" s="94">
        <f>IF(P133&lt;INDEX('Pace of change parameters'!$E$22:$I$22,1,$B$6),INDEX('Pace of change parameters'!$E$22:$I$22,1,$B$6),P133)</f>
        <v>5.1130971504696365E-2</v>
      </c>
      <c r="T133" s="123">
        <v>4.0300000000000002E-2</v>
      </c>
      <c r="U133" s="108">
        <f t="shared" si="12"/>
        <v>68932.117980306488</v>
      </c>
      <c r="V133" s="122">
        <f>IF(J133&gt;INDEX('Pace of change parameters'!$E$24:$I$24,1,$B$6),0,IF(J133&lt;INDEX('Pace of change parameters'!$E$23:$I$23,1,$B$6),1,(J133-INDEX('Pace of change parameters'!$E$24:$I$24,1,$B$6))/(INDEX('Pace of change parameters'!$E$23:$I$23,1,$B$6)-INDEX('Pace of change parameters'!$E$24:$I$24,1,$B$6))))</f>
        <v>1</v>
      </c>
      <c r="W133" s="123">
        <f>MIN(S133, S133+(INDEX('Pace of change parameters'!$E$25:$I$25,1,$B$6)-S133)*(1-V133))</f>
        <v>5.1130971504696365E-2</v>
      </c>
      <c r="X133" s="123">
        <v>4.0300000000000002E-2</v>
      </c>
      <c r="Y133" s="99">
        <f t="shared" si="13"/>
        <v>68932.117980306488</v>
      </c>
      <c r="Z133" s="88">
        <v>-1.0714954545111843E-2</v>
      </c>
      <c r="AA133" s="90">
        <f t="shared" si="17"/>
        <v>81623.158716844031</v>
      </c>
      <c r="AB133" s="90">
        <f>IF(INDEX('Pace of change parameters'!$E$27:$I$27,1,$B$6)=1,MAX(AA133,Y133),Y133)</f>
        <v>68932.117980306488</v>
      </c>
      <c r="AC133" s="88">
        <f t="shared" si="14"/>
        <v>5.1130971504696365E-2</v>
      </c>
      <c r="AD133" s="134">
        <v>4.0300000000000002E-2</v>
      </c>
      <c r="AE133" s="51">
        <f t="shared" si="15"/>
        <v>68932</v>
      </c>
      <c r="AF133" s="51">
        <v>222.75719626973415</v>
      </c>
      <c r="AG133" s="15">
        <f t="shared" si="20"/>
        <v>5.112917244849724E-2</v>
      </c>
      <c r="AH133" s="15">
        <f t="shared" si="20"/>
        <v>4.0298219481478048E-2</v>
      </c>
      <c r="AI133" s="51"/>
      <c r="AJ133" s="51">
        <v>82507.219826933171</v>
      </c>
      <c r="AK133" s="51">
        <v>266.62619626092749</v>
      </c>
      <c r="AL133" s="15">
        <f t="shared" si="18"/>
        <v>-0.16453372026603852</v>
      </c>
      <c r="AM133" s="53">
        <f t="shared" si="18"/>
        <v>-0.16453372026603852</v>
      </c>
    </row>
    <row r="134" spans="1:39" x14ac:dyDescent="0.2">
      <c r="A134" s="160" t="s">
        <v>315</v>
      </c>
      <c r="B134" s="160" t="s">
        <v>316</v>
      </c>
      <c r="D134" s="62">
        <v>33725</v>
      </c>
      <c r="E134" s="67">
        <v>195.01725979907124</v>
      </c>
      <c r="F134" s="50"/>
      <c r="G134" s="82">
        <v>44118.601479852674</v>
      </c>
      <c r="H134" s="75">
        <v>253.52147980204785</v>
      </c>
      <c r="I134" s="84"/>
      <c r="J134" s="94">
        <f t="shared" si="19"/>
        <v>-0.2355832037105493</v>
      </c>
      <c r="K134" s="117">
        <f t="shared" si="19"/>
        <v>-0.23076632421306986</v>
      </c>
      <c r="L134" s="94">
        <v>4.6855323961419781E-2</v>
      </c>
      <c r="M134" s="88">
        <f>INDEX('Pace of change parameters'!$E$20:$I$20,1,$B$6)</f>
        <v>4.0300000000000002E-2</v>
      </c>
      <c r="N134" s="99">
        <f>IF(INDEX('Pace of change parameters'!$E$28:$I$28,1,$B$6)=1,(1+L134)*D134,D134)</f>
        <v>35305.195800598885</v>
      </c>
      <c r="O134" s="85">
        <f>IF(K134&lt;INDEX('Pace of change parameters'!$E$16:$I$16,1,$B$6),1,IF(K134&gt;INDEX('Pace of change parameters'!$E$17:$I$17,1,$B$6),0,(K134-INDEX('Pace of change parameters'!$E$17:$I$17,1,$B$6))/(INDEX('Pace of change parameters'!$E$16:$I$16,1,$B$6)-INDEX('Pace of change parameters'!$E$17:$I$17,1,$B$6))))</f>
        <v>0</v>
      </c>
      <c r="P134" s="52">
        <v>4.6855323961419781E-2</v>
      </c>
      <c r="Q134" s="52">
        <v>4.0300000000000002E-2</v>
      </c>
      <c r="R134" s="9">
        <f>IF(INDEX('Pace of change parameters'!$E$29:$I$29,1,$B$6)=1,D134*(1+P134),D134)</f>
        <v>35305.195800598885</v>
      </c>
      <c r="S134" s="94">
        <f>IF(P134&lt;INDEX('Pace of change parameters'!$E$22:$I$22,1,$B$6),INDEX('Pace of change parameters'!$E$22:$I$22,1,$B$6),P134)</f>
        <v>4.6855323961419781E-2</v>
      </c>
      <c r="T134" s="123">
        <v>4.0300000000000002E-2</v>
      </c>
      <c r="U134" s="108">
        <f t="shared" si="12"/>
        <v>35305.195800598885</v>
      </c>
      <c r="V134" s="122">
        <f>IF(J134&gt;INDEX('Pace of change parameters'!$E$24:$I$24,1,$B$6),0,IF(J134&lt;INDEX('Pace of change parameters'!$E$23:$I$23,1,$B$6),1,(J134-INDEX('Pace of change parameters'!$E$24:$I$24,1,$B$6))/(INDEX('Pace of change parameters'!$E$23:$I$23,1,$B$6)-INDEX('Pace of change parameters'!$E$24:$I$24,1,$B$6))))</f>
        <v>1</v>
      </c>
      <c r="W134" s="123">
        <f>MIN(S134, S134+(INDEX('Pace of change parameters'!$E$25:$I$25,1,$B$6)-S134)*(1-V134))</f>
        <v>4.6855323961419781E-2</v>
      </c>
      <c r="X134" s="123">
        <v>4.0300000000000002E-2</v>
      </c>
      <c r="Y134" s="99">
        <f t="shared" si="13"/>
        <v>35305.195800598885</v>
      </c>
      <c r="Z134" s="88">
        <v>-7.5171627857980594E-3</v>
      </c>
      <c r="AA134" s="90">
        <f t="shared" si="17"/>
        <v>45888.027654266036</v>
      </c>
      <c r="AB134" s="90">
        <f>IF(INDEX('Pace of change parameters'!$E$27:$I$27,1,$B$6)=1,MAX(AA134,Y134),Y134)</f>
        <v>35305.195800598885</v>
      </c>
      <c r="AC134" s="88">
        <f t="shared" si="14"/>
        <v>4.6855323961419781E-2</v>
      </c>
      <c r="AD134" s="134">
        <v>4.0300000000000002E-2</v>
      </c>
      <c r="AE134" s="51">
        <f t="shared" si="15"/>
        <v>35305</v>
      </c>
      <c r="AF134" s="51">
        <v>202.87533022774292</v>
      </c>
      <c r="AG134" s="15">
        <f t="shared" si="20"/>
        <v>4.68495181616011E-2</v>
      </c>
      <c r="AH134" s="15">
        <f t="shared" si="20"/>
        <v>4.0294230555633748E-2</v>
      </c>
      <c r="AI134" s="51"/>
      <c r="AJ134" s="51">
        <v>46235.588096484418</v>
      </c>
      <c r="AK134" s="51">
        <v>265.68645243869639</v>
      </c>
      <c r="AL134" s="15">
        <f t="shared" si="18"/>
        <v>-0.23641070756306737</v>
      </c>
      <c r="AM134" s="53">
        <f t="shared" si="18"/>
        <v>-0.23641070756306737</v>
      </c>
    </row>
    <row r="135" spans="1:39" x14ac:dyDescent="0.2">
      <c r="A135" s="160" t="s">
        <v>317</v>
      </c>
      <c r="B135" s="160" t="s">
        <v>318</v>
      </c>
      <c r="D135" s="62">
        <v>62141</v>
      </c>
      <c r="E135" s="67">
        <v>251.37909401412733</v>
      </c>
      <c r="F135" s="50"/>
      <c r="G135" s="82">
        <v>70996.110547667777</v>
      </c>
      <c r="H135" s="75">
        <v>285.11826006273844</v>
      </c>
      <c r="I135" s="84"/>
      <c r="J135" s="94">
        <f t="shared" si="19"/>
        <v>-0.12472669952422721</v>
      </c>
      <c r="K135" s="117">
        <f t="shared" si="19"/>
        <v>-0.11833393638550904</v>
      </c>
      <c r="L135" s="94">
        <v>4.7898074212469943E-2</v>
      </c>
      <c r="M135" s="88">
        <f>INDEX('Pace of change parameters'!$E$20:$I$20,1,$B$6)</f>
        <v>4.0300000000000002E-2</v>
      </c>
      <c r="N135" s="99">
        <f>IF(INDEX('Pace of change parameters'!$E$28:$I$28,1,$B$6)=1,(1+L135)*D135,D135)</f>
        <v>65117.434229637096</v>
      </c>
      <c r="O135" s="85">
        <f>IF(K135&lt;INDEX('Pace of change parameters'!$E$16:$I$16,1,$B$6),1,IF(K135&gt;INDEX('Pace of change parameters'!$E$17:$I$17,1,$B$6),0,(K135-INDEX('Pace of change parameters'!$E$17:$I$17,1,$B$6))/(INDEX('Pace of change parameters'!$E$16:$I$16,1,$B$6)-INDEX('Pace of change parameters'!$E$17:$I$17,1,$B$6))))</f>
        <v>0</v>
      </c>
      <c r="P135" s="52">
        <v>4.7898074212469943E-2</v>
      </c>
      <c r="Q135" s="52">
        <v>4.0300000000000002E-2</v>
      </c>
      <c r="R135" s="9">
        <f>IF(INDEX('Pace of change parameters'!$E$29:$I$29,1,$B$6)=1,D135*(1+P135),D135)</f>
        <v>65117.434229637096</v>
      </c>
      <c r="S135" s="94">
        <f>IF(P135&lt;INDEX('Pace of change parameters'!$E$22:$I$22,1,$B$6),INDEX('Pace of change parameters'!$E$22:$I$22,1,$B$6),P135)</f>
        <v>4.7898074212469943E-2</v>
      </c>
      <c r="T135" s="123">
        <v>4.0300000000000002E-2</v>
      </c>
      <c r="U135" s="108">
        <f t="shared" si="12"/>
        <v>65117.434229637096</v>
      </c>
      <c r="V135" s="122">
        <f>IF(J135&gt;INDEX('Pace of change parameters'!$E$24:$I$24,1,$B$6),0,IF(J135&lt;INDEX('Pace of change parameters'!$E$23:$I$23,1,$B$6),1,(J135-INDEX('Pace of change parameters'!$E$24:$I$24,1,$B$6))/(INDEX('Pace of change parameters'!$E$23:$I$23,1,$B$6)-INDEX('Pace of change parameters'!$E$24:$I$24,1,$B$6))))</f>
        <v>1</v>
      </c>
      <c r="W135" s="123">
        <f>MIN(S135, S135+(INDEX('Pace of change parameters'!$E$25:$I$25,1,$B$6)-S135)*(1-V135))</f>
        <v>4.7898074212469943E-2</v>
      </c>
      <c r="X135" s="123">
        <v>4.0300000000000002E-2</v>
      </c>
      <c r="Y135" s="99">
        <f t="shared" si="13"/>
        <v>65117.434229637096</v>
      </c>
      <c r="Z135" s="88">
        <v>-1.4864122449102068E-2</v>
      </c>
      <c r="AA135" s="90">
        <f t="shared" si="17"/>
        <v>73296.855200450154</v>
      </c>
      <c r="AB135" s="90">
        <f>IF(INDEX('Pace of change parameters'!$E$27:$I$27,1,$B$6)=1,MAX(AA135,Y135),Y135)</f>
        <v>65117.434229637096</v>
      </c>
      <c r="AC135" s="88">
        <f t="shared" si="14"/>
        <v>4.7898074212469943E-2</v>
      </c>
      <c r="AD135" s="134">
        <v>4.0300000000000002E-2</v>
      </c>
      <c r="AE135" s="51">
        <f t="shared" si="15"/>
        <v>65117</v>
      </c>
      <c r="AF135" s="51">
        <v>261.5079276496399</v>
      </c>
      <c r="AG135" s="15">
        <f t="shared" si="20"/>
        <v>4.7891086400283278E-2</v>
      </c>
      <c r="AH135" s="15">
        <f t="shared" si="20"/>
        <v>4.0293062854874107E-2</v>
      </c>
      <c r="AI135" s="51"/>
      <c r="AJ135" s="51">
        <v>74402.787342056996</v>
      </c>
      <c r="AK135" s="51">
        <v>298.79937234789969</v>
      </c>
      <c r="AL135" s="15">
        <f t="shared" si="18"/>
        <v>-0.12480429394891901</v>
      </c>
      <c r="AM135" s="53">
        <f t="shared" si="18"/>
        <v>-0.12480429394891912</v>
      </c>
    </row>
    <row r="136" spans="1:39" x14ac:dyDescent="0.2">
      <c r="A136" s="160" t="s">
        <v>319</v>
      </c>
      <c r="B136" s="160" t="s">
        <v>320</v>
      </c>
      <c r="D136" s="62">
        <v>51153</v>
      </c>
      <c r="E136" s="67">
        <v>234.39757416530011</v>
      </c>
      <c r="F136" s="50"/>
      <c r="G136" s="82">
        <v>58578.277359633052</v>
      </c>
      <c r="H136" s="75">
        <v>263.40318866476218</v>
      </c>
      <c r="I136" s="84"/>
      <c r="J136" s="94">
        <f t="shared" si="19"/>
        <v>-0.12675820618702405</v>
      </c>
      <c r="K136" s="117">
        <f t="shared" si="19"/>
        <v>-0.11011869160163446</v>
      </c>
      <c r="L136" s="94">
        <v>6.0122788082092482E-2</v>
      </c>
      <c r="M136" s="88">
        <f>INDEX('Pace of change parameters'!$E$20:$I$20,1,$B$6)</f>
        <v>4.0300000000000002E-2</v>
      </c>
      <c r="N136" s="99">
        <f>IF(INDEX('Pace of change parameters'!$E$28:$I$28,1,$B$6)=1,(1+L136)*D136,D136)</f>
        <v>54228.46097876328</v>
      </c>
      <c r="O136" s="85">
        <f>IF(K136&lt;INDEX('Pace of change parameters'!$E$16:$I$16,1,$B$6),1,IF(K136&gt;INDEX('Pace of change parameters'!$E$17:$I$17,1,$B$6),0,(K136-INDEX('Pace of change parameters'!$E$17:$I$17,1,$B$6))/(INDEX('Pace of change parameters'!$E$16:$I$16,1,$B$6)-INDEX('Pace of change parameters'!$E$17:$I$17,1,$B$6))))</f>
        <v>0</v>
      </c>
      <c r="P136" s="52">
        <v>6.0122788082092482E-2</v>
      </c>
      <c r="Q136" s="52">
        <v>4.0300000000000002E-2</v>
      </c>
      <c r="R136" s="9">
        <f>IF(INDEX('Pace of change parameters'!$E$29:$I$29,1,$B$6)=1,D136*(1+P136),D136)</f>
        <v>54228.46097876328</v>
      </c>
      <c r="S136" s="94">
        <f>IF(P136&lt;INDEX('Pace of change parameters'!$E$22:$I$22,1,$B$6),INDEX('Pace of change parameters'!$E$22:$I$22,1,$B$6),P136)</f>
        <v>6.0122788082092482E-2</v>
      </c>
      <c r="T136" s="123">
        <v>4.0300000000000002E-2</v>
      </c>
      <c r="U136" s="108">
        <f t="shared" si="12"/>
        <v>54228.46097876328</v>
      </c>
      <c r="V136" s="122">
        <f>IF(J136&gt;INDEX('Pace of change parameters'!$E$24:$I$24,1,$B$6),0,IF(J136&lt;INDEX('Pace of change parameters'!$E$23:$I$23,1,$B$6),1,(J136-INDEX('Pace of change parameters'!$E$24:$I$24,1,$B$6))/(INDEX('Pace of change parameters'!$E$23:$I$23,1,$B$6)-INDEX('Pace of change parameters'!$E$24:$I$24,1,$B$6))))</f>
        <v>1</v>
      </c>
      <c r="W136" s="123">
        <f>MIN(S136, S136+(INDEX('Pace of change parameters'!$E$25:$I$25,1,$B$6)-S136)*(1-V136))</f>
        <v>6.0122788082092482E-2</v>
      </c>
      <c r="X136" s="123">
        <v>4.0300000000000002E-2</v>
      </c>
      <c r="Y136" s="99">
        <f t="shared" si="13"/>
        <v>54228.46097876328</v>
      </c>
      <c r="Z136" s="88">
        <v>0</v>
      </c>
      <c r="AA136" s="90">
        <f t="shared" si="17"/>
        <v>61389.09694674793</v>
      </c>
      <c r="AB136" s="90">
        <f>IF(INDEX('Pace of change parameters'!$E$27:$I$27,1,$B$6)=1,MAX(AA136,Y136),Y136)</f>
        <v>54228.46097876328</v>
      </c>
      <c r="AC136" s="88">
        <f t="shared" si="14"/>
        <v>6.0122788082092482E-2</v>
      </c>
      <c r="AD136" s="134">
        <v>4.0300000000000002E-2</v>
      </c>
      <c r="AE136" s="51">
        <f t="shared" si="15"/>
        <v>54228</v>
      </c>
      <c r="AF136" s="51">
        <v>243.84172356621517</v>
      </c>
      <c r="AG136" s="15">
        <f t="shared" si="20"/>
        <v>6.011377631810455E-2</v>
      </c>
      <c r="AH136" s="15">
        <f t="shared" si="20"/>
        <v>4.029115674317918E-2</v>
      </c>
      <c r="AI136" s="51"/>
      <c r="AJ136" s="51">
        <v>61389.09694674793</v>
      </c>
      <c r="AK136" s="51">
        <v>276.04232513956799</v>
      </c>
      <c r="AL136" s="15">
        <f t="shared" si="18"/>
        <v>-0.11665095762786404</v>
      </c>
      <c r="AM136" s="53">
        <f t="shared" si="18"/>
        <v>-0.11665095762786404</v>
      </c>
    </row>
    <row r="137" spans="1:39" x14ac:dyDescent="0.2">
      <c r="A137" s="160" t="s">
        <v>321</v>
      </c>
      <c r="B137" s="160" t="s">
        <v>322</v>
      </c>
      <c r="D137" s="62">
        <v>117763</v>
      </c>
      <c r="E137" s="67">
        <v>288.92401234262513</v>
      </c>
      <c r="F137" s="50"/>
      <c r="G137" s="82">
        <v>124828.56754326123</v>
      </c>
      <c r="H137" s="75">
        <v>301.58588277413861</v>
      </c>
      <c r="I137" s="84"/>
      <c r="J137" s="94">
        <f t="shared" si="19"/>
        <v>-5.660216793573758E-2</v>
      </c>
      <c r="K137" s="117">
        <f t="shared" si="19"/>
        <v>-4.19842942084796E-2</v>
      </c>
      <c r="L137" s="94">
        <v>5.6419365045806691E-2</v>
      </c>
      <c r="M137" s="88">
        <f>INDEX('Pace of change parameters'!$E$20:$I$20,1,$B$6)</f>
        <v>4.0300000000000002E-2</v>
      </c>
      <c r="N137" s="99">
        <f>IF(INDEX('Pace of change parameters'!$E$28:$I$28,1,$B$6)=1,(1+L137)*D137,D137)</f>
        <v>124407.11368588933</v>
      </c>
      <c r="O137" s="85">
        <f>IF(K137&lt;INDEX('Pace of change parameters'!$E$16:$I$16,1,$B$6),1,IF(K137&gt;INDEX('Pace of change parameters'!$E$17:$I$17,1,$B$6),0,(K137-INDEX('Pace of change parameters'!$E$17:$I$17,1,$B$6))/(INDEX('Pace of change parameters'!$E$16:$I$16,1,$B$6)-INDEX('Pace of change parameters'!$E$17:$I$17,1,$B$6))))</f>
        <v>0</v>
      </c>
      <c r="P137" s="52">
        <v>5.6419365045806691E-2</v>
      </c>
      <c r="Q137" s="52">
        <v>4.0300000000000002E-2</v>
      </c>
      <c r="R137" s="9">
        <f>IF(INDEX('Pace of change parameters'!$E$29:$I$29,1,$B$6)=1,D137*(1+P137),D137)</f>
        <v>124407.11368588933</v>
      </c>
      <c r="S137" s="94">
        <f>IF(P137&lt;INDEX('Pace of change parameters'!$E$22:$I$22,1,$B$6),INDEX('Pace of change parameters'!$E$22:$I$22,1,$B$6),P137)</f>
        <v>5.6419365045806691E-2</v>
      </c>
      <c r="T137" s="123">
        <v>4.0300000000000002E-2</v>
      </c>
      <c r="U137" s="108">
        <f t="shared" ref="U137:U200" si="21">D137*(1+S137)</f>
        <v>124407.11368588933</v>
      </c>
      <c r="V137" s="122">
        <f>IF(J137&gt;INDEX('Pace of change parameters'!$E$24:$I$24,1,$B$6),0,IF(J137&lt;INDEX('Pace of change parameters'!$E$23:$I$23,1,$B$6),1,(J137-INDEX('Pace of change parameters'!$E$24:$I$24,1,$B$6))/(INDEX('Pace of change parameters'!$E$23:$I$23,1,$B$6)-INDEX('Pace of change parameters'!$E$24:$I$24,1,$B$6))))</f>
        <v>1</v>
      </c>
      <c r="W137" s="123">
        <f>MIN(S137, S137+(INDEX('Pace of change parameters'!$E$25:$I$25,1,$B$6)-S137)*(1-V137))</f>
        <v>5.6419365045806691E-2</v>
      </c>
      <c r="X137" s="123">
        <v>4.0300000000000002E-2</v>
      </c>
      <c r="Y137" s="99">
        <f t="shared" ref="Y137:Y200" si="22">D137*(1+W137)</f>
        <v>124407.11368588933</v>
      </c>
      <c r="Z137" s="88">
        <v>-6.273266584313375E-3</v>
      </c>
      <c r="AA137" s="90">
        <f t="shared" si="17"/>
        <v>129997.68219460378</v>
      </c>
      <c r="AB137" s="90">
        <f>IF(INDEX('Pace of change parameters'!$E$27:$I$27,1,$B$6)=1,MAX(AA137,Y137),Y137)</f>
        <v>124407.11368588933</v>
      </c>
      <c r="AC137" s="88">
        <f t="shared" ref="AC137:AC200" si="23">AB137/D137-1</f>
        <v>5.6419365045806691E-2</v>
      </c>
      <c r="AD137" s="134">
        <v>4.0300000000000002E-2</v>
      </c>
      <c r="AE137" s="51">
        <f t="shared" ref="AE137:AE200" si="24">ROUND(AB137,0)</f>
        <v>124407</v>
      </c>
      <c r="AF137" s="51">
        <v>300.56737537486634</v>
      </c>
      <c r="AG137" s="15">
        <f t="shared" ref="AG137:AH160" si="25">AE137/D137 - 1</f>
        <v>5.6418399667128138E-2</v>
      </c>
      <c r="AH137" s="15">
        <f t="shared" si="25"/>
        <v>4.0299049351542715E-2</v>
      </c>
      <c r="AI137" s="51"/>
      <c r="AJ137" s="51">
        <v>130818.34051879567</v>
      </c>
      <c r="AK137" s="51">
        <v>316.05717733431356</v>
      </c>
      <c r="AL137" s="15">
        <f t="shared" si="18"/>
        <v>-4.9009492807887245E-2</v>
      </c>
      <c r="AM137" s="53">
        <f t="shared" si="18"/>
        <v>-4.9009492807887356E-2</v>
      </c>
    </row>
    <row r="138" spans="1:39" x14ac:dyDescent="0.2">
      <c r="A138" s="160" t="s">
        <v>323</v>
      </c>
      <c r="B138" s="160" t="s">
        <v>324</v>
      </c>
      <c r="D138" s="62">
        <v>66569</v>
      </c>
      <c r="E138" s="67">
        <v>281.29629099570218</v>
      </c>
      <c r="F138" s="50"/>
      <c r="G138" s="82">
        <v>68178.573173063181</v>
      </c>
      <c r="H138" s="75">
        <v>285.33615328847395</v>
      </c>
      <c r="I138" s="84"/>
      <c r="J138" s="94">
        <f t="shared" si="19"/>
        <v>-2.3608196800737891E-2</v>
      </c>
      <c r="K138" s="117">
        <f t="shared" si="19"/>
        <v>-1.4158255959550559E-2</v>
      </c>
      <c r="L138" s="94">
        <v>5.0368471923745606E-2</v>
      </c>
      <c r="M138" s="88">
        <f>INDEX('Pace of change parameters'!$E$20:$I$20,1,$B$6)</f>
        <v>4.0300000000000002E-2</v>
      </c>
      <c r="N138" s="99">
        <f>IF(INDEX('Pace of change parameters'!$E$28:$I$28,1,$B$6)=1,(1+L138)*D138,D138)</f>
        <v>69921.978807491818</v>
      </c>
      <c r="O138" s="85">
        <f>IF(K138&lt;INDEX('Pace of change parameters'!$E$16:$I$16,1,$B$6),1,IF(K138&gt;INDEX('Pace of change parameters'!$E$17:$I$17,1,$B$6),0,(K138-INDEX('Pace of change parameters'!$E$17:$I$17,1,$B$6))/(INDEX('Pace of change parameters'!$E$16:$I$16,1,$B$6)-INDEX('Pace of change parameters'!$E$17:$I$17,1,$B$6))))</f>
        <v>0</v>
      </c>
      <c r="P138" s="52">
        <v>5.0368471923745606E-2</v>
      </c>
      <c r="Q138" s="52">
        <v>4.0300000000000002E-2</v>
      </c>
      <c r="R138" s="9">
        <f>IF(INDEX('Pace of change parameters'!$E$29:$I$29,1,$B$6)=1,D138*(1+P138),D138)</f>
        <v>69921.978807491818</v>
      </c>
      <c r="S138" s="94">
        <f>IF(P138&lt;INDEX('Pace of change parameters'!$E$22:$I$22,1,$B$6),INDEX('Pace of change parameters'!$E$22:$I$22,1,$B$6),P138)</f>
        <v>5.0368471923745606E-2</v>
      </c>
      <c r="T138" s="123">
        <v>4.0300000000000002E-2</v>
      </c>
      <c r="U138" s="108">
        <f t="shared" si="21"/>
        <v>69921.978807491818</v>
      </c>
      <c r="V138" s="122">
        <f>IF(J138&gt;INDEX('Pace of change parameters'!$E$24:$I$24,1,$B$6),0,IF(J138&lt;INDEX('Pace of change parameters'!$E$23:$I$23,1,$B$6),1,(J138-INDEX('Pace of change parameters'!$E$24:$I$24,1,$B$6))/(INDEX('Pace of change parameters'!$E$23:$I$23,1,$B$6)-INDEX('Pace of change parameters'!$E$24:$I$24,1,$B$6))))</f>
        <v>1</v>
      </c>
      <c r="W138" s="123">
        <f>MIN(S138, S138+(INDEX('Pace of change parameters'!$E$25:$I$25,1,$B$6)-S138)*(1-V138))</f>
        <v>5.0368471923745606E-2</v>
      </c>
      <c r="X138" s="123">
        <v>4.0300000000000002E-2</v>
      </c>
      <c r="Y138" s="99">
        <f t="shared" si="22"/>
        <v>69921.978807491818</v>
      </c>
      <c r="Z138" s="88">
        <v>-3.0871918113768437E-2</v>
      </c>
      <c r="AA138" s="90">
        <f t="shared" ref="AA138:AA201" si="26">(1+Z138)*AJ138</f>
        <v>69244.253082866751</v>
      </c>
      <c r="AB138" s="90">
        <f>IF(INDEX('Pace of change parameters'!$E$27:$I$27,1,$B$6)=1,MAX(AA138,Y138),Y138)</f>
        <v>69921.978807491818</v>
      </c>
      <c r="AC138" s="88">
        <f t="shared" si="23"/>
        <v>5.0368471923745606E-2</v>
      </c>
      <c r="AD138" s="134">
        <v>4.0300000000000002E-2</v>
      </c>
      <c r="AE138" s="51">
        <f t="shared" si="24"/>
        <v>69922</v>
      </c>
      <c r="AF138" s="51">
        <v>292.6326202162187</v>
      </c>
      <c r="AG138" s="15">
        <f t="shared" si="25"/>
        <v>5.0368790277756981E-2</v>
      </c>
      <c r="AH138" s="15">
        <f t="shared" si="25"/>
        <v>4.0300315302378875E-2</v>
      </c>
      <c r="AI138" s="51"/>
      <c r="AJ138" s="51">
        <v>71450.053276854189</v>
      </c>
      <c r="AK138" s="51">
        <v>299.02772096041679</v>
      </c>
      <c r="AL138" s="15">
        <f t="shared" ref="AL138:AM160" si="27">AE138/AJ138-1</f>
        <v>-2.1386314030212072E-2</v>
      </c>
      <c r="AM138" s="53">
        <f t="shared" si="27"/>
        <v>-2.1386314030212072E-2</v>
      </c>
    </row>
    <row r="139" spans="1:39" x14ac:dyDescent="0.2">
      <c r="A139" s="160" t="s">
        <v>325</v>
      </c>
      <c r="B139" s="160" t="s">
        <v>326</v>
      </c>
      <c r="D139" s="62">
        <v>101344</v>
      </c>
      <c r="E139" s="67">
        <v>271.55060292795838</v>
      </c>
      <c r="F139" s="50"/>
      <c r="G139" s="82">
        <v>107101.91573088607</v>
      </c>
      <c r="H139" s="75">
        <v>284.5456447798835</v>
      </c>
      <c r="I139" s="84"/>
      <c r="J139" s="94">
        <f t="shared" si="19"/>
        <v>-5.3761090000984946E-2</v>
      </c>
      <c r="K139" s="117">
        <f t="shared" si="19"/>
        <v>-4.5669445624366256E-2</v>
      </c>
      <c r="L139" s="94">
        <v>4.9195996091520922E-2</v>
      </c>
      <c r="M139" s="88">
        <f>INDEX('Pace of change parameters'!$E$20:$I$20,1,$B$6)</f>
        <v>4.0300000000000002E-2</v>
      </c>
      <c r="N139" s="99">
        <f>IF(INDEX('Pace of change parameters'!$E$28:$I$28,1,$B$6)=1,(1+L139)*D139,D139)</f>
        <v>106329.71902789909</v>
      </c>
      <c r="O139" s="85">
        <f>IF(K139&lt;INDEX('Pace of change parameters'!$E$16:$I$16,1,$B$6),1,IF(K139&gt;INDEX('Pace of change parameters'!$E$17:$I$17,1,$B$6),0,(K139-INDEX('Pace of change parameters'!$E$17:$I$17,1,$B$6))/(INDEX('Pace of change parameters'!$E$16:$I$16,1,$B$6)-INDEX('Pace of change parameters'!$E$17:$I$17,1,$B$6))))</f>
        <v>0</v>
      </c>
      <c r="P139" s="52">
        <v>4.9195996091520922E-2</v>
      </c>
      <c r="Q139" s="52">
        <v>4.0300000000000002E-2</v>
      </c>
      <c r="R139" s="9">
        <f>IF(INDEX('Pace of change parameters'!$E$29:$I$29,1,$B$6)=1,D139*(1+P139),D139)</f>
        <v>106329.71902789909</v>
      </c>
      <c r="S139" s="94">
        <f>IF(P139&lt;INDEX('Pace of change parameters'!$E$22:$I$22,1,$B$6),INDEX('Pace of change parameters'!$E$22:$I$22,1,$B$6),P139)</f>
        <v>4.9195996091520922E-2</v>
      </c>
      <c r="T139" s="123">
        <v>4.0300000000000002E-2</v>
      </c>
      <c r="U139" s="108">
        <f t="shared" si="21"/>
        <v>106329.71902789909</v>
      </c>
      <c r="V139" s="122">
        <f>IF(J139&gt;INDEX('Pace of change parameters'!$E$24:$I$24,1,$B$6),0,IF(J139&lt;INDEX('Pace of change parameters'!$E$23:$I$23,1,$B$6),1,(J139-INDEX('Pace of change parameters'!$E$24:$I$24,1,$B$6))/(INDEX('Pace of change parameters'!$E$23:$I$23,1,$B$6)-INDEX('Pace of change parameters'!$E$24:$I$24,1,$B$6))))</f>
        <v>1</v>
      </c>
      <c r="W139" s="123">
        <f>MIN(S139, S139+(INDEX('Pace of change parameters'!$E$25:$I$25,1,$B$6)-S139)*(1-V139))</f>
        <v>4.9195996091520922E-2</v>
      </c>
      <c r="X139" s="123">
        <v>4.0300000000000002E-2</v>
      </c>
      <c r="Y139" s="99">
        <f t="shared" si="22"/>
        <v>106329.71902789909</v>
      </c>
      <c r="Z139" s="88">
        <v>0</v>
      </c>
      <c r="AA139" s="90">
        <f t="shared" si="26"/>
        <v>112241.09318920707</v>
      </c>
      <c r="AB139" s="90">
        <f>IF(INDEX('Pace of change parameters'!$E$27:$I$27,1,$B$6)=1,MAX(AA139,Y139),Y139)</f>
        <v>106329.71902789909</v>
      </c>
      <c r="AC139" s="88">
        <f t="shared" si="23"/>
        <v>4.9195996091520922E-2</v>
      </c>
      <c r="AD139" s="134">
        <v>4.0300000000000002E-2</v>
      </c>
      <c r="AE139" s="51">
        <f t="shared" si="24"/>
        <v>106330</v>
      </c>
      <c r="AF139" s="51">
        <v>282.49483870548414</v>
      </c>
      <c r="AG139" s="15">
        <f t="shared" si="25"/>
        <v>4.9198768550678951E-2</v>
      </c>
      <c r="AH139" s="15">
        <f t="shared" si="25"/>
        <v>4.0302748951837941E-2</v>
      </c>
      <c r="AI139" s="51"/>
      <c r="AJ139" s="51">
        <v>112241.09318920707</v>
      </c>
      <c r="AK139" s="51">
        <v>298.19928069794287</v>
      </c>
      <c r="AL139" s="15">
        <f t="shared" si="27"/>
        <v>-5.2664251757086999E-2</v>
      </c>
      <c r="AM139" s="53">
        <f t="shared" si="27"/>
        <v>-5.2664251757086999E-2</v>
      </c>
    </row>
    <row r="140" spans="1:39" x14ac:dyDescent="0.2">
      <c r="A140" s="160" t="s">
        <v>327</v>
      </c>
      <c r="B140" s="160" t="s">
        <v>328</v>
      </c>
      <c r="D140" s="62">
        <v>93581</v>
      </c>
      <c r="E140" s="67">
        <v>272.14749529924069</v>
      </c>
      <c r="F140" s="50"/>
      <c r="G140" s="82">
        <v>95664.347784008947</v>
      </c>
      <c r="H140" s="75">
        <v>275.16183032893468</v>
      </c>
      <c r="I140" s="84"/>
      <c r="J140" s="94">
        <f t="shared" si="19"/>
        <v>-2.1777682410094257E-2</v>
      </c>
      <c r="K140" s="117">
        <f t="shared" si="19"/>
        <v>-1.0954771692318621E-2</v>
      </c>
      <c r="L140" s="94">
        <v>5.1809729247888514E-2</v>
      </c>
      <c r="M140" s="88">
        <f>INDEX('Pace of change parameters'!$E$20:$I$20,1,$B$6)</f>
        <v>4.0300000000000002E-2</v>
      </c>
      <c r="N140" s="99">
        <f>IF(INDEX('Pace of change parameters'!$E$28:$I$28,1,$B$6)=1,(1+L140)*D140,D140)</f>
        <v>98429.406272746652</v>
      </c>
      <c r="O140" s="85">
        <f>IF(K140&lt;INDEX('Pace of change parameters'!$E$16:$I$16,1,$B$6),1,IF(K140&gt;INDEX('Pace of change parameters'!$E$17:$I$17,1,$B$6),0,(K140-INDEX('Pace of change parameters'!$E$17:$I$17,1,$B$6))/(INDEX('Pace of change parameters'!$E$16:$I$16,1,$B$6)-INDEX('Pace of change parameters'!$E$17:$I$17,1,$B$6))))</f>
        <v>0</v>
      </c>
      <c r="P140" s="52">
        <v>5.1809729247888514E-2</v>
      </c>
      <c r="Q140" s="52">
        <v>4.0300000000000002E-2</v>
      </c>
      <c r="R140" s="9">
        <f>IF(INDEX('Pace of change parameters'!$E$29:$I$29,1,$B$6)=1,D140*(1+P140),D140)</f>
        <v>98429.406272746652</v>
      </c>
      <c r="S140" s="94">
        <f>IF(P140&lt;INDEX('Pace of change parameters'!$E$22:$I$22,1,$B$6),INDEX('Pace of change parameters'!$E$22:$I$22,1,$B$6),P140)</f>
        <v>5.1809729247888514E-2</v>
      </c>
      <c r="T140" s="123">
        <v>4.0300000000000002E-2</v>
      </c>
      <c r="U140" s="108">
        <f t="shared" si="21"/>
        <v>98429.406272746652</v>
      </c>
      <c r="V140" s="122">
        <f>IF(J140&gt;INDEX('Pace of change parameters'!$E$24:$I$24,1,$B$6),0,IF(J140&lt;INDEX('Pace of change parameters'!$E$23:$I$23,1,$B$6),1,(J140-INDEX('Pace of change parameters'!$E$24:$I$24,1,$B$6))/(INDEX('Pace of change parameters'!$E$23:$I$23,1,$B$6)-INDEX('Pace of change parameters'!$E$24:$I$24,1,$B$6))))</f>
        <v>1</v>
      </c>
      <c r="W140" s="123">
        <f>MIN(S140, S140+(INDEX('Pace of change parameters'!$E$25:$I$25,1,$B$6)-S140)*(1-V140))</f>
        <v>5.1809729247888514E-2</v>
      </c>
      <c r="X140" s="123">
        <v>4.0300000000000002E-2</v>
      </c>
      <c r="Y140" s="99">
        <f t="shared" si="22"/>
        <v>98429.406272746652</v>
      </c>
      <c r="Z140" s="88">
        <v>-1.6876715253249519E-2</v>
      </c>
      <c r="AA140" s="90">
        <f t="shared" si="26"/>
        <v>98562.734964119925</v>
      </c>
      <c r="AB140" s="90">
        <f>IF(INDEX('Pace of change parameters'!$E$27:$I$27,1,$B$6)=1,MAX(AA140,Y140),Y140)</f>
        <v>98429.406272746652</v>
      </c>
      <c r="AC140" s="88">
        <f t="shared" si="23"/>
        <v>5.1809729247888514E-2</v>
      </c>
      <c r="AD140" s="134">
        <v>4.0300000000000002E-2</v>
      </c>
      <c r="AE140" s="51">
        <f t="shared" si="24"/>
        <v>98429</v>
      </c>
      <c r="AF140" s="51">
        <v>283.11387078702273</v>
      </c>
      <c r="AG140" s="15">
        <f t="shared" si="25"/>
        <v>5.1805387845823336E-2</v>
      </c>
      <c r="AH140" s="15">
        <f t="shared" si="25"/>
        <v>4.0295706104970463E-2</v>
      </c>
      <c r="AI140" s="51"/>
      <c r="AJ140" s="51">
        <v>100254.7050744601</v>
      </c>
      <c r="AK140" s="51">
        <v>288.36519337026454</v>
      </c>
      <c r="AL140" s="15">
        <f t="shared" si="27"/>
        <v>-1.8210667251019608E-2</v>
      </c>
      <c r="AM140" s="53">
        <f t="shared" si="27"/>
        <v>-1.8210667251019608E-2</v>
      </c>
    </row>
    <row r="141" spans="1:39" x14ac:dyDescent="0.2">
      <c r="A141" s="160" t="s">
        <v>329</v>
      </c>
      <c r="B141" s="160" t="s">
        <v>330</v>
      </c>
      <c r="D141" s="62">
        <v>96531</v>
      </c>
      <c r="E141" s="67">
        <v>365.72918623612804</v>
      </c>
      <c r="F141" s="50"/>
      <c r="G141" s="82">
        <v>99265.709111186254</v>
      </c>
      <c r="H141" s="75">
        <v>371.42960060854034</v>
      </c>
      <c r="I141" s="84"/>
      <c r="J141" s="94">
        <f t="shared" si="19"/>
        <v>-2.7549383726490517E-2</v>
      </c>
      <c r="K141" s="117">
        <f t="shared" si="19"/>
        <v>-1.5347226939029346E-2</v>
      </c>
      <c r="L141" s="94">
        <v>5.3353520141351307E-2</v>
      </c>
      <c r="M141" s="88">
        <f>INDEX('Pace of change parameters'!$E$20:$I$20,1,$B$6)</f>
        <v>4.0300000000000002E-2</v>
      </c>
      <c r="N141" s="99">
        <f>IF(INDEX('Pace of change parameters'!$E$28:$I$28,1,$B$6)=1,(1+L141)*D141,D141)</f>
        <v>101681.26865276479</v>
      </c>
      <c r="O141" s="85">
        <f>IF(K141&lt;INDEX('Pace of change parameters'!$E$16:$I$16,1,$B$6),1,IF(K141&gt;INDEX('Pace of change parameters'!$E$17:$I$17,1,$B$6),0,(K141-INDEX('Pace of change parameters'!$E$17:$I$17,1,$B$6))/(INDEX('Pace of change parameters'!$E$16:$I$16,1,$B$6)-INDEX('Pace of change parameters'!$E$17:$I$17,1,$B$6))))</f>
        <v>0</v>
      </c>
      <c r="P141" s="52">
        <v>5.3353520141351307E-2</v>
      </c>
      <c r="Q141" s="52">
        <v>4.0300000000000002E-2</v>
      </c>
      <c r="R141" s="9">
        <f>IF(INDEX('Pace of change parameters'!$E$29:$I$29,1,$B$6)=1,D141*(1+P141),D141)</f>
        <v>101681.26865276479</v>
      </c>
      <c r="S141" s="94">
        <f>IF(P141&lt;INDEX('Pace of change parameters'!$E$22:$I$22,1,$B$6),INDEX('Pace of change parameters'!$E$22:$I$22,1,$B$6),P141)</f>
        <v>5.3353520141351307E-2</v>
      </c>
      <c r="T141" s="123">
        <v>4.0300000000000002E-2</v>
      </c>
      <c r="U141" s="108">
        <f t="shared" si="21"/>
        <v>101681.26865276479</v>
      </c>
      <c r="V141" s="122">
        <f>IF(J141&gt;INDEX('Pace of change parameters'!$E$24:$I$24,1,$B$6),0,IF(J141&lt;INDEX('Pace of change parameters'!$E$23:$I$23,1,$B$6),1,(J141-INDEX('Pace of change parameters'!$E$24:$I$24,1,$B$6))/(INDEX('Pace of change parameters'!$E$23:$I$23,1,$B$6)-INDEX('Pace of change parameters'!$E$24:$I$24,1,$B$6))))</f>
        <v>1</v>
      </c>
      <c r="W141" s="123">
        <f>MIN(S141, S141+(INDEX('Pace of change parameters'!$E$25:$I$25,1,$B$6)-S141)*(1-V141))</f>
        <v>5.3353520141351307E-2</v>
      </c>
      <c r="X141" s="123">
        <v>4.0300000000000002E-2</v>
      </c>
      <c r="Y141" s="99">
        <f t="shared" si="22"/>
        <v>101681.26865276479</v>
      </c>
      <c r="Z141" s="88">
        <v>0</v>
      </c>
      <c r="AA141" s="90">
        <f t="shared" si="26"/>
        <v>104028.87409443727</v>
      </c>
      <c r="AB141" s="90">
        <f>IF(INDEX('Pace of change parameters'!$E$27:$I$27,1,$B$6)=1,MAX(AA141,Y141),Y141)</f>
        <v>101681.26865276479</v>
      </c>
      <c r="AC141" s="88">
        <f t="shared" si="23"/>
        <v>5.3353520141351307E-2</v>
      </c>
      <c r="AD141" s="134">
        <v>4.0300000000000002E-2</v>
      </c>
      <c r="AE141" s="51">
        <f t="shared" si="24"/>
        <v>101681</v>
      </c>
      <c r="AF141" s="51">
        <v>380.46706720418712</v>
      </c>
      <c r="AG141" s="15">
        <f t="shared" si="25"/>
        <v>5.3350737068920795E-2</v>
      </c>
      <c r="AH141" s="15">
        <f t="shared" si="25"/>
        <v>4.0297251416362867E-2</v>
      </c>
      <c r="AI141" s="51"/>
      <c r="AJ141" s="51">
        <v>104028.87409443727</v>
      </c>
      <c r="AK141" s="51">
        <v>389.25227556047037</v>
      </c>
      <c r="AL141" s="15">
        <f t="shared" si="27"/>
        <v>-2.2569446366456636E-2</v>
      </c>
      <c r="AM141" s="53">
        <f t="shared" si="27"/>
        <v>-2.2569446366456636E-2</v>
      </c>
    </row>
    <row r="142" spans="1:39" x14ac:dyDescent="0.2">
      <c r="A142" s="160" t="s">
        <v>331</v>
      </c>
      <c r="B142" s="160" t="s">
        <v>332</v>
      </c>
      <c r="D142" s="62">
        <v>60897</v>
      </c>
      <c r="E142" s="67">
        <v>285.24849971170909</v>
      </c>
      <c r="F142" s="50"/>
      <c r="G142" s="82">
        <v>60738.749034252134</v>
      </c>
      <c r="H142" s="75">
        <v>281.21388850247388</v>
      </c>
      <c r="I142" s="84"/>
      <c r="J142" s="94">
        <f t="shared" si="19"/>
        <v>2.6054366983854216E-3</v>
      </c>
      <c r="K142" s="117">
        <f t="shared" si="19"/>
        <v>1.434712641939706E-2</v>
      </c>
      <c r="L142" s="94">
        <v>5.2483137423424031E-2</v>
      </c>
      <c r="M142" s="88">
        <f>INDEX('Pace of change parameters'!$E$20:$I$20,1,$B$6)</f>
        <v>4.0300000000000002E-2</v>
      </c>
      <c r="N142" s="99">
        <f>IF(INDEX('Pace of change parameters'!$E$28:$I$28,1,$B$6)=1,(1+L142)*D142,D142)</f>
        <v>64093.065619674257</v>
      </c>
      <c r="O142" s="85">
        <f>IF(K142&lt;INDEX('Pace of change parameters'!$E$16:$I$16,1,$B$6),1,IF(K142&gt;INDEX('Pace of change parameters'!$E$17:$I$17,1,$B$6),0,(K142-INDEX('Pace of change parameters'!$E$17:$I$17,1,$B$6))/(INDEX('Pace of change parameters'!$E$16:$I$16,1,$B$6)-INDEX('Pace of change parameters'!$E$17:$I$17,1,$B$6))))</f>
        <v>0</v>
      </c>
      <c r="P142" s="52">
        <v>5.2483137423424031E-2</v>
      </c>
      <c r="Q142" s="52">
        <v>4.0300000000000002E-2</v>
      </c>
      <c r="R142" s="9">
        <f>IF(INDEX('Pace of change parameters'!$E$29:$I$29,1,$B$6)=1,D142*(1+P142),D142)</f>
        <v>64093.065619674257</v>
      </c>
      <c r="S142" s="94">
        <f>IF(P142&lt;INDEX('Pace of change parameters'!$E$22:$I$22,1,$B$6),INDEX('Pace of change parameters'!$E$22:$I$22,1,$B$6),P142)</f>
        <v>5.2483137423424031E-2</v>
      </c>
      <c r="T142" s="123">
        <v>4.0300000000000002E-2</v>
      </c>
      <c r="U142" s="108">
        <f t="shared" si="21"/>
        <v>64093.065619674257</v>
      </c>
      <c r="V142" s="122">
        <f>IF(J142&gt;INDEX('Pace of change parameters'!$E$24:$I$24,1,$B$6),0,IF(J142&lt;INDEX('Pace of change parameters'!$E$23:$I$23,1,$B$6),1,(J142-INDEX('Pace of change parameters'!$E$24:$I$24,1,$B$6))/(INDEX('Pace of change parameters'!$E$23:$I$23,1,$B$6)-INDEX('Pace of change parameters'!$E$24:$I$24,1,$B$6))))</f>
        <v>1</v>
      </c>
      <c r="W142" s="123">
        <f>MIN(S142, S142+(INDEX('Pace of change parameters'!$E$25:$I$25,1,$B$6)-S142)*(1-V142))</f>
        <v>5.2483137423424031E-2</v>
      </c>
      <c r="X142" s="123">
        <v>4.0300000000000002E-2</v>
      </c>
      <c r="Y142" s="99">
        <f t="shared" si="22"/>
        <v>64093.065619674257</v>
      </c>
      <c r="Z142" s="88">
        <v>0</v>
      </c>
      <c r="AA142" s="90">
        <f t="shared" si="26"/>
        <v>63653.236676730667</v>
      </c>
      <c r="AB142" s="90">
        <f>IF(INDEX('Pace of change parameters'!$E$27:$I$27,1,$B$6)=1,MAX(AA142,Y142),Y142)</f>
        <v>64093.065619674257</v>
      </c>
      <c r="AC142" s="88">
        <f t="shared" si="23"/>
        <v>5.2483137423424031E-2</v>
      </c>
      <c r="AD142" s="134">
        <v>4.0300000000000002E-2</v>
      </c>
      <c r="AE142" s="51">
        <f t="shared" si="24"/>
        <v>64093</v>
      </c>
      <c r="AF142" s="51">
        <v>296.74371043804263</v>
      </c>
      <c r="AG142" s="15">
        <f t="shared" si="25"/>
        <v>5.2482059871586495E-2</v>
      </c>
      <c r="AH142" s="15">
        <f t="shared" si="25"/>
        <v>4.0298934921485507E-2</v>
      </c>
      <c r="AI142" s="51"/>
      <c r="AJ142" s="51">
        <v>63653.236676730667</v>
      </c>
      <c r="AK142" s="51">
        <v>294.70765345426116</v>
      </c>
      <c r="AL142" s="15">
        <f t="shared" si="27"/>
        <v>6.9087346728764487E-3</v>
      </c>
      <c r="AM142" s="53">
        <f t="shared" si="27"/>
        <v>6.9087346728762267E-3</v>
      </c>
    </row>
    <row r="143" spans="1:39" x14ac:dyDescent="0.2">
      <c r="A143" s="160" t="s">
        <v>333</v>
      </c>
      <c r="B143" s="160" t="s">
        <v>334</v>
      </c>
      <c r="D143" s="62">
        <v>97153</v>
      </c>
      <c r="E143" s="67">
        <v>321.62609621965578</v>
      </c>
      <c r="F143" s="50"/>
      <c r="G143" s="82">
        <v>100110.38575436913</v>
      </c>
      <c r="H143" s="75">
        <v>327.03922523906976</v>
      </c>
      <c r="I143" s="84"/>
      <c r="J143" s="94">
        <f t="shared" si="19"/>
        <v>-2.9541248214000171E-2</v>
      </c>
      <c r="K143" s="117">
        <f t="shared" si="19"/>
        <v>-1.6551925890409436E-2</v>
      </c>
      <c r="L143" s="94">
        <v>5.4224128138741889E-2</v>
      </c>
      <c r="M143" s="88">
        <f>INDEX('Pace of change parameters'!$E$20:$I$20,1,$B$6)</f>
        <v>4.0300000000000002E-2</v>
      </c>
      <c r="N143" s="99">
        <f>IF(INDEX('Pace of change parameters'!$E$28:$I$28,1,$B$6)=1,(1+L143)*D143,D143)</f>
        <v>102421.0367210632</v>
      </c>
      <c r="O143" s="85">
        <f>IF(K143&lt;INDEX('Pace of change parameters'!$E$16:$I$16,1,$B$6),1,IF(K143&gt;INDEX('Pace of change parameters'!$E$17:$I$17,1,$B$6),0,(K143-INDEX('Pace of change parameters'!$E$17:$I$17,1,$B$6))/(INDEX('Pace of change parameters'!$E$16:$I$16,1,$B$6)-INDEX('Pace of change parameters'!$E$17:$I$17,1,$B$6))))</f>
        <v>0</v>
      </c>
      <c r="P143" s="52">
        <v>5.4224128138741889E-2</v>
      </c>
      <c r="Q143" s="52">
        <v>4.0300000000000002E-2</v>
      </c>
      <c r="R143" s="9">
        <f>IF(INDEX('Pace of change parameters'!$E$29:$I$29,1,$B$6)=1,D143*(1+P143),D143)</f>
        <v>102421.0367210632</v>
      </c>
      <c r="S143" s="94">
        <f>IF(P143&lt;INDEX('Pace of change parameters'!$E$22:$I$22,1,$B$6),INDEX('Pace of change parameters'!$E$22:$I$22,1,$B$6),P143)</f>
        <v>5.4224128138741889E-2</v>
      </c>
      <c r="T143" s="123">
        <v>4.0300000000000002E-2</v>
      </c>
      <c r="U143" s="108">
        <f t="shared" si="21"/>
        <v>102421.0367210632</v>
      </c>
      <c r="V143" s="122">
        <f>IF(J143&gt;INDEX('Pace of change parameters'!$E$24:$I$24,1,$B$6),0,IF(J143&lt;INDEX('Pace of change parameters'!$E$23:$I$23,1,$B$6),1,(J143-INDEX('Pace of change parameters'!$E$24:$I$24,1,$B$6))/(INDEX('Pace of change parameters'!$E$23:$I$23,1,$B$6)-INDEX('Pace of change parameters'!$E$24:$I$24,1,$B$6))))</f>
        <v>1</v>
      </c>
      <c r="W143" s="123">
        <f>MIN(S143, S143+(INDEX('Pace of change parameters'!$E$25:$I$25,1,$B$6)-S143)*(1-V143))</f>
        <v>5.4224128138741889E-2</v>
      </c>
      <c r="X143" s="123">
        <v>4.0300000000000002E-2</v>
      </c>
      <c r="Y143" s="99">
        <f t="shared" si="22"/>
        <v>102421.0367210632</v>
      </c>
      <c r="Z143" s="88">
        <v>0</v>
      </c>
      <c r="AA143" s="90">
        <f t="shared" si="26"/>
        <v>104914.08169483591</v>
      </c>
      <c r="AB143" s="90">
        <f>IF(INDEX('Pace of change parameters'!$E$27:$I$27,1,$B$6)=1,MAX(AA143,Y143),Y143)</f>
        <v>102421.0367210632</v>
      </c>
      <c r="AC143" s="88">
        <f t="shared" si="23"/>
        <v>5.4224128138741889E-2</v>
      </c>
      <c r="AD143" s="134">
        <v>4.0300000000000002E-2</v>
      </c>
      <c r="AE143" s="51">
        <f t="shared" si="24"/>
        <v>102421</v>
      </c>
      <c r="AF143" s="51">
        <v>334.58750793744599</v>
      </c>
      <c r="AG143" s="15">
        <f t="shared" si="25"/>
        <v>5.4223750167261997E-2</v>
      </c>
      <c r="AH143" s="15">
        <f t="shared" si="25"/>
        <v>4.0299627020744522E-2</v>
      </c>
      <c r="AI143" s="51"/>
      <c r="AJ143" s="51">
        <v>104914.08169483591</v>
      </c>
      <c r="AK143" s="51">
        <v>342.73187277824638</v>
      </c>
      <c r="AL143" s="15">
        <f t="shared" si="27"/>
        <v>-2.3763079794069553E-2</v>
      </c>
      <c r="AM143" s="53">
        <f t="shared" si="27"/>
        <v>-2.3763079794069664E-2</v>
      </c>
    </row>
    <row r="144" spans="1:39" x14ac:dyDescent="0.2">
      <c r="A144" s="160" t="s">
        <v>335</v>
      </c>
      <c r="B144" s="160" t="s">
        <v>336</v>
      </c>
      <c r="D144" s="62">
        <v>118502</v>
      </c>
      <c r="E144" s="67">
        <v>292.92382818744034</v>
      </c>
      <c r="F144" s="50"/>
      <c r="G144" s="82">
        <v>117788.49730413142</v>
      </c>
      <c r="H144" s="75">
        <v>287.93979581546643</v>
      </c>
      <c r="I144" s="84"/>
      <c r="J144" s="94">
        <f t="shared" si="19"/>
        <v>6.057490435813051E-3</v>
      </c>
      <c r="K144" s="117">
        <f t="shared" si="19"/>
        <v>1.7309286331397056E-2</v>
      </c>
      <c r="L144" s="94">
        <v>5.1934765787694293E-2</v>
      </c>
      <c r="M144" s="88">
        <f>INDEX('Pace of change parameters'!$E$20:$I$20,1,$B$6)</f>
        <v>4.0300000000000002E-2</v>
      </c>
      <c r="N144" s="99">
        <f>IF(INDEX('Pace of change parameters'!$E$28:$I$28,1,$B$6)=1,(1+L144)*D144,D144)</f>
        <v>124656.37361537335</v>
      </c>
      <c r="O144" s="85">
        <f>IF(K144&lt;INDEX('Pace of change parameters'!$E$16:$I$16,1,$B$6),1,IF(K144&gt;INDEX('Pace of change parameters'!$E$17:$I$17,1,$B$6),0,(K144-INDEX('Pace of change parameters'!$E$17:$I$17,1,$B$6))/(INDEX('Pace of change parameters'!$E$16:$I$16,1,$B$6)-INDEX('Pace of change parameters'!$E$17:$I$17,1,$B$6))))</f>
        <v>0</v>
      </c>
      <c r="P144" s="52">
        <v>5.1934765787694293E-2</v>
      </c>
      <c r="Q144" s="52">
        <v>4.0300000000000002E-2</v>
      </c>
      <c r="R144" s="9">
        <f>IF(INDEX('Pace of change parameters'!$E$29:$I$29,1,$B$6)=1,D144*(1+P144),D144)</f>
        <v>124656.37361537335</v>
      </c>
      <c r="S144" s="94">
        <f>IF(P144&lt;INDEX('Pace of change parameters'!$E$22:$I$22,1,$B$6),INDEX('Pace of change parameters'!$E$22:$I$22,1,$B$6),P144)</f>
        <v>5.1934765787694293E-2</v>
      </c>
      <c r="T144" s="123">
        <v>4.0300000000000002E-2</v>
      </c>
      <c r="U144" s="108">
        <f t="shared" si="21"/>
        <v>124656.37361537335</v>
      </c>
      <c r="V144" s="122">
        <f>IF(J144&gt;INDEX('Pace of change parameters'!$E$24:$I$24,1,$B$6),0,IF(J144&lt;INDEX('Pace of change parameters'!$E$23:$I$23,1,$B$6),1,(J144-INDEX('Pace of change parameters'!$E$24:$I$24,1,$B$6))/(INDEX('Pace of change parameters'!$E$23:$I$23,1,$B$6)-INDEX('Pace of change parameters'!$E$24:$I$24,1,$B$6))))</f>
        <v>1</v>
      </c>
      <c r="W144" s="123">
        <f>MIN(S144, S144+(INDEX('Pace of change parameters'!$E$25:$I$25,1,$B$6)-S144)*(1-V144))</f>
        <v>5.1934765787694293E-2</v>
      </c>
      <c r="X144" s="123">
        <v>4.0300000000000002E-2</v>
      </c>
      <c r="Y144" s="99">
        <f t="shared" si="22"/>
        <v>124656.37361537335</v>
      </c>
      <c r="Z144" s="88">
        <v>-3.7113675359579545E-2</v>
      </c>
      <c r="AA144" s="90">
        <f t="shared" si="26"/>
        <v>118859.13046217957</v>
      </c>
      <c r="AB144" s="90">
        <f>IF(INDEX('Pace of change parameters'!$E$27:$I$27,1,$B$6)=1,MAX(AA144,Y144),Y144)</f>
        <v>124656.37361537335</v>
      </c>
      <c r="AC144" s="88">
        <f t="shared" si="23"/>
        <v>5.1934765787694293E-2</v>
      </c>
      <c r="AD144" s="134">
        <v>4.0300000000000002E-2</v>
      </c>
      <c r="AE144" s="51">
        <f t="shared" si="24"/>
        <v>124656</v>
      </c>
      <c r="AF144" s="51">
        <v>304.72774514217207</v>
      </c>
      <c r="AG144" s="15">
        <f t="shared" si="25"/>
        <v>5.1931612968557417E-2</v>
      </c>
      <c r="AH144" s="15">
        <f t="shared" si="25"/>
        <v>4.0296882052143879E-2</v>
      </c>
      <c r="AI144" s="51"/>
      <c r="AJ144" s="51">
        <v>123440.45960624296</v>
      </c>
      <c r="AK144" s="51">
        <v>301.7562966493694</v>
      </c>
      <c r="AL144" s="15">
        <f t="shared" si="27"/>
        <v>9.8471797466928024E-3</v>
      </c>
      <c r="AM144" s="53">
        <f t="shared" si="27"/>
        <v>9.8471797466928024E-3</v>
      </c>
    </row>
    <row r="145" spans="1:39" x14ac:dyDescent="0.2">
      <c r="A145" s="160" t="s">
        <v>337</v>
      </c>
      <c r="B145" s="160" t="s">
        <v>338</v>
      </c>
      <c r="D145" s="62">
        <v>118876</v>
      </c>
      <c r="E145" s="67">
        <v>275.93174970266972</v>
      </c>
      <c r="F145" s="50"/>
      <c r="G145" s="82">
        <v>115355.60623588478</v>
      </c>
      <c r="H145" s="75">
        <v>265.07189078360045</v>
      </c>
      <c r="I145" s="84"/>
      <c r="J145" s="94">
        <f t="shared" si="19"/>
        <v>3.0517751837015439E-2</v>
      </c>
      <c r="K145" s="117">
        <f t="shared" si="19"/>
        <v>4.0969485247815518E-2</v>
      </c>
      <c r="L145" s="94">
        <v>5.0850947082544451E-2</v>
      </c>
      <c r="M145" s="88">
        <f>INDEX('Pace of change parameters'!$E$20:$I$20,1,$B$6)</f>
        <v>4.0300000000000002E-2</v>
      </c>
      <c r="N145" s="99">
        <f>IF(INDEX('Pace of change parameters'!$E$28:$I$28,1,$B$6)=1,(1+L145)*D145,D145)</f>
        <v>124920.95718538456</v>
      </c>
      <c r="O145" s="85">
        <f>IF(K145&lt;INDEX('Pace of change parameters'!$E$16:$I$16,1,$B$6),1,IF(K145&gt;INDEX('Pace of change parameters'!$E$17:$I$17,1,$B$6),0,(K145-INDEX('Pace of change parameters'!$E$17:$I$17,1,$B$6))/(INDEX('Pace of change parameters'!$E$16:$I$16,1,$B$6)-INDEX('Pace of change parameters'!$E$17:$I$17,1,$B$6))))</f>
        <v>0</v>
      </c>
      <c r="P145" s="52">
        <v>5.0850947082544451E-2</v>
      </c>
      <c r="Q145" s="52">
        <v>4.0300000000000002E-2</v>
      </c>
      <c r="R145" s="9">
        <f>IF(INDEX('Pace of change parameters'!$E$29:$I$29,1,$B$6)=1,D145*(1+P145),D145)</f>
        <v>124920.95718538456</v>
      </c>
      <c r="S145" s="94">
        <f>IF(P145&lt;INDEX('Pace of change parameters'!$E$22:$I$22,1,$B$6),INDEX('Pace of change parameters'!$E$22:$I$22,1,$B$6),P145)</f>
        <v>5.0850947082544451E-2</v>
      </c>
      <c r="T145" s="123">
        <v>4.0300000000000002E-2</v>
      </c>
      <c r="U145" s="108">
        <f t="shared" si="21"/>
        <v>124920.95718538456</v>
      </c>
      <c r="V145" s="122">
        <f>IF(J145&gt;INDEX('Pace of change parameters'!$E$24:$I$24,1,$B$6),0,IF(J145&lt;INDEX('Pace of change parameters'!$E$23:$I$23,1,$B$6),1,(J145-INDEX('Pace of change parameters'!$E$24:$I$24,1,$B$6))/(INDEX('Pace of change parameters'!$E$23:$I$23,1,$B$6)-INDEX('Pace of change parameters'!$E$24:$I$24,1,$B$6))))</f>
        <v>1</v>
      </c>
      <c r="W145" s="123">
        <f>MIN(S145, S145+(INDEX('Pace of change parameters'!$E$25:$I$25,1,$B$6)-S145)*(1-V145))</f>
        <v>5.0850947082544451E-2</v>
      </c>
      <c r="X145" s="123">
        <v>4.0300000000000002E-2</v>
      </c>
      <c r="Y145" s="99">
        <f t="shared" si="22"/>
        <v>124920.95718538456</v>
      </c>
      <c r="Z145" s="88">
        <v>-2.0245714031145945E-2</v>
      </c>
      <c r="AA145" s="90">
        <f t="shared" si="26"/>
        <v>118443.30756554725</v>
      </c>
      <c r="AB145" s="90">
        <f>IF(INDEX('Pace of change parameters'!$E$27:$I$27,1,$B$6)=1,MAX(AA145,Y145),Y145)</f>
        <v>124920.95718538456</v>
      </c>
      <c r="AC145" s="88">
        <f t="shared" si="23"/>
        <v>5.0850947082544451E-2</v>
      </c>
      <c r="AD145" s="134">
        <v>4.0300000000000002E-2</v>
      </c>
      <c r="AE145" s="51">
        <f t="shared" si="24"/>
        <v>124921</v>
      </c>
      <c r="AF145" s="51">
        <v>287.05189759799777</v>
      </c>
      <c r="AG145" s="15">
        <f t="shared" si="25"/>
        <v>5.0851307244523802E-2</v>
      </c>
      <c r="AH145" s="15">
        <f t="shared" si="25"/>
        <v>4.0300356545814653E-2</v>
      </c>
      <c r="AI145" s="51"/>
      <c r="AJ145" s="51">
        <v>120890.82871265184</v>
      </c>
      <c r="AK145" s="51">
        <v>277.79109824738214</v>
      </c>
      <c r="AL145" s="15">
        <f t="shared" si="27"/>
        <v>3.3337279016653731E-2</v>
      </c>
      <c r="AM145" s="53">
        <f t="shared" si="27"/>
        <v>3.3337279016653731E-2</v>
      </c>
    </row>
    <row r="146" spans="1:39" x14ac:dyDescent="0.2">
      <c r="A146" s="160" t="s">
        <v>339</v>
      </c>
      <c r="B146" s="160" t="s">
        <v>340</v>
      </c>
      <c r="D146" s="62">
        <v>104126</v>
      </c>
      <c r="E146" s="67">
        <v>316.46095791839639</v>
      </c>
      <c r="F146" s="50"/>
      <c r="G146" s="82">
        <v>108368.81777458759</v>
      </c>
      <c r="H146" s="75">
        <v>324.74015821926815</v>
      </c>
      <c r="I146" s="84"/>
      <c r="J146" s="94">
        <f t="shared" si="19"/>
        <v>-3.9151647694568914E-2</v>
      </c>
      <c r="K146" s="117">
        <f t="shared" si="19"/>
        <v>-2.5494845929346255E-2</v>
      </c>
      <c r="L146" s="94">
        <v>5.5086069874890065E-2</v>
      </c>
      <c r="M146" s="88">
        <f>INDEX('Pace of change parameters'!$E$20:$I$20,1,$B$6)</f>
        <v>4.0300000000000002E-2</v>
      </c>
      <c r="N146" s="99">
        <f>IF(INDEX('Pace of change parameters'!$E$28:$I$28,1,$B$6)=1,(1+L146)*D146,D146)</f>
        <v>109861.8921117928</v>
      </c>
      <c r="O146" s="85">
        <f>IF(K146&lt;INDEX('Pace of change parameters'!$E$16:$I$16,1,$B$6),1,IF(K146&gt;INDEX('Pace of change parameters'!$E$17:$I$17,1,$B$6),0,(K146-INDEX('Pace of change parameters'!$E$17:$I$17,1,$B$6))/(INDEX('Pace of change parameters'!$E$16:$I$16,1,$B$6)-INDEX('Pace of change parameters'!$E$17:$I$17,1,$B$6))))</f>
        <v>0</v>
      </c>
      <c r="P146" s="52">
        <v>5.5086069874890065E-2</v>
      </c>
      <c r="Q146" s="52">
        <v>4.0300000000000002E-2</v>
      </c>
      <c r="R146" s="9">
        <f>IF(INDEX('Pace of change parameters'!$E$29:$I$29,1,$B$6)=1,D146*(1+P146),D146)</f>
        <v>109861.8921117928</v>
      </c>
      <c r="S146" s="94">
        <f>IF(P146&lt;INDEX('Pace of change parameters'!$E$22:$I$22,1,$B$6),INDEX('Pace of change parameters'!$E$22:$I$22,1,$B$6),P146)</f>
        <v>5.5086069874890065E-2</v>
      </c>
      <c r="T146" s="123">
        <v>4.0300000000000002E-2</v>
      </c>
      <c r="U146" s="108">
        <f t="shared" si="21"/>
        <v>109861.8921117928</v>
      </c>
      <c r="V146" s="122">
        <f>IF(J146&gt;INDEX('Pace of change parameters'!$E$24:$I$24,1,$B$6),0,IF(J146&lt;INDEX('Pace of change parameters'!$E$23:$I$23,1,$B$6),1,(J146-INDEX('Pace of change parameters'!$E$24:$I$24,1,$B$6))/(INDEX('Pace of change parameters'!$E$23:$I$23,1,$B$6)-INDEX('Pace of change parameters'!$E$24:$I$24,1,$B$6))))</f>
        <v>1</v>
      </c>
      <c r="W146" s="123">
        <f>MIN(S146, S146+(INDEX('Pace of change parameters'!$E$25:$I$25,1,$B$6)-S146)*(1-V146))</f>
        <v>5.5086069874890065E-2</v>
      </c>
      <c r="X146" s="123">
        <v>4.0300000000000002E-2</v>
      </c>
      <c r="Y146" s="99">
        <f t="shared" si="22"/>
        <v>109861.8921117928</v>
      </c>
      <c r="Z146" s="88">
        <v>-2.2010491038861768E-2</v>
      </c>
      <c r="AA146" s="90">
        <f t="shared" si="26"/>
        <v>111069.08149827112</v>
      </c>
      <c r="AB146" s="90">
        <f>IF(INDEX('Pace of change parameters'!$E$27:$I$27,1,$B$6)=1,MAX(AA146,Y146),Y146)</f>
        <v>109861.8921117928</v>
      </c>
      <c r="AC146" s="88">
        <f t="shared" si="23"/>
        <v>5.5086069874890065E-2</v>
      </c>
      <c r="AD146" s="134">
        <v>4.0300000000000002E-2</v>
      </c>
      <c r="AE146" s="51">
        <f t="shared" si="24"/>
        <v>109862</v>
      </c>
      <c r="AF146" s="51">
        <v>329.21465782245878</v>
      </c>
      <c r="AG146" s="15">
        <f t="shared" si="25"/>
        <v>5.5087106006184827E-2</v>
      </c>
      <c r="AH146" s="15">
        <f t="shared" si="25"/>
        <v>4.03010216108588E-2</v>
      </c>
      <c r="AI146" s="51"/>
      <c r="AJ146" s="51">
        <v>113568.78625032838</v>
      </c>
      <c r="AK146" s="51">
        <v>340.32248734515861</v>
      </c>
      <c r="AL146" s="15">
        <f t="shared" si="27"/>
        <v>-3.2639128872592571E-2</v>
      </c>
      <c r="AM146" s="53">
        <f t="shared" si="27"/>
        <v>-3.263912887259246E-2</v>
      </c>
    </row>
    <row r="147" spans="1:39" x14ac:dyDescent="0.2">
      <c r="A147" s="160" t="s">
        <v>341</v>
      </c>
      <c r="B147" s="160" t="s">
        <v>342</v>
      </c>
      <c r="D147" s="62">
        <v>94657</v>
      </c>
      <c r="E147" s="67">
        <v>327.28607339091479</v>
      </c>
      <c r="F147" s="50"/>
      <c r="G147" s="82">
        <v>96532.759565439948</v>
      </c>
      <c r="H147" s="75">
        <v>329.99405264865942</v>
      </c>
      <c r="I147" s="84"/>
      <c r="J147" s="94">
        <f t="shared" si="19"/>
        <v>-1.9431326462477916E-2</v>
      </c>
      <c r="K147" s="117">
        <f t="shared" si="19"/>
        <v>-8.206145644169438E-3</v>
      </c>
      <c r="L147" s="94">
        <v>5.2208962544314286E-2</v>
      </c>
      <c r="M147" s="88">
        <f>INDEX('Pace of change parameters'!$E$20:$I$20,1,$B$6)</f>
        <v>4.0300000000000002E-2</v>
      </c>
      <c r="N147" s="99">
        <f>IF(INDEX('Pace of change parameters'!$E$28:$I$28,1,$B$6)=1,(1+L147)*D147,D147)</f>
        <v>99598.943767557153</v>
      </c>
      <c r="O147" s="85">
        <f>IF(K147&lt;INDEX('Pace of change parameters'!$E$16:$I$16,1,$B$6),1,IF(K147&gt;INDEX('Pace of change parameters'!$E$17:$I$17,1,$B$6),0,(K147-INDEX('Pace of change parameters'!$E$17:$I$17,1,$B$6))/(INDEX('Pace of change parameters'!$E$16:$I$16,1,$B$6)-INDEX('Pace of change parameters'!$E$17:$I$17,1,$B$6))))</f>
        <v>0</v>
      </c>
      <c r="P147" s="52">
        <v>5.2208962544314286E-2</v>
      </c>
      <c r="Q147" s="52">
        <v>4.0300000000000002E-2</v>
      </c>
      <c r="R147" s="9">
        <f>IF(INDEX('Pace of change parameters'!$E$29:$I$29,1,$B$6)=1,D147*(1+P147),D147)</f>
        <v>99598.943767557153</v>
      </c>
      <c r="S147" s="94">
        <f>IF(P147&lt;INDEX('Pace of change parameters'!$E$22:$I$22,1,$B$6),INDEX('Pace of change parameters'!$E$22:$I$22,1,$B$6),P147)</f>
        <v>5.2208962544314286E-2</v>
      </c>
      <c r="T147" s="123">
        <v>4.0300000000000002E-2</v>
      </c>
      <c r="U147" s="108">
        <f t="shared" si="21"/>
        <v>99598.943767557153</v>
      </c>
      <c r="V147" s="122">
        <f>IF(J147&gt;INDEX('Pace of change parameters'!$E$24:$I$24,1,$B$6),0,IF(J147&lt;INDEX('Pace of change parameters'!$E$23:$I$23,1,$B$6),1,(J147-INDEX('Pace of change parameters'!$E$24:$I$24,1,$B$6))/(INDEX('Pace of change parameters'!$E$23:$I$23,1,$B$6)-INDEX('Pace of change parameters'!$E$24:$I$24,1,$B$6))))</f>
        <v>1</v>
      </c>
      <c r="W147" s="123">
        <f>MIN(S147, S147+(INDEX('Pace of change parameters'!$E$25:$I$25,1,$B$6)-S147)*(1-V147))</f>
        <v>5.2208962544314286E-2</v>
      </c>
      <c r="X147" s="123">
        <v>4.0300000000000002E-2</v>
      </c>
      <c r="Y147" s="99">
        <f t="shared" si="22"/>
        <v>99598.943767557153</v>
      </c>
      <c r="Z147" s="88">
        <v>-1.8754137013276662E-2</v>
      </c>
      <c r="AA147" s="90">
        <f t="shared" si="26"/>
        <v>99267.528448726807</v>
      </c>
      <c r="AB147" s="90">
        <f>IF(INDEX('Pace of change parameters'!$E$27:$I$27,1,$B$6)=1,MAX(AA147,Y147),Y147)</f>
        <v>99598.943767557153</v>
      </c>
      <c r="AC147" s="88">
        <f t="shared" si="23"/>
        <v>5.2208962544314286E-2</v>
      </c>
      <c r="AD147" s="134">
        <v>4.0300000000000002E-2</v>
      </c>
      <c r="AE147" s="51">
        <f t="shared" si="24"/>
        <v>99599</v>
      </c>
      <c r="AF147" s="51">
        <v>340.47589437731864</v>
      </c>
      <c r="AG147" s="15">
        <f t="shared" si="25"/>
        <v>5.2209556609653873E-2</v>
      </c>
      <c r="AH147" s="15">
        <f t="shared" si="25"/>
        <v>4.03005873416733E-2</v>
      </c>
      <c r="AI147" s="51"/>
      <c r="AJ147" s="51">
        <v>101164.78671978864</v>
      </c>
      <c r="AK147" s="51">
        <v>345.82848460236272</v>
      </c>
      <c r="AL147" s="15">
        <f t="shared" si="27"/>
        <v>-1.5477586327796389E-2</v>
      </c>
      <c r="AM147" s="53">
        <f t="shared" si="27"/>
        <v>-1.5477586327796389E-2</v>
      </c>
    </row>
    <row r="148" spans="1:39" x14ac:dyDescent="0.2">
      <c r="A148" s="160" t="s">
        <v>343</v>
      </c>
      <c r="B148" s="160" t="s">
        <v>344</v>
      </c>
      <c r="D148" s="62">
        <v>60007</v>
      </c>
      <c r="E148" s="67">
        <v>285.00675311401454</v>
      </c>
      <c r="F148" s="50"/>
      <c r="G148" s="82">
        <v>59699.902303155162</v>
      </c>
      <c r="H148" s="75">
        <v>282.66665547130845</v>
      </c>
      <c r="I148" s="84"/>
      <c r="J148" s="94">
        <f t="shared" si="19"/>
        <v>5.1440234405308871E-3</v>
      </c>
      <c r="K148" s="117">
        <f t="shared" si="19"/>
        <v>8.2786476487801686E-3</v>
      </c>
      <c r="L148" s="94">
        <v>4.3544261009163421E-2</v>
      </c>
      <c r="M148" s="88">
        <f>INDEX('Pace of change parameters'!$E$20:$I$20,1,$B$6)</f>
        <v>4.0300000000000002E-2</v>
      </c>
      <c r="N148" s="99">
        <f>IF(INDEX('Pace of change parameters'!$E$28:$I$28,1,$B$6)=1,(1+L148)*D148,D148)</f>
        <v>62619.960470376871</v>
      </c>
      <c r="O148" s="85">
        <f>IF(K148&lt;INDEX('Pace of change parameters'!$E$16:$I$16,1,$B$6),1,IF(K148&gt;INDEX('Pace of change parameters'!$E$17:$I$17,1,$B$6),0,(K148-INDEX('Pace of change parameters'!$E$17:$I$17,1,$B$6))/(INDEX('Pace of change parameters'!$E$16:$I$16,1,$B$6)-INDEX('Pace of change parameters'!$E$17:$I$17,1,$B$6))))</f>
        <v>0</v>
      </c>
      <c r="P148" s="52">
        <v>4.3544261009163421E-2</v>
      </c>
      <c r="Q148" s="52">
        <v>4.0300000000000002E-2</v>
      </c>
      <c r="R148" s="9">
        <f>IF(INDEX('Pace of change parameters'!$E$29:$I$29,1,$B$6)=1,D148*(1+P148),D148)</f>
        <v>62619.960470376871</v>
      </c>
      <c r="S148" s="94">
        <f>IF(P148&lt;INDEX('Pace of change parameters'!$E$22:$I$22,1,$B$6),INDEX('Pace of change parameters'!$E$22:$I$22,1,$B$6),P148)</f>
        <v>4.3544261009163421E-2</v>
      </c>
      <c r="T148" s="123">
        <v>4.0300000000000002E-2</v>
      </c>
      <c r="U148" s="108">
        <f t="shared" si="21"/>
        <v>62619.960470376871</v>
      </c>
      <c r="V148" s="122">
        <f>IF(J148&gt;INDEX('Pace of change parameters'!$E$24:$I$24,1,$B$6),0,IF(J148&lt;INDEX('Pace of change parameters'!$E$23:$I$23,1,$B$6),1,(J148-INDEX('Pace of change parameters'!$E$24:$I$24,1,$B$6))/(INDEX('Pace of change parameters'!$E$23:$I$23,1,$B$6)-INDEX('Pace of change parameters'!$E$24:$I$24,1,$B$6))))</f>
        <v>1</v>
      </c>
      <c r="W148" s="123">
        <f>MIN(S148, S148+(INDEX('Pace of change parameters'!$E$25:$I$25,1,$B$6)-S148)*(1-V148))</f>
        <v>4.3544261009163421E-2</v>
      </c>
      <c r="X148" s="123">
        <v>4.0300000000000002E-2</v>
      </c>
      <c r="Y148" s="99">
        <f t="shared" si="22"/>
        <v>62619.960470376871</v>
      </c>
      <c r="Z148" s="88">
        <v>0</v>
      </c>
      <c r="AA148" s="90">
        <f t="shared" si="26"/>
        <v>62564.541932489672</v>
      </c>
      <c r="AB148" s="90">
        <f>IF(INDEX('Pace of change parameters'!$E$27:$I$27,1,$B$6)=1,MAX(AA148,Y148),Y148)</f>
        <v>62619.960470376871</v>
      </c>
      <c r="AC148" s="88">
        <f t="shared" si="23"/>
        <v>4.3544261009163421E-2</v>
      </c>
      <c r="AD148" s="134">
        <v>4.0300000000000002E-2</v>
      </c>
      <c r="AE148" s="51">
        <f t="shared" si="24"/>
        <v>62620</v>
      </c>
      <c r="AF148" s="51">
        <v>296.49271242907633</v>
      </c>
      <c r="AG148" s="15">
        <f t="shared" si="25"/>
        <v>4.3544919759361367E-2</v>
      </c>
      <c r="AH148" s="15">
        <f t="shared" si="25"/>
        <v>4.0300656702218385E-2</v>
      </c>
      <c r="AI148" s="51"/>
      <c r="AJ148" s="51">
        <v>62564.541932489672</v>
      </c>
      <c r="AK148" s="51">
        <v>296.23012998158015</v>
      </c>
      <c r="AL148" s="15">
        <f t="shared" si="27"/>
        <v>8.8641370650766049E-4</v>
      </c>
      <c r="AM148" s="53">
        <f t="shared" si="27"/>
        <v>8.8641370650766049E-4</v>
      </c>
    </row>
    <row r="149" spans="1:39" x14ac:dyDescent="0.2">
      <c r="A149" s="160" t="s">
        <v>345</v>
      </c>
      <c r="B149" s="160" t="s">
        <v>346</v>
      </c>
      <c r="D149" s="62">
        <v>100755</v>
      </c>
      <c r="E149" s="67">
        <v>329.36082805529742</v>
      </c>
      <c r="F149" s="50"/>
      <c r="G149" s="82">
        <v>103268.98233484612</v>
      </c>
      <c r="H149" s="75">
        <v>333.36358988095776</v>
      </c>
      <c r="I149" s="84"/>
      <c r="J149" s="94">
        <f t="shared" si="19"/>
        <v>-2.4344021583311615E-2</v>
      </c>
      <c r="K149" s="117">
        <f t="shared" si="19"/>
        <v>-1.2007195588125574E-2</v>
      </c>
      <c r="L149" s="94">
        <v>5.345422686551804E-2</v>
      </c>
      <c r="M149" s="88">
        <f>INDEX('Pace of change parameters'!$E$20:$I$20,1,$B$6)</f>
        <v>4.0300000000000002E-2</v>
      </c>
      <c r="N149" s="99">
        <f>IF(INDEX('Pace of change parameters'!$E$28:$I$28,1,$B$6)=1,(1+L149)*D149,D149)</f>
        <v>106140.78062783527</v>
      </c>
      <c r="O149" s="85">
        <f>IF(K149&lt;INDEX('Pace of change parameters'!$E$16:$I$16,1,$B$6),1,IF(K149&gt;INDEX('Pace of change parameters'!$E$17:$I$17,1,$B$6),0,(K149-INDEX('Pace of change parameters'!$E$17:$I$17,1,$B$6))/(INDEX('Pace of change parameters'!$E$16:$I$16,1,$B$6)-INDEX('Pace of change parameters'!$E$17:$I$17,1,$B$6))))</f>
        <v>0</v>
      </c>
      <c r="P149" s="52">
        <v>5.345422686551804E-2</v>
      </c>
      <c r="Q149" s="52">
        <v>4.0300000000000002E-2</v>
      </c>
      <c r="R149" s="9">
        <f>IF(INDEX('Pace of change parameters'!$E$29:$I$29,1,$B$6)=1,D149*(1+P149),D149)</f>
        <v>106140.78062783527</v>
      </c>
      <c r="S149" s="94">
        <f>IF(P149&lt;INDEX('Pace of change parameters'!$E$22:$I$22,1,$B$6),INDEX('Pace of change parameters'!$E$22:$I$22,1,$B$6),P149)</f>
        <v>5.345422686551804E-2</v>
      </c>
      <c r="T149" s="123">
        <v>4.0300000000000002E-2</v>
      </c>
      <c r="U149" s="108">
        <f t="shared" si="21"/>
        <v>106140.78062783527</v>
      </c>
      <c r="V149" s="122">
        <f>IF(J149&gt;INDEX('Pace of change parameters'!$E$24:$I$24,1,$B$6),0,IF(J149&lt;INDEX('Pace of change parameters'!$E$23:$I$23,1,$B$6),1,(J149-INDEX('Pace of change parameters'!$E$24:$I$24,1,$B$6))/(INDEX('Pace of change parameters'!$E$23:$I$23,1,$B$6)-INDEX('Pace of change parameters'!$E$24:$I$24,1,$B$6))))</f>
        <v>1</v>
      </c>
      <c r="W149" s="123">
        <f>MIN(S149, S149+(INDEX('Pace of change parameters'!$E$25:$I$25,1,$B$6)-S149)*(1-V149))</f>
        <v>5.345422686551804E-2</v>
      </c>
      <c r="X149" s="123">
        <v>4.0300000000000002E-2</v>
      </c>
      <c r="Y149" s="99">
        <f t="shared" si="22"/>
        <v>106140.78062783527</v>
      </c>
      <c r="Z149" s="88">
        <v>-1.4077684603608809E-2</v>
      </c>
      <c r="AA149" s="90">
        <f t="shared" si="26"/>
        <v>106700.6936260021</v>
      </c>
      <c r="AB149" s="90">
        <f>IF(INDEX('Pace of change parameters'!$E$27:$I$27,1,$B$6)=1,MAX(AA149,Y149),Y149)</f>
        <v>106140.78062783527</v>
      </c>
      <c r="AC149" s="88">
        <f t="shared" si="23"/>
        <v>5.345422686551804E-2</v>
      </c>
      <c r="AD149" s="134">
        <v>4.0300000000000002E-2</v>
      </c>
      <c r="AE149" s="51">
        <f t="shared" si="24"/>
        <v>106141</v>
      </c>
      <c r="AF149" s="51">
        <v>342.63477758330964</v>
      </c>
      <c r="AG149" s="15">
        <f t="shared" si="25"/>
        <v>5.3456404148677583E-2</v>
      </c>
      <c r="AH149" s="15">
        <f t="shared" si="25"/>
        <v>4.0302150095953726E-2</v>
      </c>
      <c r="AI149" s="51"/>
      <c r="AJ149" s="51">
        <v>108224.24034808764</v>
      </c>
      <c r="AK149" s="51">
        <v>349.35970568196694</v>
      </c>
      <c r="AL149" s="15">
        <f t="shared" si="27"/>
        <v>-1.9249295179963322E-2</v>
      </c>
      <c r="AM149" s="53">
        <f t="shared" si="27"/>
        <v>-1.9249295179963322E-2</v>
      </c>
    </row>
    <row r="150" spans="1:39" x14ac:dyDescent="0.2">
      <c r="A150" s="160" t="s">
        <v>347</v>
      </c>
      <c r="B150" s="160" t="s">
        <v>348</v>
      </c>
      <c r="D150" s="62">
        <v>71508</v>
      </c>
      <c r="E150" s="67">
        <v>272.45107360822021</v>
      </c>
      <c r="F150" s="50"/>
      <c r="G150" s="82">
        <v>75298.288830652877</v>
      </c>
      <c r="H150" s="75">
        <v>283.61498183112985</v>
      </c>
      <c r="I150" s="84"/>
      <c r="J150" s="94">
        <f t="shared" si="19"/>
        <v>-5.0336984937032203E-2</v>
      </c>
      <c r="K150" s="117">
        <f t="shared" si="19"/>
        <v>-3.9362900192475903E-2</v>
      </c>
      <c r="L150" s="94">
        <v>5.2321464644492721E-2</v>
      </c>
      <c r="M150" s="88">
        <f>INDEX('Pace of change parameters'!$E$20:$I$20,1,$B$6)</f>
        <v>4.0300000000000002E-2</v>
      </c>
      <c r="N150" s="99">
        <f>IF(INDEX('Pace of change parameters'!$E$28:$I$28,1,$B$6)=1,(1+L150)*D150,D150)</f>
        <v>75249.403293798387</v>
      </c>
      <c r="O150" s="85">
        <f>IF(K150&lt;INDEX('Pace of change parameters'!$E$16:$I$16,1,$B$6),1,IF(K150&gt;INDEX('Pace of change parameters'!$E$17:$I$17,1,$B$6),0,(K150-INDEX('Pace of change parameters'!$E$17:$I$17,1,$B$6))/(INDEX('Pace of change parameters'!$E$16:$I$16,1,$B$6)-INDEX('Pace of change parameters'!$E$17:$I$17,1,$B$6))))</f>
        <v>0</v>
      </c>
      <c r="P150" s="52">
        <v>5.2321464644492721E-2</v>
      </c>
      <c r="Q150" s="52">
        <v>4.0300000000000002E-2</v>
      </c>
      <c r="R150" s="9">
        <f>IF(INDEX('Pace of change parameters'!$E$29:$I$29,1,$B$6)=1,D150*(1+P150),D150)</f>
        <v>75249.403293798387</v>
      </c>
      <c r="S150" s="94">
        <f>IF(P150&lt;INDEX('Pace of change parameters'!$E$22:$I$22,1,$B$6),INDEX('Pace of change parameters'!$E$22:$I$22,1,$B$6),P150)</f>
        <v>5.2321464644492721E-2</v>
      </c>
      <c r="T150" s="123">
        <v>4.0300000000000002E-2</v>
      </c>
      <c r="U150" s="108">
        <f t="shared" si="21"/>
        <v>75249.403293798387</v>
      </c>
      <c r="V150" s="122">
        <f>IF(J150&gt;INDEX('Pace of change parameters'!$E$24:$I$24,1,$B$6),0,IF(J150&lt;INDEX('Pace of change parameters'!$E$23:$I$23,1,$B$6),1,(J150-INDEX('Pace of change parameters'!$E$24:$I$24,1,$B$6))/(INDEX('Pace of change parameters'!$E$23:$I$23,1,$B$6)-INDEX('Pace of change parameters'!$E$24:$I$24,1,$B$6))))</f>
        <v>1</v>
      </c>
      <c r="W150" s="123">
        <f>MIN(S150, S150+(INDEX('Pace of change parameters'!$E$25:$I$25,1,$B$6)-S150)*(1-V150))</f>
        <v>5.2321464644492721E-2</v>
      </c>
      <c r="X150" s="123">
        <v>4.0300000000000002E-2</v>
      </c>
      <c r="Y150" s="99">
        <f t="shared" si="22"/>
        <v>75249.403293798387</v>
      </c>
      <c r="Z150" s="88">
        <v>-2.7362322791239069E-2</v>
      </c>
      <c r="AA150" s="90">
        <f t="shared" si="26"/>
        <v>76752.202078347254</v>
      </c>
      <c r="AB150" s="90">
        <f>IF(INDEX('Pace of change parameters'!$E$27:$I$27,1,$B$6)=1,MAX(AA150,Y150),Y150)</f>
        <v>75249.403293798387</v>
      </c>
      <c r="AC150" s="88">
        <f t="shared" si="23"/>
        <v>5.2321464644492721E-2</v>
      </c>
      <c r="AD150" s="134">
        <v>4.0300000000000002E-2</v>
      </c>
      <c r="AE150" s="51">
        <f t="shared" si="24"/>
        <v>75249</v>
      </c>
      <c r="AF150" s="51">
        <v>283.42933284723949</v>
      </c>
      <c r="AG150" s="15">
        <f t="shared" si="25"/>
        <v>5.2315824802819266E-2</v>
      </c>
      <c r="AH150" s="15">
        <f t="shared" si="25"/>
        <v>4.0294424586506894E-2</v>
      </c>
      <c r="AI150" s="51"/>
      <c r="AJ150" s="51">
        <v>78911.401312982081</v>
      </c>
      <c r="AK150" s="51">
        <v>297.22396082578229</v>
      </c>
      <c r="AL150" s="15">
        <f t="shared" si="27"/>
        <v>-4.6411560966407084E-2</v>
      </c>
      <c r="AM150" s="53">
        <f t="shared" si="27"/>
        <v>-4.6411560966407084E-2</v>
      </c>
    </row>
    <row r="151" spans="1:39" x14ac:dyDescent="0.2">
      <c r="A151" s="160" t="s">
        <v>349</v>
      </c>
      <c r="B151" s="160" t="s">
        <v>350</v>
      </c>
      <c r="D151" s="62">
        <v>68146</v>
      </c>
      <c r="E151" s="67">
        <v>252.85032176816381</v>
      </c>
      <c r="F151" s="50"/>
      <c r="G151" s="82">
        <v>76623.757985322693</v>
      </c>
      <c r="H151" s="75">
        <v>281.18287650606726</v>
      </c>
      <c r="I151" s="84"/>
      <c r="J151" s="94">
        <f t="shared" si="19"/>
        <v>-0.11064137557631415</v>
      </c>
      <c r="K151" s="117">
        <f t="shared" si="19"/>
        <v>-0.10076202039739823</v>
      </c>
      <c r="L151" s="94">
        <v>5.1856073006304015E-2</v>
      </c>
      <c r="M151" s="88">
        <f>INDEX('Pace of change parameters'!$E$20:$I$20,1,$B$6)</f>
        <v>4.0300000000000002E-2</v>
      </c>
      <c r="N151" s="99">
        <f>IF(INDEX('Pace of change parameters'!$E$28:$I$28,1,$B$6)=1,(1+L151)*D151,D151)</f>
        <v>71679.783951087593</v>
      </c>
      <c r="O151" s="85">
        <f>IF(K151&lt;INDEX('Pace of change parameters'!$E$16:$I$16,1,$B$6),1,IF(K151&gt;INDEX('Pace of change parameters'!$E$17:$I$17,1,$B$6),0,(K151-INDEX('Pace of change parameters'!$E$17:$I$17,1,$B$6))/(INDEX('Pace of change parameters'!$E$16:$I$16,1,$B$6)-INDEX('Pace of change parameters'!$E$17:$I$17,1,$B$6))))</f>
        <v>0</v>
      </c>
      <c r="P151" s="52">
        <v>5.1856073006304015E-2</v>
      </c>
      <c r="Q151" s="52">
        <v>4.0300000000000002E-2</v>
      </c>
      <c r="R151" s="9">
        <f>IF(INDEX('Pace of change parameters'!$E$29:$I$29,1,$B$6)=1,D151*(1+P151),D151)</f>
        <v>71679.783951087593</v>
      </c>
      <c r="S151" s="94">
        <f>IF(P151&lt;INDEX('Pace of change parameters'!$E$22:$I$22,1,$B$6),INDEX('Pace of change parameters'!$E$22:$I$22,1,$B$6),P151)</f>
        <v>5.1856073006304015E-2</v>
      </c>
      <c r="T151" s="123">
        <v>4.0300000000000002E-2</v>
      </c>
      <c r="U151" s="108">
        <f t="shared" si="21"/>
        <v>71679.783951087593</v>
      </c>
      <c r="V151" s="122">
        <f>IF(J151&gt;INDEX('Pace of change parameters'!$E$24:$I$24,1,$B$6),0,IF(J151&lt;INDEX('Pace of change parameters'!$E$23:$I$23,1,$B$6),1,(J151-INDEX('Pace of change parameters'!$E$24:$I$24,1,$B$6))/(INDEX('Pace of change parameters'!$E$23:$I$23,1,$B$6)-INDEX('Pace of change parameters'!$E$24:$I$24,1,$B$6))))</f>
        <v>1</v>
      </c>
      <c r="W151" s="123">
        <f>MIN(S151, S151+(INDEX('Pace of change parameters'!$E$25:$I$25,1,$B$6)-S151)*(1-V151))</f>
        <v>5.1856073006304015E-2</v>
      </c>
      <c r="X151" s="123">
        <v>4.0300000000000002E-2</v>
      </c>
      <c r="Y151" s="99">
        <f t="shared" si="22"/>
        <v>71679.783951087593</v>
      </c>
      <c r="Z151" s="88">
        <v>-2.1103795125415825E-2</v>
      </c>
      <c r="AA151" s="90">
        <f t="shared" si="26"/>
        <v>78605.827064166733</v>
      </c>
      <c r="AB151" s="90">
        <f>IF(INDEX('Pace of change parameters'!$E$27:$I$27,1,$B$6)=1,MAX(AA151,Y151),Y151)</f>
        <v>71679.783951087593</v>
      </c>
      <c r="AC151" s="88">
        <f t="shared" si="23"/>
        <v>5.1856073006304015E-2</v>
      </c>
      <c r="AD151" s="134">
        <v>4.0300000000000002E-2</v>
      </c>
      <c r="AE151" s="51">
        <f t="shared" si="24"/>
        <v>71680</v>
      </c>
      <c r="AF151" s="51">
        <v>263.04098256073053</v>
      </c>
      <c r="AG151" s="15">
        <f t="shared" si="25"/>
        <v>5.1859243389193788E-2</v>
      </c>
      <c r="AH151" s="15">
        <f t="shared" si="25"/>
        <v>4.0303135551911451E-2</v>
      </c>
      <c r="AI151" s="51"/>
      <c r="AJ151" s="51">
        <v>80300.471768850795</v>
      </c>
      <c r="AK151" s="51">
        <v>294.67515337846976</v>
      </c>
      <c r="AL151" s="15">
        <f t="shared" si="27"/>
        <v>-0.10735269144701021</v>
      </c>
      <c r="AM151" s="53">
        <f t="shared" si="27"/>
        <v>-0.1073526914470101</v>
      </c>
    </row>
    <row r="152" spans="1:39" x14ac:dyDescent="0.2">
      <c r="A152" s="160" t="s">
        <v>351</v>
      </c>
      <c r="B152" s="160" t="s">
        <v>352</v>
      </c>
      <c r="D152" s="62">
        <v>82485</v>
      </c>
      <c r="E152" s="67">
        <v>266.62763488344694</v>
      </c>
      <c r="F152" s="50"/>
      <c r="G152" s="82">
        <v>81575.785337177032</v>
      </c>
      <c r="H152" s="75">
        <v>259.81921909250354</v>
      </c>
      <c r="I152" s="84"/>
      <c r="J152" s="94">
        <f t="shared" si="19"/>
        <v>1.1145644005324806E-2</v>
      </c>
      <c r="K152" s="117">
        <f t="shared" si="19"/>
        <v>2.6204434817115763E-2</v>
      </c>
      <c r="L152" s="94">
        <v>5.5792980832565009E-2</v>
      </c>
      <c r="M152" s="88">
        <f>INDEX('Pace of change parameters'!$E$20:$I$20,1,$B$6)</f>
        <v>4.0300000000000002E-2</v>
      </c>
      <c r="N152" s="99">
        <f>IF(INDEX('Pace of change parameters'!$E$28:$I$28,1,$B$6)=1,(1+L152)*D152,D152)</f>
        <v>87087.084023974123</v>
      </c>
      <c r="O152" s="85">
        <f>IF(K152&lt;INDEX('Pace of change parameters'!$E$16:$I$16,1,$B$6),1,IF(K152&gt;INDEX('Pace of change parameters'!$E$17:$I$17,1,$B$6),0,(K152-INDEX('Pace of change parameters'!$E$17:$I$17,1,$B$6))/(INDEX('Pace of change parameters'!$E$16:$I$16,1,$B$6)-INDEX('Pace of change parameters'!$E$17:$I$17,1,$B$6))))</f>
        <v>0</v>
      </c>
      <c r="P152" s="52">
        <v>5.5792980832565009E-2</v>
      </c>
      <c r="Q152" s="52">
        <v>4.0300000000000002E-2</v>
      </c>
      <c r="R152" s="9">
        <f>IF(INDEX('Pace of change parameters'!$E$29:$I$29,1,$B$6)=1,D152*(1+P152),D152)</f>
        <v>87087.084023974123</v>
      </c>
      <c r="S152" s="94">
        <f>IF(P152&lt;INDEX('Pace of change parameters'!$E$22:$I$22,1,$B$6),INDEX('Pace of change parameters'!$E$22:$I$22,1,$B$6),P152)</f>
        <v>5.5792980832565009E-2</v>
      </c>
      <c r="T152" s="123">
        <v>4.0300000000000002E-2</v>
      </c>
      <c r="U152" s="108">
        <f t="shared" si="21"/>
        <v>87087.084023974123</v>
      </c>
      <c r="V152" s="122">
        <f>IF(J152&gt;INDEX('Pace of change parameters'!$E$24:$I$24,1,$B$6),0,IF(J152&lt;INDEX('Pace of change parameters'!$E$23:$I$23,1,$B$6),1,(J152-INDEX('Pace of change parameters'!$E$24:$I$24,1,$B$6))/(INDEX('Pace of change parameters'!$E$23:$I$23,1,$B$6)-INDEX('Pace of change parameters'!$E$24:$I$24,1,$B$6))))</f>
        <v>1</v>
      </c>
      <c r="W152" s="123">
        <f>MIN(S152, S152+(INDEX('Pace of change parameters'!$E$25:$I$25,1,$B$6)-S152)*(1-V152))</f>
        <v>5.5792980832565009E-2</v>
      </c>
      <c r="X152" s="123">
        <v>4.0300000000000002E-2</v>
      </c>
      <c r="Y152" s="99">
        <f t="shared" si="22"/>
        <v>87087.084023974123</v>
      </c>
      <c r="Z152" s="88">
        <v>-3.1722422780205872E-2</v>
      </c>
      <c r="AA152" s="90">
        <f t="shared" si="26"/>
        <v>82778.163520996459</v>
      </c>
      <c r="AB152" s="90">
        <f>IF(INDEX('Pace of change parameters'!$E$27:$I$27,1,$B$6)=1,MAX(AA152,Y152),Y152)</f>
        <v>87087.084023974123</v>
      </c>
      <c r="AC152" s="88">
        <f t="shared" si="23"/>
        <v>5.5792980832565009E-2</v>
      </c>
      <c r="AD152" s="134">
        <v>4.0300000000000002E-2</v>
      </c>
      <c r="AE152" s="51">
        <f t="shared" si="24"/>
        <v>87087</v>
      </c>
      <c r="AF152" s="51">
        <v>277.3724609525392</v>
      </c>
      <c r="AG152" s="15">
        <f t="shared" si="25"/>
        <v>5.5791962174940979E-2</v>
      </c>
      <c r="AH152" s="15">
        <f t="shared" si="25"/>
        <v>4.0298996290422773E-2</v>
      </c>
      <c r="AI152" s="51"/>
      <c r="AJ152" s="51">
        <v>85490.117161110538</v>
      </c>
      <c r="AK152" s="51">
        <v>272.28638240033683</v>
      </c>
      <c r="AL152" s="15">
        <f t="shared" si="27"/>
        <v>1.8679151367637647E-2</v>
      </c>
      <c r="AM152" s="53">
        <f t="shared" si="27"/>
        <v>1.8679151367637647E-2</v>
      </c>
    </row>
    <row r="153" spans="1:39" x14ac:dyDescent="0.2">
      <c r="A153" s="160" t="s">
        <v>353</v>
      </c>
      <c r="B153" s="160" t="s">
        <v>354</v>
      </c>
      <c r="D153" s="62">
        <v>76078</v>
      </c>
      <c r="E153" s="67">
        <v>244.91389594773568</v>
      </c>
      <c r="F153" s="50"/>
      <c r="G153" s="82">
        <v>74917.544607565855</v>
      </c>
      <c r="H153" s="75">
        <v>237.6360195619111</v>
      </c>
      <c r="I153" s="84"/>
      <c r="J153" s="94">
        <f t="shared" ref="J153:K216" si="28">D153/G153-1</f>
        <v>1.5489768097884937E-2</v>
      </c>
      <c r="K153" s="117">
        <f t="shared" si="28"/>
        <v>3.0626150022381227E-2</v>
      </c>
      <c r="L153" s="94">
        <v>5.5806190816228396E-2</v>
      </c>
      <c r="M153" s="88">
        <f>INDEX('Pace of change parameters'!$E$20:$I$20,1,$B$6)</f>
        <v>4.0300000000000002E-2</v>
      </c>
      <c r="N153" s="99">
        <f>IF(INDEX('Pace of change parameters'!$E$28:$I$28,1,$B$6)=1,(1+L153)*D153,D153)</f>
        <v>80323.623384917024</v>
      </c>
      <c r="O153" s="85">
        <f>IF(K153&lt;INDEX('Pace of change parameters'!$E$16:$I$16,1,$B$6),1,IF(K153&gt;INDEX('Pace of change parameters'!$E$17:$I$17,1,$B$6),0,(K153-INDEX('Pace of change parameters'!$E$17:$I$17,1,$B$6))/(INDEX('Pace of change parameters'!$E$16:$I$16,1,$B$6)-INDEX('Pace of change parameters'!$E$17:$I$17,1,$B$6))))</f>
        <v>0</v>
      </c>
      <c r="P153" s="52">
        <v>5.5806190816228396E-2</v>
      </c>
      <c r="Q153" s="52">
        <v>4.0300000000000002E-2</v>
      </c>
      <c r="R153" s="9">
        <f>IF(INDEX('Pace of change parameters'!$E$29:$I$29,1,$B$6)=1,D153*(1+P153),D153)</f>
        <v>80323.623384917024</v>
      </c>
      <c r="S153" s="94">
        <f>IF(P153&lt;INDEX('Pace of change parameters'!$E$22:$I$22,1,$B$6),INDEX('Pace of change parameters'!$E$22:$I$22,1,$B$6),P153)</f>
        <v>5.5806190816228396E-2</v>
      </c>
      <c r="T153" s="123">
        <v>4.0300000000000002E-2</v>
      </c>
      <c r="U153" s="108">
        <f t="shared" si="21"/>
        <v>80323.623384917024</v>
      </c>
      <c r="V153" s="122">
        <f>IF(J153&gt;INDEX('Pace of change parameters'!$E$24:$I$24,1,$B$6),0,IF(J153&lt;INDEX('Pace of change parameters'!$E$23:$I$23,1,$B$6),1,(J153-INDEX('Pace of change parameters'!$E$24:$I$24,1,$B$6))/(INDEX('Pace of change parameters'!$E$23:$I$23,1,$B$6)-INDEX('Pace of change parameters'!$E$24:$I$24,1,$B$6))))</f>
        <v>1</v>
      </c>
      <c r="W153" s="123">
        <f>MIN(S153, S153+(INDEX('Pace of change parameters'!$E$25:$I$25,1,$B$6)-S153)*(1-V153))</f>
        <v>5.5806190816228396E-2</v>
      </c>
      <c r="X153" s="123">
        <v>4.0300000000000002E-2</v>
      </c>
      <c r="Y153" s="99">
        <f t="shared" si="22"/>
        <v>80323.623384917024</v>
      </c>
      <c r="Z153" s="88">
        <v>-2.9027478124579398E-2</v>
      </c>
      <c r="AA153" s="90">
        <f t="shared" si="26"/>
        <v>76233.370852606706</v>
      </c>
      <c r="AB153" s="90">
        <f>IF(INDEX('Pace of change parameters'!$E$27:$I$27,1,$B$6)=1,MAX(AA153,Y153),Y153)</f>
        <v>80323.623384917024</v>
      </c>
      <c r="AC153" s="88">
        <f t="shared" si="23"/>
        <v>5.5806190816228396E-2</v>
      </c>
      <c r="AD153" s="134">
        <v>4.0300000000000002E-2</v>
      </c>
      <c r="AE153" s="51">
        <f t="shared" si="24"/>
        <v>80324</v>
      </c>
      <c r="AF153" s="51">
        <v>254.78512056524715</v>
      </c>
      <c r="AG153" s="15">
        <f t="shared" si="25"/>
        <v>5.5811141197192438E-2</v>
      </c>
      <c r="AH153" s="15">
        <f t="shared" si="25"/>
        <v>4.0304877676756945E-2</v>
      </c>
      <c r="AI153" s="51"/>
      <c r="AJ153" s="51">
        <v>78512.387462173443</v>
      </c>
      <c r="AK153" s="51">
        <v>249.03874440285918</v>
      </c>
      <c r="AL153" s="15">
        <f t="shared" si="27"/>
        <v>2.3074225563442186E-2</v>
      </c>
      <c r="AM153" s="53">
        <f t="shared" si="27"/>
        <v>2.3074225563442186E-2</v>
      </c>
    </row>
    <row r="154" spans="1:39" x14ac:dyDescent="0.2">
      <c r="A154" s="160" t="s">
        <v>355</v>
      </c>
      <c r="B154" s="160" t="s">
        <v>356</v>
      </c>
      <c r="D154" s="62">
        <v>88518</v>
      </c>
      <c r="E154" s="67">
        <v>371.05423525939477</v>
      </c>
      <c r="F154" s="50"/>
      <c r="G154" s="82">
        <v>88908.782626257511</v>
      </c>
      <c r="H154" s="75">
        <v>366.87475028111351</v>
      </c>
      <c r="I154" s="84"/>
      <c r="J154" s="94">
        <f t="shared" si="28"/>
        <v>-4.3953208526117393E-3</v>
      </c>
      <c r="K154" s="117">
        <f t="shared" si="28"/>
        <v>1.1392130352603447E-2</v>
      </c>
      <c r="L154" s="94">
        <v>5.6796191543464936E-2</v>
      </c>
      <c r="M154" s="88">
        <f>INDEX('Pace of change parameters'!$E$20:$I$20,1,$B$6)</f>
        <v>4.0300000000000002E-2</v>
      </c>
      <c r="N154" s="99">
        <f>IF(INDEX('Pace of change parameters'!$E$28:$I$28,1,$B$6)=1,(1+L154)*D154,D154)</f>
        <v>93545.485283044429</v>
      </c>
      <c r="O154" s="85">
        <f>IF(K154&lt;INDEX('Pace of change parameters'!$E$16:$I$16,1,$B$6),1,IF(K154&gt;INDEX('Pace of change parameters'!$E$17:$I$17,1,$B$6),0,(K154-INDEX('Pace of change parameters'!$E$17:$I$17,1,$B$6))/(INDEX('Pace of change parameters'!$E$16:$I$16,1,$B$6)-INDEX('Pace of change parameters'!$E$17:$I$17,1,$B$6))))</f>
        <v>0</v>
      </c>
      <c r="P154" s="52">
        <v>5.6796191543464936E-2</v>
      </c>
      <c r="Q154" s="52">
        <v>4.0300000000000002E-2</v>
      </c>
      <c r="R154" s="9">
        <f>IF(INDEX('Pace of change parameters'!$E$29:$I$29,1,$B$6)=1,D154*(1+P154),D154)</f>
        <v>93545.485283044429</v>
      </c>
      <c r="S154" s="94">
        <f>IF(P154&lt;INDEX('Pace of change parameters'!$E$22:$I$22,1,$B$6),INDEX('Pace of change parameters'!$E$22:$I$22,1,$B$6),P154)</f>
        <v>5.6796191543464936E-2</v>
      </c>
      <c r="T154" s="123">
        <v>4.0300000000000002E-2</v>
      </c>
      <c r="U154" s="108">
        <f t="shared" si="21"/>
        <v>93545.485283044429</v>
      </c>
      <c r="V154" s="122">
        <f>IF(J154&gt;INDEX('Pace of change parameters'!$E$24:$I$24,1,$B$6),0,IF(J154&lt;INDEX('Pace of change parameters'!$E$23:$I$23,1,$B$6),1,(J154-INDEX('Pace of change parameters'!$E$24:$I$24,1,$B$6))/(INDEX('Pace of change parameters'!$E$23:$I$23,1,$B$6)-INDEX('Pace of change parameters'!$E$24:$I$24,1,$B$6))))</f>
        <v>1</v>
      </c>
      <c r="W154" s="123">
        <f>MIN(S154, S154+(INDEX('Pace of change parameters'!$E$25:$I$25,1,$B$6)-S154)*(1-V154))</f>
        <v>5.6796191543464936E-2</v>
      </c>
      <c r="X154" s="123">
        <v>4.0300000000000002E-2</v>
      </c>
      <c r="Y154" s="99">
        <f t="shared" si="22"/>
        <v>93545.485283044429</v>
      </c>
      <c r="Z154" s="88">
        <v>0</v>
      </c>
      <c r="AA154" s="90">
        <f t="shared" si="26"/>
        <v>93174.980932809907</v>
      </c>
      <c r="AB154" s="90">
        <f>IF(INDEX('Pace of change parameters'!$E$27:$I$27,1,$B$6)=1,MAX(AA154,Y154),Y154)</f>
        <v>93545.485283044429</v>
      </c>
      <c r="AC154" s="88">
        <f t="shared" si="23"/>
        <v>5.6796191543464936E-2</v>
      </c>
      <c r="AD154" s="134">
        <v>4.0300000000000002E-2</v>
      </c>
      <c r="AE154" s="51">
        <f t="shared" si="24"/>
        <v>93545</v>
      </c>
      <c r="AF154" s="51">
        <v>386.00571845993551</v>
      </c>
      <c r="AG154" s="15">
        <f t="shared" si="25"/>
        <v>5.679070923428009E-2</v>
      </c>
      <c r="AH154" s="15">
        <f t="shared" si="25"/>
        <v>4.0294603267601925E-2</v>
      </c>
      <c r="AI154" s="51"/>
      <c r="AJ154" s="51">
        <v>93174.980932809907</v>
      </c>
      <c r="AK154" s="51">
        <v>384.47886533176631</v>
      </c>
      <c r="AL154" s="15">
        <f t="shared" si="27"/>
        <v>3.9712277210650626E-3</v>
      </c>
      <c r="AM154" s="53">
        <f t="shared" si="27"/>
        <v>3.9712277210650626E-3</v>
      </c>
    </row>
    <row r="155" spans="1:39" x14ac:dyDescent="0.2">
      <c r="A155" s="160" t="s">
        <v>357</v>
      </c>
      <c r="B155" s="160" t="s">
        <v>358</v>
      </c>
      <c r="D155" s="62">
        <v>49267</v>
      </c>
      <c r="E155" s="67">
        <v>239.18542223568389</v>
      </c>
      <c r="F155" s="50"/>
      <c r="G155" s="82">
        <v>50483.657121726705</v>
      </c>
      <c r="H155" s="75">
        <v>241.3695706372028</v>
      </c>
      <c r="I155" s="84"/>
      <c r="J155" s="94">
        <f t="shared" si="28"/>
        <v>-2.4100019513108695E-2</v>
      </c>
      <c r="K155" s="117">
        <f t="shared" si="28"/>
        <v>-9.0489799345994104E-3</v>
      </c>
      <c r="L155" s="94">
        <v>5.6344263537859263E-2</v>
      </c>
      <c r="M155" s="88">
        <f>INDEX('Pace of change parameters'!$E$20:$I$20,1,$B$6)</f>
        <v>4.0300000000000002E-2</v>
      </c>
      <c r="N155" s="99">
        <f>IF(INDEX('Pace of change parameters'!$E$28:$I$28,1,$B$6)=1,(1+L155)*D155,D155)</f>
        <v>52042.91283171971</v>
      </c>
      <c r="O155" s="85">
        <f>IF(K155&lt;INDEX('Pace of change parameters'!$E$16:$I$16,1,$B$6),1,IF(K155&gt;INDEX('Pace of change parameters'!$E$17:$I$17,1,$B$6),0,(K155-INDEX('Pace of change parameters'!$E$17:$I$17,1,$B$6))/(INDEX('Pace of change parameters'!$E$16:$I$16,1,$B$6)-INDEX('Pace of change parameters'!$E$17:$I$17,1,$B$6))))</f>
        <v>0</v>
      </c>
      <c r="P155" s="52">
        <v>5.6344263537859263E-2</v>
      </c>
      <c r="Q155" s="52">
        <v>4.0300000000000002E-2</v>
      </c>
      <c r="R155" s="9">
        <f>IF(INDEX('Pace of change parameters'!$E$29:$I$29,1,$B$6)=1,D155*(1+P155),D155)</f>
        <v>52042.91283171971</v>
      </c>
      <c r="S155" s="94">
        <f>IF(P155&lt;INDEX('Pace of change parameters'!$E$22:$I$22,1,$B$6),INDEX('Pace of change parameters'!$E$22:$I$22,1,$B$6),P155)</f>
        <v>5.6344263537859263E-2</v>
      </c>
      <c r="T155" s="123">
        <v>4.0300000000000002E-2</v>
      </c>
      <c r="U155" s="108">
        <f t="shared" si="21"/>
        <v>52042.91283171971</v>
      </c>
      <c r="V155" s="122">
        <f>IF(J155&gt;INDEX('Pace of change parameters'!$E$24:$I$24,1,$B$6),0,IF(J155&lt;INDEX('Pace of change parameters'!$E$23:$I$23,1,$B$6),1,(J155-INDEX('Pace of change parameters'!$E$24:$I$24,1,$B$6))/(INDEX('Pace of change parameters'!$E$23:$I$23,1,$B$6)-INDEX('Pace of change parameters'!$E$24:$I$24,1,$B$6))))</f>
        <v>1</v>
      </c>
      <c r="W155" s="123">
        <f>MIN(S155, S155+(INDEX('Pace of change parameters'!$E$25:$I$25,1,$B$6)-S155)*(1-V155))</f>
        <v>5.6344263537859263E-2</v>
      </c>
      <c r="X155" s="123">
        <v>4.0300000000000002E-2</v>
      </c>
      <c r="Y155" s="99">
        <f t="shared" si="22"/>
        <v>52042.91283171971</v>
      </c>
      <c r="Z155" s="88">
        <v>-3.3274837811635427E-3</v>
      </c>
      <c r="AA155" s="90">
        <f t="shared" si="26"/>
        <v>52730.020445200447</v>
      </c>
      <c r="AB155" s="90">
        <f>IF(INDEX('Pace of change parameters'!$E$27:$I$27,1,$B$6)=1,MAX(AA155,Y155),Y155)</f>
        <v>52042.91283171971</v>
      </c>
      <c r="AC155" s="88">
        <f t="shared" si="23"/>
        <v>5.6344263537859263E-2</v>
      </c>
      <c r="AD155" s="134">
        <v>4.0300000000000002E-2</v>
      </c>
      <c r="AE155" s="51">
        <f t="shared" si="24"/>
        <v>52043</v>
      </c>
      <c r="AF155" s="51">
        <v>248.82501151577225</v>
      </c>
      <c r="AG155" s="15">
        <f t="shared" si="25"/>
        <v>5.6346032841455784E-2</v>
      </c>
      <c r="AH155" s="15">
        <f t="shared" si="25"/>
        <v>4.0301742430564502E-2</v>
      </c>
      <c r="AI155" s="51"/>
      <c r="AJ155" s="51">
        <v>52906.064516805309</v>
      </c>
      <c r="AK155" s="51">
        <v>252.95144616275522</v>
      </c>
      <c r="AL155" s="15">
        <f t="shared" si="27"/>
        <v>-1.6313149063112764E-2</v>
      </c>
      <c r="AM155" s="53">
        <f t="shared" si="27"/>
        <v>-1.6313149063112764E-2</v>
      </c>
    </row>
    <row r="156" spans="1:39" x14ac:dyDescent="0.2">
      <c r="A156" s="160" t="s">
        <v>359</v>
      </c>
      <c r="B156" s="160" t="s">
        <v>360</v>
      </c>
      <c r="D156" s="62">
        <v>155423</v>
      </c>
      <c r="E156" s="67">
        <v>400.10752814154824</v>
      </c>
      <c r="F156" s="50"/>
      <c r="G156" s="82">
        <v>151751.11745595344</v>
      </c>
      <c r="H156" s="75">
        <v>386.48415991118145</v>
      </c>
      <c r="I156" s="84"/>
      <c r="J156" s="94">
        <f t="shared" si="28"/>
        <v>2.4196741385527742E-2</v>
      </c>
      <c r="K156" s="117">
        <f t="shared" si="28"/>
        <v>3.5249486637427996E-2</v>
      </c>
      <c r="L156" s="94">
        <v>5.152652555015691E-2</v>
      </c>
      <c r="M156" s="88">
        <f>INDEX('Pace of change parameters'!$E$20:$I$20,1,$B$6)</f>
        <v>4.0300000000000002E-2</v>
      </c>
      <c r="N156" s="99">
        <f>IF(INDEX('Pace of change parameters'!$E$28:$I$28,1,$B$6)=1,(1+L156)*D156,D156)</f>
        <v>163431.40718058203</v>
      </c>
      <c r="O156" s="85">
        <f>IF(K156&lt;INDEX('Pace of change parameters'!$E$16:$I$16,1,$B$6),1,IF(K156&gt;INDEX('Pace of change parameters'!$E$17:$I$17,1,$B$6),0,(K156-INDEX('Pace of change parameters'!$E$17:$I$17,1,$B$6))/(INDEX('Pace of change parameters'!$E$16:$I$16,1,$B$6)-INDEX('Pace of change parameters'!$E$17:$I$17,1,$B$6))))</f>
        <v>0</v>
      </c>
      <c r="P156" s="52">
        <v>5.152652555015691E-2</v>
      </c>
      <c r="Q156" s="52">
        <v>4.0300000000000002E-2</v>
      </c>
      <c r="R156" s="9">
        <f>IF(INDEX('Pace of change parameters'!$E$29:$I$29,1,$B$6)=1,D156*(1+P156),D156)</f>
        <v>163431.40718058203</v>
      </c>
      <c r="S156" s="94">
        <f>IF(P156&lt;INDEX('Pace of change parameters'!$E$22:$I$22,1,$B$6),INDEX('Pace of change parameters'!$E$22:$I$22,1,$B$6),P156)</f>
        <v>5.152652555015691E-2</v>
      </c>
      <c r="T156" s="123">
        <v>4.0300000000000002E-2</v>
      </c>
      <c r="U156" s="108">
        <f t="shared" si="21"/>
        <v>163431.40718058203</v>
      </c>
      <c r="V156" s="122">
        <f>IF(J156&gt;INDEX('Pace of change parameters'!$E$24:$I$24,1,$B$6),0,IF(J156&lt;INDEX('Pace of change parameters'!$E$23:$I$23,1,$B$6),1,(J156-INDEX('Pace of change parameters'!$E$24:$I$24,1,$B$6))/(INDEX('Pace of change parameters'!$E$23:$I$23,1,$B$6)-INDEX('Pace of change parameters'!$E$24:$I$24,1,$B$6))))</f>
        <v>1</v>
      </c>
      <c r="W156" s="123">
        <f>MIN(S156, S156+(INDEX('Pace of change parameters'!$E$25:$I$25,1,$B$6)-S156)*(1-V156))</f>
        <v>5.152652555015691E-2</v>
      </c>
      <c r="X156" s="123">
        <v>4.0300000000000002E-2</v>
      </c>
      <c r="Y156" s="99">
        <f t="shared" si="22"/>
        <v>163431.40718058203</v>
      </c>
      <c r="Z156" s="88">
        <v>-1.4665437898557454E-2</v>
      </c>
      <c r="AA156" s="90">
        <f t="shared" si="26"/>
        <v>156700.45704936108</v>
      </c>
      <c r="AB156" s="90">
        <f>IF(INDEX('Pace of change parameters'!$E$27:$I$27,1,$B$6)=1,MAX(AA156,Y156),Y156)</f>
        <v>163431.40718058203</v>
      </c>
      <c r="AC156" s="88">
        <f t="shared" si="23"/>
        <v>5.152652555015691E-2</v>
      </c>
      <c r="AD156" s="134">
        <v>4.0300000000000002E-2</v>
      </c>
      <c r="AE156" s="51">
        <f t="shared" si="24"/>
        <v>163431</v>
      </c>
      <c r="AF156" s="51">
        <v>416.23082450630278</v>
      </c>
      <c r="AG156" s="15">
        <f t="shared" si="25"/>
        <v>5.1523905728238395E-2</v>
      </c>
      <c r="AH156" s="15">
        <f t="shared" si="25"/>
        <v>4.0297408148367797E-2</v>
      </c>
      <c r="AI156" s="51"/>
      <c r="AJ156" s="51">
        <v>159032.7418487817</v>
      </c>
      <c r="AK156" s="51">
        <v>405.02921271494642</v>
      </c>
      <c r="AL156" s="15">
        <f t="shared" si="27"/>
        <v>2.7656305865621178E-2</v>
      </c>
      <c r="AM156" s="53">
        <f t="shared" si="27"/>
        <v>2.76563058656214E-2</v>
      </c>
    </row>
    <row r="157" spans="1:39" x14ac:dyDescent="0.2">
      <c r="A157" s="160" t="s">
        <v>361</v>
      </c>
      <c r="B157" s="160" t="s">
        <v>362</v>
      </c>
      <c r="D157" s="62">
        <v>109139</v>
      </c>
      <c r="E157" s="67">
        <v>343.88003849331477</v>
      </c>
      <c r="F157" s="50"/>
      <c r="G157" s="82">
        <v>110113.98938157877</v>
      </c>
      <c r="H157" s="75">
        <v>342.17442303703189</v>
      </c>
      <c r="I157" s="84"/>
      <c r="J157" s="94">
        <f t="shared" si="28"/>
        <v>-8.8543643460244903E-3</v>
      </c>
      <c r="K157" s="117">
        <f t="shared" si="28"/>
        <v>4.9846374873503407E-3</v>
      </c>
      <c r="L157" s="94">
        <v>5.4825326137122543E-2</v>
      </c>
      <c r="M157" s="88">
        <f>INDEX('Pace of change parameters'!$E$20:$I$20,1,$B$6)</f>
        <v>4.0300000000000002E-2</v>
      </c>
      <c r="N157" s="99">
        <f>IF(INDEX('Pace of change parameters'!$E$28:$I$28,1,$B$6)=1,(1+L157)*D157,D157)</f>
        <v>115122.58126927941</v>
      </c>
      <c r="O157" s="85">
        <f>IF(K157&lt;INDEX('Pace of change parameters'!$E$16:$I$16,1,$B$6),1,IF(K157&gt;INDEX('Pace of change parameters'!$E$17:$I$17,1,$B$6),0,(K157-INDEX('Pace of change parameters'!$E$17:$I$17,1,$B$6))/(INDEX('Pace of change parameters'!$E$16:$I$16,1,$B$6)-INDEX('Pace of change parameters'!$E$17:$I$17,1,$B$6))))</f>
        <v>0</v>
      </c>
      <c r="P157" s="52">
        <v>5.4825326137122543E-2</v>
      </c>
      <c r="Q157" s="52">
        <v>4.0300000000000002E-2</v>
      </c>
      <c r="R157" s="9">
        <f>IF(INDEX('Pace of change parameters'!$E$29:$I$29,1,$B$6)=1,D157*(1+P157),D157)</f>
        <v>115122.58126927941</v>
      </c>
      <c r="S157" s="94">
        <f>IF(P157&lt;INDEX('Pace of change parameters'!$E$22:$I$22,1,$B$6),INDEX('Pace of change parameters'!$E$22:$I$22,1,$B$6),P157)</f>
        <v>5.4825326137122543E-2</v>
      </c>
      <c r="T157" s="123">
        <v>4.0300000000000002E-2</v>
      </c>
      <c r="U157" s="108">
        <f t="shared" si="21"/>
        <v>115122.58126927941</v>
      </c>
      <c r="V157" s="122">
        <f>IF(J157&gt;INDEX('Pace of change parameters'!$E$24:$I$24,1,$B$6),0,IF(J157&lt;INDEX('Pace of change parameters'!$E$23:$I$23,1,$B$6),1,(J157-INDEX('Pace of change parameters'!$E$24:$I$24,1,$B$6))/(INDEX('Pace of change parameters'!$E$23:$I$23,1,$B$6)-INDEX('Pace of change parameters'!$E$24:$I$24,1,$B$6))))</f>
        <v>1</v>
      </c>
      <c r="W157" s="123">
        <f>MIN(S157, S157+(INDEX('Pace of change parameters'!$E$25:$I$25,1,$B$6)-S157)*(1-V157))</f>
        <v>5.4825326137122543E-2</v>
      </c>
      <c r="X157" s="123">
        <v>4.0300000000000002E-2</v>
      </c>
      <c r="Y157" s="99">
        <f t="shared" si="22"/>
        <v>115122.58126927941</v>
      </c>
      <c r="Z157" s="88">
        <v>0</v>
      </c>
      <c r="AA157" s="90">
        <f t="shared" si="26"/>
        <v>115397.69815759661</v>
      </c>
      <c r="AB157" s="90">
        <f>IF(INDEX('Pace of change parameters'!$E$27:$I$27,1,$B$6)=1,MAX(AA157,Y157),Y157)</f>
        <v>115122.58126927941</v>
      </c>
      <c r="AC157" s="88">
        <f t="shared" si="23"/>
        <v>5.4825326137122543E-2</v>
      </c>
      <c r="AD157" s="134">
        <v>4.0300000000000002E-2</v>
      </c>
      <c r="AE157" s="51">
        <f t="shared" si="24"/>
        <v>115123</v>
      </c>
      <c r="AF157" s="51">
        <v>357.73970523206049</v>
      </c>
      <c r="AG157" s="15">
        <f t="shared" si="25"/>
        <v>5.4829162810727583E-2</v>
      </c>
      <c r="AH157" s="15">
        <f t="shared" si="25"/>
        <v>4.0303783841222129E-2</v>
      </c>
      <c r="AI157" s="51"/>
      <c r="AJ157" s="51">
        <v>115397.69815759661</v>
      </c>
      <c r="AK157" s="51">
        <v>358.5933177849509</v>
      </c>
      <c r="AL157" s="15">
        <f t="shared" si="27"/>
        <v>-2.3804474611049953E-3</v>
      </c>
      <c r="AM157" s="53">
        <f t="shared" si="27"/>
        <v>-2.3804474611049953E-3</v>
      </c>
    </row>
    <row r="158" spans="1:39" x14ac:dyDescent="0.2">
      <c r="A158" s="160" t="s">
        <v>363</v>
      </c>
      <c r="B158" s="160" t="s">
        <v>364</v>
      </c>
      <c r="D158" s="62">
        <v>56238</v>
      </c>
      <c r="E158" s="67">
        <v>251.43455870826168</v>
      </c>
      <c r="F158" s="50"/>
      <c r="G158" s="82">
        <v>57744.360182312987</v>
      </c>
      <c r="H158" s="75">
        <v>254.90631812138926</v>
      </c>
      <c r="I158" s="84"/>
      <c r="J158" s="94">
        <f t="shared" si="28"/>
        <v>-2.6086706607485799E-2</v>
      </c>
      <c r="K158" s="117">
        <f t="shared" si="28"/>
        <v>-1.3619746417875334E-2</v>
      </c>
      <c r="L158" s="94">
        <v>5.3616769339983605E-2</v>
      </c>
      <c r="M158" s="88">
        <f>INDEX('Pace of change parameters'!$E$20:$I$20,1,$B$6)</f>
        <v>4.0300000000000002E-2</v>
      </c>
      <c r="N158" s="99">
        <f>IF(INDEX('Pace of change parameters'!$E$28:$I$28,1,$B$6)=1,(1+L158)*D158,D158)</f>
        <v>59253.299874142001</v>
      </c>
      <c r="O158" s="85">
        <f>IF(K158&lt;INDEX('Pace of change parameters'!$E$16:$I$16,1,$B$6),1,IF(K158&gt;INDEX('Pace of change parameters'!$E$17:$I$17,1,$B$6),0,(K158-INDEX('Pace of change parameters'!$E$17:$I$17,1,$B$6))/(INDEX('Pace of change parameters'!$E$16:$I$16,1,$B$6)-INDEX('Pace of change parameters'!$E$17:$I$17,1,$B$6))))</f>
        <v>0</v>
      </c>
      <c r="P158" s="52">
        <v>5.3616769339983605E-2</v>
      </c>
      <c r="Q158" s="52">
        <v>4.0300000000000002E-2</v>
      </c>
      <c r="R158" s="9">
        <f>IF(INDEX('Pace of change parameters'!$E$29:$I$29,1,$B$6)=1,D158*(1+P158),D158)</f>
        <v>59253.299874142001</v>
      </c>
      <c r="S158" s="94">
        <f>IF(P158&lt;INDEX('Pace of change parameters'!$E$22:$I$22,1,$B$6),INDEX('Pace of change parameters'!$E$22:$I$22,1,$B$6),P158)</f>
        <v>5.3616769339983605E-2</v>
      </c>
      <c r="T158" s="123">
        <v>4.0300000000000002E-2</v>
      </c>
      <c r="U158" s="108">
        <f t="shared" si="21"/>
        <v>59253.299874142001</v>
      </c>
      <c r="V158" s="122">
        <f>IF(J158&gt;INDEX('Pace of change parameters'!$E$24:$I$24,1,$B$6),0,IF(J158&lt;INDEX('Pace of change parameters'!$E$23:$I$23,1,$B$6),1,(J158-INDEX('Pace of change parameters'!$E$24:$I$24,1,$B$6))/(INDEX('Pace of change parameters'!$E$23:$I$23,1,$B$6)-INDEX('Pace of change parameters'!$E$24:$I$24,1,$B$6))))</f>
        <v>1</v>
      </c>
      <c r="W158" s="123">
        <f>MIN(S158, S158+(INDEX('Pace of change parameters'!$E$25:$I$25,1,$B$6)-S158)*(1-V158))</f>
        <v>5.3616769339983605E-2</v>
      </c>
      <c r="X158" s="123">
        <v>4.0300000000000002E-2</v>
      </c>
      <c r="Y158" s="99">
        <f t="shared" si="22"/>
        <v>59253.299874142001</v>
      </c>
      <c r="Z158" s="88">
        <v>0</v>
      </c>
      <c r="AA158" s="90">
        <f t="shared" si="26"/>
        <v>60515.16509433504</v>
      </c>
      <c r="AB158" s="90">
        <f>IF(INDEX('Pace of change parameters'!$E$27:$I$27,1,$B$6)=1,MAX(AA158,Y158),Y158)</f>
        <v>59253.299874142001</v>
      </c>
      <c r="AC158" s="88">
        <f t="shared" si="23"/>
        <v>5.3616769339983605E-2</v>
      </c>
      <c r="AD158" s="134">
        <v>4.0300000000000002E-2</v>
      </c>
      <c r="AE158" s="51">
        <f t="shared" si="24"/>
        <v>59253</v>
      </c>
      <c r="AF158" s="51">
        <v>261.56604766179396</v>
      </c>
      <c r="AG158" s="15">
        <f t="shared" si="25"/>
        <v>5.3611437106582782E-2</v>
      </c>
      <c r="AH158" s="15">
        <f t="shared" si="25"/>
        <v>4.0294735161238604E-2</v>
      </c>
      <c r="AI158" s="51"/>
      <c r="AJ158" s="51">
        <v>60515.16509433504</v>
      </c>
      <c r="AK158" s="51">
        <v>267.13774082875415</v>
      </c>
      <c r="AL158" s="15">
        <f t="shared" si="27"/>
        <v>-2.085700489071618E-2</v>
      </c>
      <c r="AM158" s="53">
        <f t="shared" si="27"/>
        <v>-2.085700489071618E-2</v>
      </c>
    </row>
    <row r="159" spans="1:39" x14ac:dyDescent="0.2">
      <c r="A159" s="160" t="s">
        <v>365</v>
      </c>
      <c r="B159" s="160" t="s">
        <v>366</v>
      </c>
      <c r="D159" s="62">
        <v>93840</v>
      </c>
      <c r="E159" s="67">
        <v>248.44992079100385</v>
      </c>
      <c r="F159" s="50"/>
      <c r="G159" s="82">
        <v>95966.411207689889</v>
      </c>
      <c r="H159" s="75">
        <v>250.26456386004071</v>
      </c>
      <c r="I159" s="84"/>
      <c r="J159" s="94">
        <f t="shared" si="28"/>
        <v>-2.2157869414204945E-2</v>
      </c>
      <c r="K159" s="117">
        <f t="shared" si="28"/>
        <v>-7.2508989728633511E-3</v>
      </c>
      <c r="L159" s="94">
        <v>5.6159125788370012E-2</v>
      </c>
      <c r="M159" s="88">
        <f>INDEX('Pace of change parameters'!$E$20:$I$20,1,$B$6)</f>
        <v>4.0300000000000002E-2</v>
      </c>
      <c r="N159" s="99">
        <f>IF(INDEX('Pace of change parameters'!$E$28:$I$28,1,$B$6)=1,(1+L159)*D159,D159)</f>
        <v>99109.972363980647</v>
      </c>
      <c r="O159" s="85">
        <f>IF(K159&lt;INDEX('Pace of change parameters'!$E$16:$I$16,1,$B$6),1,IF(K159&gt;INDEX('Pace of change parameters'!$E$17:$I$17,1,$B$6),0,(K159-INDEX('Pace of change parameters'!$E$17:$I$17,1,$B$6))/(INDEX('Pace of change parameters'!$E$16:$I$16,1,$B$6)-INDEX('Pace of change parameters'!$E$17:$I$17,1,$B$6))))</f>
        <v>0</v>
      </c>
      <c r="P159" s="52">
        <v>5.6159125788370012E-2</v>
      </c>
      <c r="Q159" s="52">
        <v>4.0300000000000002E-2</v>
      </c>
      <c r="R159" s="9">
        <f>IF(INDEX('Pace of change parameters'!$E$29:$I$29,1,$B$6)=1,D159*(1+P159),D159)</f>
        <v>99109.972363980647</v>
      </c>
      <c r="S159" s="94">
        <f>IF(P159&lt;INDEX('Pace of change parameters'!$E$22:$I$22,1,$B$6),INDEX('Pace of change parameters'!$E$22:$I$22,1,$B$6),P159)</f>
        <v>5.6159125788370012E-2</v>
      </c>
      <c r="T159" s="123">
        <v>4.0300000000000002E-2</v>
      </c>
      <c r="U159" s="108">
        <f t="shared" si="21"/>
        <v>99109.972363980647</v>
      </c>
      <c r="V159" s="122">
        <f>IF(J159&gt;INDEX('Pace of change parameters'!$E$24:$I$24,1,$B$6),0,IF(J159&lt;INDEX('Pace of change parameters'!$E$23:$I$23,1,$B$6),1,(J159-INDEX('Pace of change parameters'!$E$24:$I$24,1,$B$6))/(INDEX('Pace of change parameters'!$E$23:$I$23,1,$B$6)-INDEX('Pace of change parameters'!$E$24:$I$24,1,$B$6))))</f>
        <v>1</v>
      </c>
      <c r="W159" s="123">
        <f>MIN(S159, S159+(INDEX('Pace of change parameters'!$E$25:$I$25,1,$B$6)-S159)*(1-V159))</f>
        <v>5.6159125788370012E-2</v>
      </c>
      <c r="X159" s="123">
        <v>4.0300000000000002E-2</v>
      </c>
      <c r="Y159" s="99">
        <f t="shared" si="22"/>
        <v>99109.972363980647</v>
      </c>
      <c r="Z159" s="88">
        <v>0</v>
      </c>
      <c r="AA159" s="90">
        <f t="shared" si="26"/>
        <v>100571.26270702024</v>
      </c>
      <c r="AB159" s="90">
        <f>IF(INDEX('Pace of change parameters'!$E$27:$I$27,1,$B$6)=1,MAX(AA159,Y159),Y159)</f>
        <v>99109.972363980647</v>
      </c>
      <c r="AC159" s="88">
        <f t="shared" si="23"/>
        <v>5.6159125788370012E-2</v>
      </c>
      <c r="AD159" s="134">
        <v>4.0300000000000002E-2</v>
      </c>
      <c r="AE159" s="51">
        <f t="shared" si="24"/>
        <v>99110</v>
      </c>
      <c r="AF159" s="51">
        <v>258.46252466905923</v>
      </c>
      <c r="AG159" s="15">
        <f t="shared" si="25"/>
        <v>5.6159420289854989E-2</v>
      </c>
      <c r="AH159" s="15">
        <f t="shared" si="25"/>
        <v>4.0300290079295253E-2</v>
      </c>
      <c r="AI159" s="51"/>
      <c r="AJ159" s="51">
        <v>100571.26270702024</v>
      </c>
      <c r="AK159" s="51">
        <v>262.27325666846593</v>
      </c>
      <c r="AL159" s="15">
        <f t="shared" si="27"/>
        <v>-1.4529624742578129E-2</v>
      </c>
      <c r="AM159" s="53">
        <f t="shared" si="27"/>
        <v>-1.4529624742578129E-2</v>
      </c>
    </row>
    <row r="160" spans="1:39" x14ac:dyDescent="0.2">
      <c r="A160" s="160" t="s">
        <v>367</v>
      </c>
      <c r="B160" s="160" t="s">
        <v>368</v>
      </c>
      <c r="D160" s="62">
        <v>72913</v>
      </c>
      <c r="E160" s="67">
        <v>237.97933534326214</v>
      </c>
      <c r="F160" s="50"/>
      <c r="G160" s="82">
        <v>77389.110401261787</v>
      </c>
      <c r="H160" s="75">
        <v>248.19602068386467</v>
      </c>
      <c r="I160" s="84"/>
      <c r="J160" s="94">
        <f t="shared" si="28"/>
        <v>-5.7839021253160761E-2</v>
      </c>
      <c r="K160" s="117">
        <f t="shared" si="28"/>
        <v>-4.1163775762609323E-2</v>
      </c>
      <c r="L160" s="94">
        <v>5.8712201603694281E-2</v>
      </c>
      <c r="M160" s="88">
        <f>INDEX('Pace of change parameters'!$E$20:$I$20,1,$B$6)</f>
        <v>4.0300000000000002E-2</v>
      </c>
      <c r="N160" s="99">
        <f>IF(INDEX('Pace of change parameters'!$E$28:$I$28,1,$B$6)=1,(1+L160)*D160,D160)</f>
        <v>77193.882755530154</v>
      </c>
      <c r="O160" s="85">
        <f>IF(K160&lt;INDEX('Pace of change parameters'!$E$16:$I$16,1,$B$6),1,IF(K160&gt;INDEX('Pace of change parameters'!$E$17:$I$17,1,$B$6),0,(K160-INDEX('Pace of change parameters'!$E$17:$I$17,1,$B$6))/(INDEX('Pace of change parameters'!$E$16:$I$16,1,$B$6)-INDEX('Pace of change parameters'!$E$17:$I$17,1,$B$6))))</f>
        <v>0</v>
      </c>
      <c r="P160" s="52">
        <v>5.8712201603694281E-2</v>
      </c>
      <c r="Q160" s="52">
        <v>4.0300000000000002E-2</v>
      </c>
      <c r="R160" s="9">
        <f>IF(INDEX('Pace of change parameters'!$E$29:$I$29,1,$B$6)=1,D160*(1+P160),D160)</f>
        <v>77193.882755530154</v>
      </c>
      <c r="S160" s="94">
        <f>IF(P160&lt;INDEX('Pace of change parameters'!$E$22:$I$22,1,$B$6),INDEX('Pace of change parameters'!$E$22:$I$22,1,$B$6),P160)</f>
        <v>5.8712201603694281E-2</v>
      </c>
      <c r="T160" s="123">
        <v>4.0300000000000002E-2</v>
      </c>
      <c r="U160" s="108">
        <f t="shared" si="21"/>
        <v>77193.882755530154</v>
      </c>
      <c r="V160" s="122">
        <f>IF(J160&gt;INDEX('Pace of change parameters'!$E$24:$I$24,1,$B$6),0,IF(J160&lt;INDEX('Pace of change parameters'!$E$23:$I$23,1,$B$6),1,(J160-INDEX('Pace of change parameters'!$E$24:$I$24,1,$B$6))/(INDEX('Pace of change parameters'!$E$23:$I$23,1,$B$6)-INDEX('Pace of change parameters'!$E$24:$I$24,1,$B$6))))</f>
        <v>1</v>
      </c>
      <c r="W160" s="123">
        <f>MIN(S160, S160+(INDEX('Pace of change parameters'!$E$25:$I$25,1,$B$6)-S160)*(1-V160))</f>
        <v>5.8712201603694281E-2</v>
      </c>
      <c r="X160" s="123">
        <v>4.0300000000000002E-2</v>
      </c>
      <c r="Y160" s="99">
        <f t="shared" si="22"/>
        <v>77193.882755530154</v>
      </c>
      <c r="Z160" s="88">
        <v>-1.1680166524925539E-2</v>
      </c>
      <c r="AA160" s="90">
        <f t="shared" si="26"/>
        <v>80155.257572775692</v>
      </c>
      <c r="AB160" s="90">
        <f>IF(INDEX('Pace of change parameters'!$E$27:$I$27,1,$B$6)=1,MAX(AA160,Y160),Y160)</f>
        <v>77193.882755530154</v>
      </c>
      <c r="AC160" s="88">
        <f t="shared" si="23"/>
        <v>5.8712201603694281E-2</v>
      </c>
      <c r="AD160" s="134">
        <v>4.0300000000000002E-2</v>
      </c>
      <c r="AE160" s="51">
        <f t="shared" si="24"/>
        <v>77194</v>
      </c>
      <c r="AF160" s="51">
        <v>247.57027857446295</v>
      </c>
      <c r="AG160" s="15">
        <f t="shared" si="25"/>
        <v>5.8713809608711642E-2</v>
      </c>
      <c r="AH160" s="15">
        <f t="shared" si="25"/>
        <v>4.0301580039993068E-2</v>
      </c>
      <c r="AI160" s="51"/>
      <c r="AJ160" s="51">
        <v>81102.548848927065</v>
      </c>
      <c r="AK160" s="51">
        <v>260.1054565332521</v>
      </c>
      <c r="AL160" s="15">
        <f t="shared" si="27"/>
        <v>-4.8192675870245116E-2</v>
      </c>
      <c r="AM160" s="53">
        <f t="shared" si="27"/>
        <v>-4.8192675870245116E-2</v>
      </c>
    </row>
    <row r="161" spans="1:39" x14ac:dyDescent="0.2">
      <c r="A161" s="160" t="s">
        <v>369</v>
      </c>
      <c r="B161" s="160" t="s">
        <v>370</v>
      </c>
      <c r="D161" s="62">
        <v>49355</v>
      </c>
      <c r="E161" s="67">
        <v>232.17178064305219</v>
      </c>
      <c r="F161" s="50"/>
      <c r="G161" s="82">
        <v>48758.555079428428</v>
      </c>
      <c r="H161" s="75">
        <v>226.49280756404687</v>
      </c>
      <c r="I161" s="84"/>
      <c r="J161" s="94">
        <f t="shared" si="28"/>
        <v>1.2232620913395609E-2</v>
      </c>
      <c r="K161" s="117">
        <f t="shared" si="28"/>
        <v>2.5073525027497601E-2</v>
      </c>
      <c r="L161" s="94">
        <v>5.3496959151391632E-2</v>
      </c>
      <c r="M161" s="88">
        <f>INDEX('Pace of change parameters'!$E$20:$I$20,1,$B$6)</f>
        <v>4.0300000000000002E-2</v>
      </c>
      <c r="N161" s="99">
        <f>IF(INDEX('Pace of change parameters'!$E$28:$I$28,1,$B$6)=1,(1+L161)*D161,D161)</f>
        <v>51995.342418916931</v>
      </c>
      <c r="O161" s="85">
        <f>IF(K161&lt;INDEX('Pace of change parameters'!$E$16:$I$16,1,$B$6),1,IF(K161&gt;INDEX('Pace of change parameters'!$E$17:$I$17,1,$B$6),0,(K161-INDEX('Pace of change parameters'!$E$17:$I$17,1,$B$6))/(INDEX('Pace of change parameters'!$E$16:$I$16,1,$B$6)-INDEX('Pace of change parameters'!$E$17:$I$17,1,$B$6))))</f>
        <v>0</v>
      </c>
      <c r="P161" s="52">
        <v>5.3496959151391632E-2</v>
      </c>
      <c r="Q161" s="52">
        <v>4.0300000000000002E-2</v>
      </c>
      <c r="R161" s="9">
        <f>IF(INDEX('Pace of change parameters'!$E$29:$I$29,1,$B$6)=1,D161*(1+P161),D161)</f>
        <v>51995.342418916931</v>
      </c>
      <c r="S161" s="94">
        <f>IF(P161&lt;INDEX('Pace of change parameters'!$E$22:$I$22,1,$B$6),INDEX('Pace of change parameters'!$E$22:$I$22,1,$B$6),P161)</f>
        <v>5.3496959151391632E-2</v>
      </c>
      <c r="T161" s="123">
        <v>4.0300000000000002E-2</v>
      </c>
      <c r="U161" s="108">
        <f t="shared" si="21"/>
        <v>51995.342418916931</v>
      </c>
      <c r="V161" s="122">
        <f>IF(J161&gt;INDEX('Pace of change parameters'!$E$24:$I$24,1,$B$6),0,IF(J161&lt;INDEX('Pace of change parameters'!$E$23:$I$23,1,$B$6),1,(J161-INDEX('Pace of change parameters'!$E$24:$I$24,1,$B$6))/(INDEX('Pace of change parameters'!$E$23:$I$23,1,$B$6)-INDEX('Pace of change parameters'!$E$24:$I$24,1,$B$6))))</f>
        <v>1</v>
      </c>
      <c r="W161" s="123">
        <f>MIN(S161, S161+(INDEX('Pace of change parameters'!$E$25:$I$25,1,$B$6)-S161)*(1-V161))</f>
        <v>5.3496959151391632E-2</v>
      </c>
      <c r="X161" s="123">
        <v>4.0300000000000002E-2</v>
      </c>
      <c r="Y161" s="99">
        <f t="shared" si="22"/>
        <v>51995.342418916931</v>
      </c>
      <c r="Z161" s="88">
        <v>0</v>
      </c>
      <c r="AA161" s="90">
        <f t="shared" si="26"/>
        <v>51098.185192059915</v>
      </c>
      <c r="AB161" s="90">
        <f>IF(INDEX('Pace of change parameters'!$E$27:$I$27,1,$B$6)=1,MAX(AA161,Y161),Y161)</f>
        <v>51995.342418916931</v>
      </c>
      <c r="AC161" s="88">
        <f t="shared" si="23"/>
        <v>5.3496959151391632E-2</v>
      </c>
      <c r="AD161" s="134">
        <v>4.0300000000000002E-2</v>
      </c>
      <c r="AE161" s="51">
        <f t="shared" si="24"/>
        <v>51995</v>
      </c>
      <c r="AF161" s="51">
        <v>241.52671280165154</v>
      </c>
      <c r="AG161" s="15">
        <f t="shared" ref="AG161:AH217" si="29">AE161/D161 - 1</f>
        <v>5.3490021274440247E-2</v>
      </c>
      <c r="AH161" s="15">
        <f t="shared" si="29"/>
        <v>4.0293149032534226E-2</v>
      </c>
      <c r="AI161" s="51"/>
      <c r="AJ161" s="51">
        <v>51098.185192059915</v>
      </c>
      <c r="AK161" s="51">
        <v>237.36083661060212</v>
      </c>
      <c r="AL161" s="15">
        <f t="shared" ref="AL161:AM217" si="30">AE161/AJ161-1</f>
        <v>1.7550815250468865E-2</v>
      </c>
      <c r="AM161" s="53">
        <f t="shared" si="30"/>
        <v>1.7550815250468865E-2</v>
      </c>
    </row>
    <row r="162" spans="1:39" x14ac:dyDescent="0.2">
      <c r="A162" s="160" t="s">
        <v>371</v>
      </c>
      <c r="B162" s="160" t="s">
        <v>372</v>
      </c>
      <c r="D162" s="62">
        <v>114680</v>
      </c>
      <c r="E162" s="67">
        <v>362.02571782885764</v>
      </c>
      <c r="F162" s="50"/>
      <c r="G162" s="82">
        <v>114223.70493472235</v>
      </c>
      <c r="H162" s="75">
        <v>355.86284643303367</v>
      </c>
      <c r="I162" s="84"/>
      <c r="J162" s="94">
        <f t="shared" si="28"/>
        <v>3.9947492995295875E-3</v>
      </c>
      <c r="K162" s="117">
        <f t="shared" si="28"/>
        <v>1.7318108528600495E-2</v>
      </c>
      <c r="L162" s="94">
        <v>5.4105142522580696E-2</v>
      </c>
      <c r="M162" s="88">
        <f>INDEX('Pace of change parameters'!$E$20:$I$20,1,$B$6)</f>
        <v>4.0300000000000002E-2</v>
      </c>
      <c r="N162" s="99">
        <f>IF(INDEX('Pace of change parameters'!$E$28:$I$28,1,$B$6)=1,(1+L162)*D162,D162)</f>
        <v>120884.77774448955</v>
      </c>
      <c r="O162" s="85">
        <f>IF(K162&lt;INDEX('Pace of change parameters'!$E$16:$I$16,1,$B$6),1,IF(K162&gt;INDEX('Pace of change parameters'!$E$17:$I$17,1,$B$6),0,(K162-INDEX('Pace of change parameters'!$E$17:$I$17,1,$B$6))/(INDEX('Pace of change parameters'!$E$16:$I$16,1,$B$6)-INDEX('Pace of change parameters'!$E$17:$I$17,1,$B$6))))</f>
        <v>0</v>
      </c>
      <c r="P162" s="52">
        <v>5.4105142522580696E-2</v>
      </c>
      <c r="Q162" s="52">
        <v>4.0300000000000002E-2</v>
      </c>
      <c r="R162" s="9">
        <f>IF(INDEX('Pace of change parameters'!$E$29:$I$29,1,$B$6)=1,D162*(1+P162),D162)</f>
        <v>120884.77774448955</v>
      </c>
      <c r="S162" s="94">
        <f>IF(P162&lt;INDEX('Pace of change parameters'!$E$22:$I$22,1,$B$6),INDEX('Pace of change parameters'!$E$22:$I$22,1,$B$6),P162)</f>
        <v>5.4105142522580696E-2</v>
      </c>
      <c r="T162" s="123">
        <v>4.0300000000000002E-2</v>
      </c>
      <c r="U162" s="108">
        <f t="shared" si="21"/>
        <v>120884.77774448955</v>
      </c>
      <c r="V162" s="122">
        <f>IF(J162&gt;INDEX('Pace of change parameters'!$E$24:$I$24,1,$B$6),0,IF(J162&lt;INDEX('Pace of change parameters'!$E$23:$I$23,1,$B$6),1,(J162-INDEX('Pace of change parameters'!$E$24:$I$24,1,$B$6))/(INDEX('Pace of change parameters'!$E$23:$I$23,1,$B$6)-INDEX('Pace of change parameters'!$E$24:$I$24,1,$B$6))))</f>
        <v>1</v>
      </c>
      <c r="W162" s="123">
        <f>MIN(S162, S162+(INDEX('Pace of change parameters'!$E$25:$I$25,1,$B$6)-S162)*(1-V162))</f>
        <v>5.4105142522580696E-2</v>
      </c>
      <c r="X162" s="123">
        <v>4.0300000000000002E-2</v>
      </c>
      <c r="Y162" s="99">
        <f t="shared" si="22"/>
        <v>120884.77774448955</v>
      </c>
      <c r="Z162" s="88">
        <v>0</v>
      </c>
      <c r="AA162" s="90">
        <f t="shared" si="26"/>
        <v>119704.61426860787</v>
      </c>
      <c r="AB162" s="90">
        <f>IF(INDEX('Pace of change parameters'!$E$27:$I$27,1,$B$6)=1,MAX(AA162,Y162),Y162)</f>
        <v>120884.77774448955</v>
      </c>
      <c r="AC162" s="88">
        <f t="shared" si="23"/>
        <v>5.4105142522580696E-2</v>
      </c>
      <c r="AD162" s="134">
        <v>4.0300000000000002E-2</v>
      </c>
      <c r="AE162" s="51">
        <f t="shared" si="24"/>
        <v>120885</v>
      </c>
      <c r="AF162" s="51">
        <v>376.61604669225079</v>
      </c>
      <c r="AG162" s="15">
        <f t="shared" si="29"/>
        <v>5.4107080572026511E-2</v>
      </c>
      <c r="AH162" s="15">
        <f t="shared" si="29"/>
        <v>4.0301912667681128E-2</v>
      </c>
      <c r="AI162" s="51"/>
      <c r="AJ162" s="51">
        <v>119704.61426860787</v>
      </c>
      <c r="AK162" s="51">
        <v>372.93856637849109</v>
      </c>
      <c r="AL162" s="15">
        <f t="shared" si="30"/>
        <v>9.8608206425814249E-3</v>
      </c>
      <c r="AM162" s="53">
        <f t="shared" si="30"/>
        <v>9.8608206425812028E-3</v>
      </c>
    </row>
    <row r="163" spans="1:39" x14ac:dyDescent="0.2">
      <c r="A163" s="160" t="s">
        <v>373</v>
      </c>
      <c r="B163" s="160" t="s">
        <v>374</v>
      </c>
      <c r="D163" s="62">
        <v>52859</v>
      </c>
      <c r="E163" s="67">
        <v>273.76586862766925</v>
      </c>
      <c r="F163" s="50"/>
      <c r="G163" s="82">
        <v>51935.19624902642</v>
      </c>
      <c r="H163" s="75">
        <v>265.34135581347067</v>
      </c>
      <c r="I163" s="84"/>
      <c r="J163" s="94">
        <f t="shared" si="28"/>
        <v>1.7787624148833281E-2</v>
      </c>
      <c r="K163" s="117">
        <f t="shared" si="28"/>
        <v>3.1749716467571076E-2</v>
      </c>
      <c r="L163" s="94">
        <v>5.4570918897574261E-2</v>
      </c>
      <c r="M163" s="88">
        <f>INDEX('Pace of change parameters'!$E$20:$I$20,1,$B$6)</f>
        <v>4.0300000000000002E-2</v>
      </c>
      <c r="N163" s="99">
        <f>IF(INDEX('Pace of change parameters'!$E$28:$I$28,1,$B$6)=1,(1+L163)*D163,D163)</f>
        <v>55743.564202006877</v>
      </c>
      <c r="O163" s="85">
        <f>IF(K163&lt;INDEX('Pace of change parameters'!$E$16:$I$16,1,$B$6),1,IF(K163&gt;INDEX('Pace of change parameters'!$E$17:$I$17,1,$B$6),0,(K163-INDEX('Pace of change parameters'!$E$17:$I$17,1,$B$6))/(INDEX('Pace of change parameters'!$E$16:$I$16,1,$B$6)-INDEX('Pace of change parameters'!$E$17:$I$17,1,$B$6))))</f>
        <v>0</v>
      </c>
      <c r="P163" s="52">
        <v>5.4570918897574261E-2</v>
      </c>
      <c r="Q163" s="52">
        <v>4.0300000000000002E-2</v>
      </c>
      <c r="R163" s="9">
        <f>IF(INDEX('Pace of change parameters'!$E$29:$I$29,1,$B$6)=1,D163*(1+P163),D163)</f>
        <v>55743.564202006877</v>
      </c>
      <c r="S163" s="94">
        <f>IF(P163&lt;INDEX('Pace of change parameters'!$E$22:$I$22,1,$B$6),INDEX('Pace of change parameters'!$E$22:$I$22,1,$B$6),P163)</f>
        <v>5.4570918897574261E-2</v>
      </c>
      <c r="T163" s="123">
        <v>4.0300000000000002E-2</v>
      </c>
      <c r="U163" s="108">
        <f t="shared" si="21"/>
        <v>55743.564202006877</v>
      </c>
      <c r="V163" s="122">
        <f>IF(J163&gt;INDEX('Pace of change parameters'!$E$24:$I$24,1,$B$6),0,IF(J163&lt;INDEX('Pace of change parameters'!$E$23:$I$23,1,$B$6),1,(J163-INDEX('Pace of change parameters'!$E$24:$I$24,1,$B$6))/(INDEX('Pace of change parameters'!$E$23:$I$23,1,$B$6)-INDEX('Pace of change parameters'!$E$24:$I$24,1,$B$6))))</f>
        <v>1</v>
      </c>
      <c r="W163" s="123">
        <f>MIN(S163, S163+(INDEX('Pace of change parameters'!$E$25:$I$25,1,$B$6)-S163)*(1-V163))</f>
        <v>5.4570918897574261E-2</v>
      </c>
      <c r="X163" s="123">
        <v>4.0300000000000002E-2</v>
      </c>
      <c r="Y163" s="99">
        <f t="shared" si="22"/>
        <v>55743.564202006877</v>
      </c>
      <c r="Z163" s="88">
        <v>-1.8807790447444517E-2</v>
      </c>
      <c r="AA163" s="90">
        <f t="shared" si="26"/>
        <v>53403.597892613034</v>
      </c>
      <c r="AB163" s="90">
        <f>IF(INDEX('Pace of change parameters'!$E$27:$I$27,1,$B$6)=1,MAX(AA163,Y163),Y163)</f>
        <v>55743.564202006877</v>
      </c>
      <c r="AC163" s="88">
        <f t="shared" si="23"/>
        <v>5.4570918897574261E-2</v>
      </c>
      <c r="AD163" s="134">
        <v>4.0300000000000002E-2</v>
      </c>
      <c r="AE163" s="51">
        <f t="shared" si="24"/>
        <v>55744</v>
      </c>
      <c r="AF163" s="51">
        <v>284.80085966255274</v>
      </c>
      <c r="AG163" s="15">
        <f t="shared" si="29"/>
        <v>5.4579163434798295E-2</v>
      </c>
      <c r="AH163" s="15">
        <f t="shared" si="29"/>
        <v>4.0308132968509103E-2</v>
      </c>
      <c r="AI163" s="51"/>
      <c r="AJ163" s="51">
        <v>54427.254285851101</v>
      </c>
      <c r="AK163" s="51">
        <v>278.07349328506655</v>
      </c>
      <c r="AL163" s="15">
        <f t="shared" si="30"/>
        <v>2.4192763927303185E-2</v>
      </c>
      <c r="AM163" s="53">
        <f t="shared" si="30"/>
        <v>2.4192763927303407E-2</v>
      </c>
    </row>
    <row r="164" spans="1:39" x14ac:dyDescent="0.2">
      <c r="A164" s="160" t="s">
        <v>375</v>
      </c>
      <c r="B164" s="160" t="s">
        <v>376</v>
      </c>
      <c r="D164" s="62">
        <v>122616</v>
      </c>
      <c r="E164" s="67">
        <v>406.69339595200768</v>
      </c>
      <c r="F164" s="50"/>
      <c r="G164" s="82">
        <v>100940.05363617321</v>
      </c>
      <c r="H164" s="75">
        <v>328.0017458774368</v>
      </c>
      <c r="I164" s="84"/>
      <c r="J164" s="94">
        <f t="shared" si="28"/>
        <v>0.21474078507977867</v>
      </c>
      <c r="K164" s="117">
        <f t="shared" si="28"/>
        <v>0.23991229029608663</v>
      </c>
      <c r="L164" s="94">
        <v>6.1856794007542515E-2</v>
      </c>
      <c r="M164" s="88">
        <f>INDEX('Pace of change parameters'!$E$20:$I$20,1,$B$6)</f>
        <v>4.0300000000000002E-2</v>
      </c>
      <c r="N164" s="99">
        <f>IF(INDEX('Pace of change parameters'!$E$28:$I$28,1,$B$6)=1,(1+L164)*D164,D164)</f>
        <v>130200.63265402883</v>
      </c>
      <c r="O164" s="85">
        <f>IF(K164&lt;INDEX('Pace of change parameters'!$E$16:$I$16,1,$B$6),1,IF(K164&gt;INDEX('Pace of change parameters'!$E$17:$I$17,1,$B$6),0,(K164-INDEX('Pace of change parameters'!$E$17:$I$17,1,$B$6))/(INDEX('Pace of change parameters'!$E$16:$I$16,1,$B$6)-INDEX('Pace of change parameters'!$E$17:$I$17,1,$B$6))))</f>
        <v>0</v>
      </c>
      <c r="P164" s="52">
        <v>6.1856794007542515E-2</v>
      </c>
      <c r="Q164" s="52">
        <v>4.0300000000000002E-2</v>
      </c>
      <c r="R164" s="9">
        <f>IF(INDEX('Pace of change parameters'!$E$29:$I$29,1,$B$6)=1,D164*(1+P164),D164)</f>
        <v>130200.63265402883</v>
      </c>
      <c r="S164" s="94">
        <f>IF(P164&lt;INDEX('Pace of change parameters'!$E$22:$I$22,1,$B$6),INDEX('Pace of change parameters'!$E$22:$I$22,1,$B$6),P164)</f>
        <v>6.1856794007542515E-2</v>
      </c>
      <c r="T164" s="123">
        <v>4.0300000000000002E-2</v>
      </c>
      <c r="U164" s="108">
        <f t="shared" si="21"/>
        <v>130200.63265402883</v>
      </c>
      <c r="V164" s="122">
        <f>IF(J164&gt;INDEX('Pace of change parameters'!$E$24:$I$24,1,$B$6),0,IF(J164&lt;INDEX('Pace of change parameters'!$E$23:$I$23,1,$B$6),1,(J164-INDEX('Pace of change parameters'!$E$24:$I$24,1,$B$6))/(INDEX('Pace of change parameters'!$E$23:$I$23,1,$B$6)-INDEX('Pace of change parameters'!$E$24:$I$24,1,$B$6))))</f>
        <v>1</v>
      </c>
      <c r="W164" s="123">
        <f>MIN(S164, S164+(INDEX('Pace of change parameters'!$E$25:$I$25,1,$B$6)-S164)*(1-V164))</f>
        <v>6.1856794007542515E-2</v>
      </c>
      <c r="X164" s="123">
        <v>4.0300000000000002E-2</v>
      </c>
      <c r="Y164" s="99">
        <f t="shared" si="22"/>
        <v>130200.63265402883</v>
      </c>
      <c r="Z164" s="88">
        <v>0</v>
      </c>
      <c r="AA164" s="90">
        <f t="shared" si="26"/>
        <v>105783.56035357114</v>
      </c>
      <c r="AB164" s="90">
        <f>IF(INDEX('Pace of change parameters'!$E$27:$I$27,1,$B$6)=1,MAX(AA164,Y164),Y164)</f>
        <v>130200.63265402883</v>
      </c>
      <c r="AC164" s="88">
        <f t="shared" si="23"/>
        <v>6.1856794007542515E-2</v>
      </c>
      <c r="AD164" s="134">
        <v>4.0300000000000002E-2</v>
      </c>
      <c r="AE164" s="51">
        <f t="shared" si="24"/>
        <v>130201</v>
      </c>
      <c r="AF164" s="51">
        <v>423.08433348884051</v>
      </c>
      <c r="AG164" s="15">
        <f t="shared" si="29"/>
        <v>6.1859789913224938E-2</v>
      </c>
      <c r="AH164" s="15">
        <f t="shared" si="29"/>
        <v>4.0302935085690716E-2</v>
      </c>
      <c r="AI164" s="51"/>
      <c r="AJ164" s="51">
        <v>105783.56035357114</v>
      </c>
      <c r="AK164" s="51">
        <v>343.74057899914118</v>
      </c>
      <c r="AL164" s="15">
        <f t="shared" si="30"/>
        <v>0.23082452098242845</v>
      </c>
      <c r="AM164" s="53">
        <f t="shared" si="30"/>
        <v>0.23082452098242845</v>
      </c>
    </row>
    <row r="165" spans="1:39" x14ac:dyDescent="0.2">
      <c r="A165" s="160" t="s">
        <v>377</v>
      </c>
      <c r="B165" s="160" t="s">
        <v>378</v>
      </c>
      <c r="D165" s="62">
        <v>90258</v>
      </c>
      <c r="E165" s="67">
        <v>299.28922539647533</v>
      </c>
      <c r="F165" s="50"/>
      <c r="G165" s="82">
        <v>90543.906145850415</v>
      </c>
      <c r="H165" s="75">
        <v>296.63291827694763</v>
      </c>
      <c r="I165" s="84"/>
      <c r="J165" s="94">
        <f t="shared" si="28"/>
        <v>-3.1576519947115189E-3</v>
      </c>
      <c r="K165" s="117">
        <f t="shared" si="28"/>
        <v>8.9548629159481585E-3</v>
      </c>
      <c r="L165" s="94">
        <v>5.294056376293943E-2</v>
      </c>
      <c r="M165" s="88">
        <f>INDEX('Pace of change parameters'!$E$20:$I$20,1,$B$6)</f>
        <v>4.0300000000000002E-2</v>
      </c>
      <c r="N165" s="99">
        <f>IF(INDEX('Pace of change parameters'!$E$28:$I$28,1,$B$6)=1,(1+L165)*D165,D165)</f>
        <v>95036.309404115382</v>
      </c>
      <c r="O165" s="85">
        <f>IF(K165&lt;INDEX('Pace of change parameters'!$E$16:$I$16,1,$B$6),1,IF(K165&gt;INDEX('Pace of change parameters'!$E$17:$I$17,1,$B$6),0,(K165-INDEX('Pace of change parameters'!$E$17:$I$17,1,$B$6))/(INDEX('Pace of change parameters'!$E$16:$I$16,1,$B$6)-INDEX('Pace of change parameters'!$E$17:$I$17,1,$B$6))))</f>
        <v>0</v>
      </c>
      <c r="P165" s="52">
        <v>5.294056376293943E-2</v>
      </c>
      <c r="Q165" s="52">
        <v>4.0300000000000002E-2</v>
      </c>
      <c r="R165" s="9">
        <f>IF(INDEX('Pace of change parameters'!$E$29:$I$29,1,$B$6)=1,D165*(1+P165),D165)</f>
        <v>95036.309404115382</v>
      </c>
      <c r="S165" s="94">
        <f>IF(P165&lt;INDEX('Pace of change parameters'!$E$22:$I$22,1,$B$6),INDEX('Pace of change parameters'!$E$22:$I$22,1,$B$6),P165)</f>
        <v>5.294056376293943E-2</v>
      </c>
      <c r="T165" s="123">
        <v>4.0300000000000002E-2</v>
      </c>
      <c r="U165" s="108">
        <f t="shared" si="21"/>
        <v>95036.309404115382</v>
      </c>
      <c r="V165" s="122">
        <f>IF(J165&gt;INDEX('Pace of change parameters'!$E$24:$I$24,1,$B$6),0,IF(J165&lt;INDEX('Pace of change parameters'!$E$23:$I$23,1,$B$6),1,(J165-INDEX('Pace of change parameters'!$E$24:$I$24,1,$B$6))/(INDEX('Pace of change parameters'!$E$23:$I$23,1,$B$6)-INDEX('Pace of change parameters'!$E$24:$I$24,1,$B$6))))</f>
        <v>1</v>
      </c>
      <c r="W165" s="123">
        <f>MIN(S165, S165+(INDEX('Pace of change parameters'!$E$25:$I$25,1,$B$6)-S165)*(1-V165))</f>
        <v>5.294056376293943E-2</v>
      </c>
      <c r="X165" s="123">
        <v>4.0300000000000002E-2</v>
      </c>
      <c r="Y165" s="99">
        <f t="shared" si="22"/>
        <v>95036.309404115382</v>
      </c>
      <c r="Z165" s="88">
        <v>-2.0359172729300656E-2</v>
      </c>
      <c r="AA165" s="90">
        <f t="shared" si="26"/>
        <v>92956.711537435855</v>
      </c>
      <c r="AB165" s="90">
        <f>IF(INDEX('Pace of change parameters'!$E$27:$I$27,1,$B$6)=1,MAX(AA165,Y165),Y165)</f>
        <v>95036.309404115382</v>
      </c>
      <c r="AC165" s="88">
        <f t="shared" si="23"/>
        <v>5.294056376293943E-2</v>
      </c>
      <c r="AD165" s="134">
        <v>4.0300000000000002E-2</v>
      </c>
      <c r="AE165" s="51">
        <f t="shared" si="24"/>
        <v>95036</v>
      </c>
      <c r="AF165" s="51">
        <v>311.34956753420306</v>
      </c>
      <c r="AG165" s="15">
        <f t="shared" si="29"/>
        <v>5.2937135766358612E-2</v>
      </c>
      <c r="AH165" s="15">
        <f t="shared" si="29"/>
        <v>4.0296613156558303E-2</v>
      </c>
      <c r="AI165" s="51"/>
      <c r="AJ165" s="51">
        <v>94888.564206144074</v>
      </c>
      <c r="AK165" s="51">
        <v>310.86654982874296</v>
      </c>
      <c r="AL165" s="15">
        <f t="shared" si="30"/>
        <v>1.5537783197523414E-3</v>
      </c>
      <c r="AM165" s="53">
        <f t="shared" si="30"/>
        <v>1.5537783197523414E-3</v>
      </c>
    </row>
    <row r="166" spans="1:39" x14ac:dyDescent="0.2">
      <c r="A166" s="160" t="s">
        <v>379</v>
      </c>
      <c r="B166" s="160" t="s">
        <v>380</v>
      </c>
      <c r="D166" s="62">
        <v>105143</v>
      </c>
      <c r="E166" s="67">
        <v>271.65387206275534</v>
      </c>
      <c r="F166" s="50"/>
      <c r="G166" s="82">
        <v>105311.56626337135</v>
      </c>
      <c r="H166" s="75">
        <v>269.48676110673034</v>
      </c>
      <c r="I166" s="84"/>
      <c r="J166" s="94">
        <f t="shared" si="28"/>
        <v>-1.6006433989386171E-3</v>
      </c>
      <c r="K166" s="117">
        <f t="shared" si="28"/>
        <v>8.0416230731523708E-3</v>
      </c>
      <c r="L166" s="94">
        <v>5.0346931365285563E-2</v>
      </c>
      <c r="M166" s="88">
        <f>INDEX('Pace of change parameters'!$E$20:$I$20,1,$B$6)</f>
        <v>4.0300000000000002E-2</v>
      </c>
      <c r="N166" s="99">
        <f>IF(INDEX('Pace of change parameters'!$E$28:$I$28,1,$B$6)=1,(1+L166)*D166,D166)</f>
        <v>110436.62740454022</v>
      </c>
      <c r="O166" s="85">
        <f>IF(K166&lt;INDEX('Pace of change parameters'!$E$16:$I$16,1,$B$6),1,IF(K166&gt;INDEX('Pace of change parameters'!$E$17:$I$17,1,$B$6),0,(K166-INDEX('Pace of change parameters'!$E$17:$I$17,1,$B$6))/(INDEX('Pace of change parameters'!$E$16:$I$16,1,$B$6)-INDEX('Pace of change parameters'!$E$17:$I$17,1,$B$6))))</f>
        <v>0</v>
      </c>
      <c r="P166" s="52">
        <v>5.0346931365285563E-2</v>
      </c>
      <c r="Q166" s="52">
        <v>4.0300000000000002E-2</v>
      </c>
      <c r="R166" s="9">
        <f>IF(INDEX('Pace of change parameters'!$E$29:$I$29,1,$B$6)=1,D166*(1+P166),D166)</f>
        <v>110436.62740454022</v>
      </c>
      <c r="S166" s="94">
        <f>IF(P166&lt;INDEX('Pace of change parameters'!$E$22:$I$22,1,$B$6),INDEX('Pace of change parameters'!$E$22:$I$22,1,$B$6),P166)</f>
        <v>5.0346931365285563E-2</v>
      </c>
      <c r="T166" s="123">
        <v>4.0300000000000002E-2</v>
      </c>
      <c r="U166" s="108">
        <f t="shared" si="21"/>
        <v>110436.62740454022</v>
      </c>
      <c r="V166" s="122">
        <f>IF(J166&gt;INDEX('Pace of change parameters'!$E$24:$I$24,1,$B$6),0,IF(J166&lt;INDEX('Pace of change parameters'!$E$23:$I$23,1,$B$6),1,(J166-INDEX('Pace of change parameters'!$E$24:$I$24,1,$B$6))/(INDEX('Pace of change parameters'!$E$23:$I$23,1,$B$6)-INDEX('Pace of change parameters'!$E$24:$I$24,1,$B$6))))</f>
        <v>1</v>
      </c>
      <c r="W166" s="123">
        <f>MIN(S166, S166+(INDEX('Pace of change parameters'!$E$25:$I$25,1,$B$6)-S166)*(1-V166))</f>
        <v>5.0346931365285563E-2</v>
      </c>
      <c r="X166" s="123">
        <v>4.0300000000000002E-2</v>
      </c>
      <c r="Y166" s="99">
        <f t="shared" si="22"/>
        <v>110436.62740454022</v>
      </c>
      <c r="Z166" s="88">
        <v>0</v>
      </c>
      <c r="AA166" s="90">
        <f t="shared" si="26"/>
        <v>110364.83560732129</v>
      </c>
      <c r="AB166" s="90">
        <f>IF(INDEX('Pace of change parameters'!$E$27:$I$27,1,$B$6)=1,MAX(AA166,Y166),Y166)</f>
        <v>110436.62740454022</v>
      </c>
      <c r="AC166" s="88">
        <f t="shared" si="23"/>
        <v>5.0346931365285563E-2</v>
      </c>
      <c r="AD166" s="134">
        <v>4.0300000000000002E-2</v>
      </c>
      <c r="AE166" s="51">
        <f t="shared" si="24"/>
        <v>110437</v>
      </c>
      <c r="AF166" s="51">
        <v>282.60247655907602</v>
      </c>
      <c r="AG166" s="15">
        <f t="shared" si="29"/>
        <v>5.0350475067289402E-2</v>
      </c>
      <c r="AH166" s="15">
        <f t="shared" si="29"/>
        <v>4.0303509805269533E-2</v>
      </c>
      <c r="AI166" s="51"/>
      <c r="AJ166" s="51">
        <v>110364.83560732129</v>
      </c>
      <c r="AK166" s="51">
        <v>282.41781167239503</v>
      </c>
      <c r="AL166" s="15">
        <f t="shared" si="30"/>
        <v>6.5387124695659438E-4</v>
      </c>
      <c r="AM166" s="53">
        <f t="shared" si="30"/>
        <v>6.5387124695659438E-4</v>
      </c>
    </row>
    <row r="167" spans="1:39" x14ac:dyDescent="0.2">
      <c r="A167" s="160" t="s">
        <v>381</v>
      </c>
      <c r="B167" s="160" t="s">
        <v>382</v>
      </c>
      <c r="D167" s="62">
        <v>75282</v>
      </c>
      <c r="E167" s="67">
        <v>306.70091231282902</v>
      </c>
      <c r="F167" s="50"/>
      <c r="G167" s="82">
        <v>73530.030897644159</v>
      </c>
      <c r="H167" s="75">
        <v>298.34087247848714</v>
      </c>
      <c r="I167" s="84"/>
      <c r="J167" s="94">
        <f t="shared" si="28"/>
        <v>2.3826579167287809E-2</v>
      </c>
      <c r="K167" s="117">
        <f t="shared" si="28"/>
        <v>2.8021771756884251E-2</v>
      </c>
      <c r="L167" s="94">
        <v>4.4562693448051194E-2</v>
      </c>
      <c r="M167" s="88">
        <f>INDEX('Pace of change parameters'!$E$20:$I$20,1,$B$6)</f>
        <v>4.0300000000000002E-2</v>
      </c>
      <c r="N167" s="99">
        <f>IF(INDEX('Pace of change parameters'!$E$28:$I$28,1,$B$6)=1,(1+L167)*D167,D167)</f>
        <v>78636.768688156197</v>
      </c>
      <c r="O167" s="85">
        <f>IF(K167&lt;INDEX('Pace of change parameters'!$E$16:$I$16,1,$B$6),1,IF(K167&gt;INDEX('Pace of change parameters'!$E$17:$I$17,1,$B$6),0,(K167-INDEX('Pace of change parameters'!$E$17:$I$17,1,$B$6))/(INDEX('Pace of change parameters'!$E$16:$I$16,1,$B$6)-INDEX('Pace of change parameters'!$E$17:$I$17,1,$B$6))))</f>
        <v>0</v>
      </c>
      <c r="P167" s="52">
        <v>4.4562693448051194E-2</v>
      </c>
      <c r="Q167" s="52">
        <v>4.0300000000000002E-2</v>
      </c>
      <c r="R167" s="9">
        <f>IF(INDEX('Pace of change parameters'!$E$29:$I$29,1,$B$6)=1,D167*(1+P167),D167)</f>
        <v>78636.768688156197</v>
      </c>
      <c r="S167" s="94">
        <f>IF(P167&lt;INDEX('Pace of change parameters'!$E$22:$I$22,1,$B$6),INDEX('Pace of change parameters'!$E$22:$I$22,1,$B$6),P167)</f>
        <v>4.4562693448051194E-2</v>
      </c>
      <c r="T167" s="123">
        <v>4.0300000000000002E-2</v>
      </c>
      <c r="U167" s="108">
        <f t="shared" si="21"/>
        <v>78636.768688156197</v>
      </c>
      <c r="V167" s="122">
        <f>IF(J167&gt;INDEX('Pace of change parameters'!$E$24:$I$24,1,$B$6),0,IF(J167&lt;INDEX('Pace of change parameters'!$E$23:$I$23,1,$B$6),1,(J167-INDEX('Pace of change parameters'!$E$24:$I$24,1,$B$6))/(INDEX('Pace of change parameters'!$E$23:$I$23,1,$B$6)-INDEX('Pace of change parameters'!$E$24:$I$24,1,$B$6))))</f>
        <v>1</v>
      </c>
      <c r="W167" s="123">
        <f>MIN(S167, S167+(INDEX('Pace of change parameters'!$E$25:$I$25,1,$B$6)-S167)*(1-V167))</f>
        <v>4.4562693448051194E-2</v>
      </c>
      <c r="X167" s="123">
        <v>4.0300000000000002E-2</v>
      </c>
      <c r="Y167" s="99">
        <f t="shared" si="22"/>
        <v>78636.768688156197</v>
      </c>
      <c r="Z167" s="88">
        <v>0</v>
      </c>
      <c r="AA167" s="90">
        <f t="shared" si="26"/>
        <v>77058.295305615378</v>
      </c>
      <c r="AB167" s="90">
        <f>IF(INDEX('Pace of change parameters'!$E$27:$I$27,1,$B$6)=1,MAX(AA167,Y167),Y167)</f>
        <v>78636.768688156197</v>
      </c>
      <c r="AC167" s="88">
        <f t="shared" si="23"/>
        <v>4.4562693448051194E-2</v>
      </c>
      <c r="AD167" s="134">
        <v>4.0300000000000002E-2</v>
      </c>
      <c r="AE167" s="51">
        <f t="shared" si="24"/>
        <v>78637</v>
      </c>
      <c r="AF167" s="51">
        <v>319.06189760410467</v>
      </c>
      <c r="AG167" s="15">
        <f t="shared" si="29"/>
        <v>4.4565766052974132E-2</v>
      </c>
      <c r="AH167" s="15">
        <f t="shared" si="29"/>
        <v>4.0303060066113172E-2</v>
      </c>
      <c r="AI167" s="51"/>
      <c r="AJ167" s="51">
        <v>77058.295305615378</v>
      </c>
      <c r="AK167" s="51">
        <v>312.65645849087724</v>
      </c>
      <c r="AL167" s="15">
        <f t="shared" si="30"/>
        <v>2.0487147919940885E-2</v>
      </c>
      <c r="AM167" s="53">
        <f t="shared" si="30"/>
        <v>2.0487147919940885E-2</v>
      </c>
    </row>
    <row r="168" spans="1:39" x14ac:dyDescent="0.2">
      <c r="A168" s="160" t="s">
        <v>383</v>
      </c>
      <c r="B168" s="160" t="s">
        <v>384</v>
      </c>
      <c r="D168" s="62">
        <v>29926</v>
      </c>
      <c r="E168" s="67">
        <v>231.74372673825218</v>
      </c>
      <c r="F168" s="50"/>
      <c r="G168" s="82">
        <v>32597.233487986432</v>
      </c>
      <c r="H168" s="75">
        <v>249.7802487228181</v>
      </c>
      <c r="I168" s="84"/>
      <c r="J168" s="94">
        <f t="shared" si="28"/>
        <v>-8.194663172783978E-2</v>
      </c>
      <c r="K168" s="117">
        <f t="shared" si="28"/>
        <v>-7.22095605108517E-2</v>
      </c>
      <c r="L168" s="94">
        <v>5.1333645251034898E-2</v>
      </c>
      <c r="M168" s="88">
        <f>INDEX('Pace of change parameters'!$E$20:$I$20,1,$B$6)</f>
        <v>4.0300000000000002E-2</v>
      </c>
      <c r="N168" s="99">
        <f>IF(INDEX('Pace of change parameters'!$E$28:$I$28,1,$B$6)=1,(1+L168)*D168,D168)</f>
        <v>31462.21066778247</v>
      </c>
      <c r="O168" s="85">
        <f>IF(K168&lt;INDEX('Pace of change parameters'!$E$16:$I$16,1,$B$6),1,IF(K168&gt;INDEX('Pace of change parameters'!$E$17:$I$17,1,$B$6),0,(K168-INDEX('Pace of change parameters'!$E$17:$I$17,1,$B$6))/(INDEX('Pace of change parameters'!$E$16:$I$16,1,$B$6)-INDEX('Pace of change parameters'!$E$17:$I$17,1,$B$6))))</f>
        <v>0</v>
      </c>
      <c r="P168" s="52">
        <v>5.1333645251034898E-2</v>
      </c>
      <c r="Q168" s="52">
        <v>4.0300000000000002E-2</v>
      </c>
      <c r="R168" s="9">
        <f>IF(INDEX('Pace of change parameters'!$E$29:$I$29,1,$B$6)=1,D168*(1+P168),D168)</f>
        <v>31462.21066778247</v>
      </c>
      <c r="S168" s="94">
        <f>IF(P168&lt;INDEX('Pace of change parameters'!$E$22:$I$22,1,$B$6),INDEX('Pace of change parameters'!$E$22:$I$22,1,$B$6),P168)</f>
        <v>5.1333645251034898E-2</v>
      </c>
      <c r="T168" s="123">
        <v>4.0300000000000002E-2</v>
      </c>
      <c r="U168" s="108">
        <f t="shared" si="21"/>
        <v>31462.21066778247</v>
      </c>
      <c r="V168" s="122">
        <f>IF(J168&gt;INDEX('Pace of change parameters'!$E$24:$I$24,1,$B$6),0,IF(J168&lt;INDEX('Pace of change parameters'!$E$23:$I$23,1,$B$6),1,(J168-INDEX('Pace of change parameters'!$E$24:$I$24,1,$B$6))/(INDEX('Pace of change parameters'!$E$23:$I$23,1,$B$6)-INDEX('Pace of change parameters'!$E$24:$I$24,1,$B$6))))</f>
        <v>1</v>
      </c>
      <c r="W168" s="123">
        <f>MIN(S168, S168+(INDEX('Pace of change parameters'!$E$25:$I$25,1,$B$6)-S168)*(1-V168))</f>
        <v>5.1333645251034898E-2</v>
      </c>
      <c r="X168" s="123">
        <v>4.0300000000000002E-2</v>
      </c>
      <c r="Y168" s="99">
        <f t="shared" si="22"/>
        <v>31462.21066778247</v>
      </c>
      <c r="Z168" s="88">
        <v>0</v>
      </c>
      <c r="AA168" s="90">
        <f t="shared" si="26"/>
        <v>34161.378876067254</v>
      </c>
      <c r="AB168" s="90">
        <f>IF(INDEX('Pace of change parameters'!$E$27:$I$27,1,$B$6)=1,MAX(AA168,Y168),Y168)</f>
        <v>31462.21066778247</v>
      </c>
      <c r="AC168" s="88">
        <f t="shared" si="23"/>
        <v>5.1333645251034898E-2</v>
      </c>
      <c r="AD168" s="134">
        <v>4.0300000000000002E-2</v>
      </c>
      <c r="AE168" s="51">
        <f t="shared" si="24"/>
        <v>31462</v>
      </c>
      <c r="AF168" s="51">
        <v>241.08138465841131</v>
      </c>
      <c r="AG168" s="15">
        <f t="shared" si="29"/>
        <v>5.1326605627213695E-2</v>
      </c>
      <c r="AH168" s="15">
        <f t="shared" si="29"/>
        <v>4.0293034256352334E-2</v>
      </c>
      <c r="AI168" s="51"/>
      <c r="AJ168" s="51">
        <v>34161.378876067254</v>
      </c>
      <c r="AK168" s="51">
        <v>261.76570215761541</v>
      </c>
      <c r="AL168" s="15">
        <f t="shared" si="30"/>
        <v>-7.9018440264376544E-2</v>
      </c>
      <c r="AM168" s="53">
        <f t="shared" si="30"/>
        <v>-7.9018440264376433E-2</v>
      </c>
    </row>
    <row r="169" spans="1:39" x14ac:dyDescent="0.2">
      <c r="A169" s="160" t="s">
        <v>385</v>
      </c>
      <c r="B169" s="160" t="s">
        <v>386</v>
      </c>
      <c r="D169" s="62">
        <v>51272</v>
      </c>
      <c r="E169" s="67">
        <v>244.54027410231132</v>
      </c>
      <c r="F169" s="50"/>
      <c r="G169" s="82">
        <v>45494.649611719295</v>
      </c>
      <c r="H169" s="75">
        <v>214.73685964565001</v>
      </c>
      <c r="I169" s="84"/>
      <c r="J169" s="94">
        <f t="shared" si="28"/>
        <v>0.12698966664406353</v>
      </c>
      <c r="K169" s="117">
        <f t="shared" si="28"/>
        <v>0.13879039912310209</v>
      </c>
      <c r="L169" s="94">
        <v>5.1193003158138906E-2</v>
      </c>
      <c r="M169" s="88">
        <f>INDEX('Pace of change parameters'!$E$20:$I$20,1,$B$6)</f>
        <v>4.0300000000000002E-2</v>
      </c>
      <c r="N169" s="99">
        <f>IF(INDEX('Pace of change parameters'!$E$28:$I$28,1,$B$6)=1,(1+L169)*D169,D169)</f>
        <v>53896.767657924102</v>
      </c>
      <c r="O169" s="85">
        <f>IF(K169&lt;INDEX('Pace of change parameters'!$E$16:$I$16,1,$B$6),1,IF(K169&gt;INDEX('Pace of change parameters'!$E$17:$I$17,1,$B$6),0,(K169-INDEX('Pace of change parameters'!$E$17:$I$17,1,$B$6))/(INDEX('Pace of change parameters'!$E$16:$I$16,1,$B$6)-INDEX('Pace of change parameters'!$E$17:$I$17,1,$B$6))))</f>
        <v>0</v>
      </c>
      <c r="P169" s="52">
        <v>5.1193003158138906E-2</v>
      </c>
      <c r="Q169" s="52">
        <v>4.0300000000000002E-2</v>
      </c>
      <c r="R169" s="9">
        <f>IF(INDEX('Pace of change parameters'!$E$29:$I$29,1,$B$6)=1,D169*(1+P169),D169)</f>
        <v>53896.767657924102</v>
      </c>
      <c r="S169" s="94">
        <f>IF(P169&lt;INDEX('Pace of change parameters'!$E$22:$I$22,1,$B$6),INDEX('Pace of change parameters'!$E$22:$I$22,1,$B$6),P169)</f>
        <v>5.1193003158138906E-2</v>
      </c>
      <c r="T169" s="123">
        <v>4.0300000000000002E-2</v>
      </c>
      <c r="U169" s="108">
        <f t="shared" si="21"/>
        <v>53896.767657924102</v>
      </c>
      <c r="V169" s="122">
        <f>IF(J169&gt;INDEX('Pace of change parameters'!$E$24:$I$24,1,$B$6),0,IF(J169&lt;INDEX('Pace of change parameters'!$E$23:$I$23,1,$B$6),1,(J169-INDEX('Pace of change parameters'!$E$24:$I$24,1,$B$6))/(INDEX('Pace of change parameters'!$E$23:$I$23,1,$B$6)-INDEX('Pace of change parameters'!$E$24:$I$24,1,$B$6))))</f>
        <v>1</v>
      </c>
      <c r="W169" s="123">
        <f>MIN(S169, S169+(INDEX('Pace of change parameters'!$E$25:$I$25,1,$B$6)-S169)*(1-V169))</f>
        <v>5.1193003158138906E-2</v>
      </c>
      <c r="X169" s="123">
        <v>4.0300000000000002E-2</v>
      </c>
      <c r="Y169" s="99">
        <f t="shared" si="22"/>
        <v>53896.767657924102</v>
      </c>
      <c r="Z169" s="88">
        <v>-4.4034222746753171E-2</v>
      </c>
      <c r="AA169" s="90">
        <f t="shared" si="26"/>
        <v>45578.215611669948</v>
      </c>
      <c r="AB169" s="90">
        <f>IF(INDEX('Pace of change parameters'!$E$27:$I$27,1,$B$6)=1,MAX(AA169,Y169),Y169)</f>
        <v>53896.767657924102</v>
      </c>
      <c r="AC169" s="88">
        <f t="shared" si="23"/>
        <v>5.1193003158138906E-2</v>
      </c>
      <c r="AD169" s="134">
        <v>4.0300000000000002E-2</v>
      </c>
      <c r="AE169" s="51">
        <f t="shared" si="24"/>
        <v>53897</v>
      </c>
      <c r="AF169" s="51">
        <v>254.3963438140263</v>
      </c>
      <c r="AG169" s="15">
        <f t="shared" si="29"/>
        <v>5.1197534716804549E-2</v>
      </c>
      <c r="AH169" s="15">
        <f t="shared" si="29"/>
        <v>4.0304484600321322E-2</v>
      </c>
      <c r="AI169" s="51"/>
      <c r="AJ169" s="51">
        <v>47677.664510782721</v>
      </c>
      <c r="AK169" s="51">
        <v>225.04079138235673</v>
      </c>
      <c r="AL169" s="15">
        <f t="shared" si="30"/>
        <v>0.13044547280227459</v>
      </c>
      <c r="AM169" s="53">
        <f t="shared" si="30"/>
        <v>0.13044547280227459</v>
      </c>
    </row>
    <row r="170" spans="1:39" x14ac:dyDescent="0.2">
      <c r="A170" s="160" t="s">
        <v>387</v>
      </c>
      <c r="B170" s="160" t="s">
        <v>388</v>
      </c>
      <c r="D170" s="62">
        <v>29159</v>
      </c>
      <c r="E170" s="67">
        <v>206.21080789868506</v>
      </c>
      <c r="F170" s="50"/>
      <c r="G170" s="82">
        <v>30854.915559616511</v>
      </c>
      <c r="H170" s="75">
        <v>216.16668675590512</v>
      </c>
      <c r="I170" s="84"/>
      <c r="J170" s="94">
        <f t="shared" si="28"/>
        <v>-5.4964193836140596E-2</v>
      </c>
      <c r="K170" s="117">
        <f t="shared" si="28"/>
        <v>-4.6056490047711285E-2</v>
      </c>
      <c r="L170" s="94">
        <v>5.0105643543516987E-2</v>
      </c>
      <c r="M170" s="88">
        <f>INDEX('Pace of change parameters'!$E$20:$I$20,1,$B$6)</f>
        <v>4.0300000000000002E-2</v>
      </c>
      <c r="N170" s="99">
        <f>IF(INDEX('Pace of change parameters'!$E$28:$I$28,1,$B$6)=1,(1+L170)*D170,D170)</f>
        <v>30620.030460085411</v>
      </c>
      <c r="O170" s="85">
        <f>IF(K170&lt;INDEX('Pace of change parameters'!$E$16:$I$16,1,$B$6),1,IF(K170&gt;INDEX('Pace of change parameters'!$E$17:$I$17,1,$B$6),0,(K170-INDEX('Pace of change parameters'!$E$17:$I$17,1,$B$6))/(INDEX('Pace of change parameters'!$E$16:$I$16,1,$B$6)-INDEX('Pace of change parameters'!$E$17:$I$17,1,$B$6))))</f>
        <v>0</v>
      </c>
      <c r="P170" s="52">
        <v>5.0105643543516987E-2</v>
      </c>
      <c r="Q170" s="52">
        <v>4.0300000000000002E-2</v>
      </c>
      <c r="R170" s="9">
        <f>IF(INDEX('Pace of change parameters'!$E$29:$I$29,1,$B$6)=1,D170*(1+P170),D170)</f>
        <v>30620.030460085411</v>
      </c>
      <c r="S170" s="94">
        <f>IF(P170&lt;INDEX('Pace of change parameters'!$E$22:$I$22,1,$B$6),INDEX('Pace of change parameters'!$E$22:$I$22,1,$B$6),P170)</f>
        <v>5.0105643543516987E-2</v>
      </c>
      <c r="T170" s="123">
        <v>4.0300000000000002E-2</v>
      </c>
      <c r="U170" s="108">
        <f t="shared" si="21"/>
        <v>30620.030460085411</v>
      </c>
      <c r="V170" s="122">
        <f>IF(J170&gt;INDEX('Pace of change parameters'!$E$24:$I$24,1,$B$6),0,IF(J170&lt;INDEX('Pace of change parameters'!$E$23:$I$23,1,$B$6),1,(J170-INDEX('Pace of change parameters'!$E$24:$I$24,1,$B$6))/(INDEX('Pace of change parameters'!$E$23:$I$23,1,$B$6)-INDEX('Pace of change parameters'!$E$24:$I$24,1,$B$6))))</f>
        <v>1</v>
      </c>
      <c r="W170" s="123">
        <f>MIN(S170, S170+(INDEX('Pace of change parameters'!$E$25:$I$25,1,$B$6)-S170)*(1-V170))</f>
        <v>5.0105643543516987E-2</v>
      </c>
      <c r="X170" s="123">
        <v>4.0300000000000002E-2</v>
      </c>
      <c r="Y170" s="99">
        <f t="shared" si="22"/>
        <v>30620.030460085411</v>
      </c>
      <c r="Z170" s="88">
        <v>-1.5422902345387901E-2</v>
      </c>
      <c r="AA170" s="90">
        <f t="shared" si="26"/>
        <v>31836.750973788436</v>
      </c>
      <c r="AB170" s="90">
        <f>IF(INDEX('Pace of change parameters'!$E$27:$I$27,1,$B$6)=1,MAX(AA170,Y170),Y170)</f>
        <v>30620.030460085411</v>
      </c>
      <c r="AC170" s="88">
        <f t="shared" si="23"/>
        <v>5.0105643543516987E-2</v>
      </c>
      <c r="AD170" s="134">
        <v>4.0300000000000002E-2</v>
      </c>
      <c r="AE170" s="51">
        <f t="shared" si="24"/>
        <v>30620</v>
      </c>
      <c r="AF170" s="51">
        <v>214.52089005645885</v>
      </c>
      <c r="AG170" s="15">
        <f t="shared" si="29"/>
        <v>5.0104598923145449E-2</v>
      </c>
      <c r="AH170" s="15">
        <f t="shared" si="29"/>
        <v>4.0298965134051956E-2</v>
      </c>
      <c r="AI170" s="51"/>
      <c r="AJ170" s="51">
        <v>32335.457578312176</v>
      </c>
      <c r="AK170" s="51">
        <v>226.53922730510763</v>
      </c>
      <c r="AL170" s="15">
        <f t="shared" si="30"/>
        <v>-5.305190360017531E-2</v>
      </c>
      <c r="AM170" s="53">
        <f t="shared" si="30"/>
        <v>-5.305190360017531E-2</v>
      </c>
    </row>
    <row r="171" spans="1:39" x14ac:dyDescent="0.2">
      <c r="A171" s="160" t="s">
        <v>389</v>
      </c>
      <c r="B171" s="160" t="s">
        <v>390</v>
      </c>
      <c r="D171" s="62">
        <v>90412</v>
      </c>
      <c r="E171" s="67">
        <v>289.09629134364366</v>
      </c>
      <c r="F171" s="50"/>
      <c r="G171" s="82">
        <v>90391.281800466037</v>
      </c>
      <c r="H171" s="75">
        <v>287.01241045168911</v>
      </c>
      <c r="I171" s="84"/>
      <c r="J171" s="94">
        <f t="shared" si="28"/>
        <v>2.2920572782347826E-4</v>
      </c>
      <c r="K171" s="117">
        <f t="shared" si="28"/>
        <v>7.2605950686071008E-3</v>
      </c>
      <c r="L171" s="94">
        <v>4.7613078131821363E-2</v>
      </c>
      <c r="M171" s="88">
        <f>INDEX('Pace of change parameters'!$E$20:$I$20,1,$B$6)</f>
        <v>4.0300000000000002E-2</v>
      </c>
      <c r="N171" s="99">
        <f>IF(INDEX('Pace of change parameters'!$E$28:$I$28,1,$B$6)=1,(1+L171)*D171,D171)</f>
        <v>94716.793620054232</v>
      </c>
      <c r="O171" s="85">
        <f>IF(K171&lt;INDEX('Pace of change parameters'!$E$16:$I$16,1,$B$6),1,IF(K171&gt;INDEX('Pace of change parameters'!$E$17:$I$17,1,$B$6),0,(K171-INDEX('Pace of change parameters'!$E$17:$I$17,1,$B$6))/(INDEX('Pace of change parameters'!$E$16:$I$16,1,$B$6)-INDEX('Pace of change parameters'!$E$17:$I$17,1,$B$6))))</f>
        <v>0</v>
      </c>
      <c r="P171" s="52">
        <v>4.7613078131821363E-2</v>
      </c>
      <c r="Q171" s="52">
        <v>4.0300000000000002E-2</v>
      </c>
      <c r="R171" s="9">
        <f>IF(INDEX('Pace of change parameters'!$E$29:$I$29,1,$B$6)=1,D171*(1+P171),D171)</f>
        <v>94716.793620054232</v>
      </c>
      <c r="S171" s="94">
        <f>IF(P171&lt;INDEX('Pace of change parameters'!$E$22:$I$22,1,$B$6),INDEX('Pace of change parameters'!$E$22:$I$22,1,$B$6),P171)</f>
        <v>4.7613078131821363E-2</v>
      </c>
      <c r="T171" s="123">
        <v>4.0300000000000002E-2</v>
      </c>
      <c r="U171" s="108">
        <f t="shared" si="21"/>
        <v>94716.793620054232</v>
      </c>
      <c r="V171" s="122">
        <f>IF(J171&gt;INDEX('Pace of change parameters'!$E$24:$I$24,1,$B$6),0,IF(J171&lt;INDEX('Pace of change parameters'!$E$23:$I$23,1,$B$6),1,(J171-INDEX('Pace of change parameters'!$E$24:$I$24,1,$B$6))/(INDEX('Pace of change parameters'!$E$23:$I$23,1,$B$6)-INDEX('Pace of change parameters'!$E$24:$I$24,1,$B$6))))</f>
        <v>1</v>
      </c>
      <c r="W171" s="123">
        <f>MIN(S171, S171+(INDEX('Pace of change parameters'!$E$25:$I$25,1,$B$6)-S171)*(1-V171))</f>
        <v>4.7613078131821363E-2</v>
      </c>
      <c r="X171" s="123">
        <v>4.0300000000000002E-2</v>
      </c>
      <c r="Y171" s="99">
        <f t="shared" si="22"/>
        <v>94716.793620054232</v>
      </c>
      <c r="Z171" s="88">
        <v>0</v>
      </c>
      <c r="AA171" s="90">
        <f t="shared" si="26"/>
        <v>94728.616335405022</v>
      </c>
      <c r="AB171" s="90">
        <f>IF(INDEX('Pace of change parameters'!$E$27:$I$27,1,$B$6)=1,MAX(AA171,Y171),Y171)</f>
        <v>94716.793620054232</v>
      </c>
      <c r="AC171" s="88">
        <f t="shared" si="23"/>
        <v>4.7613078131821363E-2</v>
      </c>
      <c r="AD171" s="134">
        <v>4.0300000000000002E-2</v>
      </c>
      <c r="AE171" s="51">
        <f t="shared" si="24"/>
        <v>94717</v>
      </c>
      <c r="AF171" s="51">
        <v>300.74752718699119</v>
      </c>
      <c r="AG171" s="15">
        <f t="shared" si="29"/>
        <v>4.7615360792815142E-2</v>
      </c>
      <c r="AH171" s="15">
        <f t="shared" si="29"/>
        <v>4.0302266726410352E-2</v>
      </c>
      <c r="AI171" s="51"/>
      <c r="AJ171" s="51">
        <v>94728.616335405022</v>
      </c>
      <c r="AK171" s="51">
        <v>300.78441163379625</v>
      </c>
      <c r="AL171" s="15">
        <f t="shared" si="30"/>
        <v>-1.2262752116942721E-4</v>
      </c>
      <c r="AM171" s="53">
        <f t="shared" si="30"/>
        <v>-1.2262752116942721E-4</v>
      </c>
    </row>
    <row r="172" spans="1:39" x14ac:dyDescent="0.2">
      <c r="A172" s="160" t="s">
        <v>391</v>
      </c>
      <c r="B172" s="160" t="s">
        <v>392</v>
      </c>
      <c r="D172" s="62">
        <v>49132</v>
      </c>
      <c r="E172" s="67">
        <v>224.69217884432348</v>
      </c>
      <c r="F172" s="50"/>
      <c r="G172" s="82">
        <v>52617.217192486394</v>
      </c>
      <c r="H172" s="75">
        <v>239.29707956909743</v>
      </c>
      <c r="I172" s="84"/>
      <c r="J172" s="94">
        <f t="shared" si="28"/>
        <v>-6.6237201023699788E-2</v>
      </c>
      <c r="K172" s="117">
        <f t="shared" si="28"/>
        <v>-6.1032507170889927E-2</v>
      </c>
      <c r="L172" s="94">
        <v>4.6098520803156795E-2</v>
      </c>
      <c r="M172" s="88">
        <f>INDEX('Pace of change parameters'!$E$20:$I$20,1,$B$6)</f>
        <v>4.0300000000000002E-2</v>
      </c>
      <c r="N172" s="99">
        <f>IF(INDEX('Pace of change parameters'!$E$28:$I$28,1,$B$6)=1,(1+L172)*D172,D172)</f>
        <v>51396.912524100699</v>
      </c>
      <c r="O172" s="85">
        <f>IF(K172&lt;INDEX('Pace of change parameters'!$E$16:$I$16,1,$B$6),1,IF(K172&gt;INDEX('Pace of change parameters'!$E$17:$I$17,1,$B$6),0,(K172-INDEX('Pace of change parameters'!$E$17:$I$17,1,$B$6))/(INDEX('Pace of change parameters'!$E$16:$I$16,1,$B$6)-INDEX('Pace of change parameters'!$E$17:$I$17,1,$B$6))))</f>
        <v>0</v>
      </c>
      <c r="P172" s="52">
        <v>4.6098520803156795E-2</v>
      </c>
      <c r="Q172" s="52">
        <v>4.0300000000000002E-2</v>
      </c>
      <c r="R172" s="9">
        <f>IF(INDEX('Pace of change parameters'!$E$29:$I$29,1,$B$6)=1,D172*(1+P172),D172)</f>
        <v>51396.912524100699</v>
      </c>
      <c r="S172" s="94">
        <f>IF(P172&lt;INDEX('Pace of change parameters'!$E$22:$I$22,1,$B$6),INDEX('Pace of change parameters'!$E$22:$I$22,1,$B$6),P172)</f>
        <v>4.6098520803156795E-2</v>
      </c>
      <c r="T172" s="123">
        <v>4.0300000000000002E-2</v>
      </c>
      <c r="U172" s="108">
        <f t="shared" si="21"/>
        <v>51396.912524100699</v>
      </c>
      <c r="V172" s="122">
        <f>IF(J172&gt;INDEX('Pace of change parameters'!$E$24:$I$24,1,$B$6),0,IF(J172&lt;INDEX('Pace of change parameters'!$E$23:$I$23,1,$B$6),1,(J172-INDEX('Pace of change parameters'!$E$24:$I$24,1,$B$6))/(INDEX('Pace of change parameters'!$E$23:$I$23,1,$B$6)-INDEX('Pace of change parameters'!$E$24:$I$24,1,$B$6))))</f>
        <v>1</v>
      </c>
      <c r="W172" s="123">
        <f>MIN(S172, S172+(INDEX('Pace of change parameters'!$E$25:$I$25,1,$B$6)-S172)*(1-V172))</f>
        <v>4.6098520803156795E-2</v>
      </c>
      <c r="X172" s="123">
        <v>4.0300000000000002E-2</v>
      </c>
      <c r="Y172" s="99">
        <f t="shared" si="22"/>
        <v>51396.912524100699</v>
      </c>
      <c r="Z172" s="88">
        <v>0</v>
      </c>
      <c r="AA172" s="90">
        <f t="shared" si="26"/>
        <v>55142.001316746697</v>
      </c>
      <c r="AB172" s="90">
        <f>IF(INDEX('Pace of change parameters'!$E$27:$I$27,1,$B$6)=1,MAX(AA172,Y172),Y172)</f>
        <v>51396.912524100699</v>
      </c>
      <c r="AC172" s="88">
        <f t="shared" si="23"/>
        <v>4.6098520803156795E-2</v>
      </c>
      <c r="AD172" s="134">
        <v>4.0300000000000002E-2</v>
      </c>
      <c r="AE172" s="51">
        <f t="shared" si="24"/>
        <v>51397</v>
      </c>
      <c r="AF172" s="51">
        <v>233.74767148212447</v>
      </c>
      <c r="AG172" s="15">
        <f t="shared" si="29"/>
        <v>4.6100301229341278E-2</v>
      </c>
      <c r="AH172" s="15">
        <f t="shared" si="29"/>
        <v>4.0301770557287675E-2</v>
      </c>
      <c r="AI172" s="51"/>
      <c r="AJ172" s="51">
        <v>55142.001316746697</v>
      </c>
      <c r="AK172" s="51">
        <v>250.77950869999771</v>
      </c>
      <c r="AL172" s="15">
        <f t="shared" si="30"/>
        <v>-6.7915585711781801E-2</v>
      </c>
      <c r="AM172" s="53">
        <f t="shared" si="30"/>
        <v>-6.7915585711781801E-2</v>
      </c>
    </row>
    <row r="173" spans="1:39" x14ac:dyDescent="0.2">
      <c r="A173" s="160" t="s">
        <v>393</v>
      </c>
      <c r="B173" s="160" t="s">
        <v>394</v>
      </c>
      <c r="D173" s="62">
        <v>78308</v>
      </c>
      <c r="E173" s="67">
        <v>230.55012353647606</v>
      </c>
      <c r="F173" s="50"/>
      <c r="G173" s="82">
        <v>72839.300273484463</v>
      </c>
      <c r="H173" s="75">
        <v>213.1848575302852</v>
      </c>
      <c r="I173" s="84"/>
      <c r="J173" s="94">
        <f t="shared" si="28"/>
        <v>7.5078971187018562E-2</v>
      </c>
      <c r="K173" s="117">
        <f t="shared" si="28"/>
        <v>8.145637643951309E-2</v>
      </c>
      <c r="L173" s="94">
        <v>4.6471095205075752E-2</v>
      </c>
      <c r="M173" s="88">
        <f>INDEX('Pace of change parameters'!$E$20:$I$20,1,$B$6)</f>
        <v>4.0300000000000002E-2</v>
      </c>
      <c r="N173" s="99">
        <f>IF(INDEX('Pace of change parameters'!$E$28:$I$28,1,$B$6)=1,(1+L173)*D173,D173)</f>
        <v>81947.058523319065</v>
      </c>
      <c r="O173" s="85">
        <f>IF(K173&lt;INDEX('Pace of change parameters'!$E$16:$I$16,1,$B$6),1,IF(K173&gt;INDEX('Pace of change parameters'!$E$17:$I$17,1,$B$6),0,(K173-INDEX('Pace of change parameters'!$E$17:$I$17,1,$B$6))/(INDEX('Pace of change parameters'!$E$16:$I$16,1,$B$6)-INDEX('Pace of change parameters'!$E$17:$I$17,1,$B$6))))</f>
        <v>0</v>
      </c>
      <c r="P173" s="52">
        <v>4.6471095205075752E-2</v>
      </c>
      <c r="Q173" s="52">
        <v>4.0300000000000002E-2</v>
      </c>
      <c r="R173" s="9">
        <f>IF(INDEX('Pace of change parameters'!$E$29:$I$29,1,$B$6)=1,D173*(1+P173),D173)</f>
        <v>81947.058523319065</v>
      </c>
      <c r="S173" s="94">
        <f>IF(P173&lt;INDEX('Pace of change parameters'!$E$22:$I$22,1,$B$6),INDEX('Pace of change parameters'!$E$22:$I$22,1,$B$6),P173)</f>
        <v>4.6471095205075752E-2</v>
      </c>
      <c r="T173" s="123">
        <v>4.0300000000000002E-2</v>
      </c>
      <c r="U173" s="108">
        <f t="shared" si="21"/>
        <v>81947.058523319065</v>
      </c>
      <c r="V173" s="122">
        <f>IF(J173&gt;INDEX('Pace of change parameters'!$E$24:$I$24,1,$B$6),0,IF(J173&lt;INDEX('Pace of change parameters'!$E$23:$I$23,1,$B$6),1,(J173-INDEX('Pace of change parameters'!$E$24:$I$24,1,$B$6))/(INDEX('Pace of change parameters'!$E$23:$I$23,1,$B$6)-INDEX('Pace of change parameters'!$E$24:$I$24,1,$B$6))))</f>
        <v>1</v>
      </c>
      <c r="W173" s="123">
        <f>MIN(S173, S173+(INDEX('Pace of change parameters'!$E$25:$I$25,1,$B$6)-S173)*(1-V173))</f>
        <v>4.6471095205075752E-2</v>
      </c>
      <c r="X173" s="123">
        <v>4.0300000000000002E-2</v>
      </c>
      <c r="Y173" s="99">
        <f t="shared" si="22"/>
        <v>81947.058523319065</v>
      </c>
      <c r="Z173" s="88">
        <v>-4.4840245480398888E-2</v>
      </c>
      <c r="AA173" s="90">
        <f t="shared" si="26"/>
        <v>72911.566507380034</v>
      </c>
      <c r="AB173" s="90">
        <f>IF(INDEX('Pace of change parameters'!$E$27:$I$27,1,$B$6)=1,MAX(AA173,Y173),Y173)</f>
        <v>81947.058523319065</v>
      </c>
      <c r="AC173" s="88">
        <f t="shared" si="23"/>
        <v>4.6471095205075752E-2</v>
      </c>
      <c r="AD173" s="134">
        <v>4.0300000000000002E-2</v>
      </c>
      <c r="AE173" s="51">
        <f t="shared" si="24"/>
        <v>81947</v>
      </c>
      <c r="AF173" s="51">
        <v>239.84112222991516</v>
      </c>
      <c r="AG173" s="15">
        <f t="shared" si="29"/>
        <v>4.6470347857179295E-2</v>
      </c>
      <c r="AH173" s="15">
        <f t="shared" si="29"/>
        <v>4.0299257059253524E-2</v>
      </c>
      <c r="AI173" s="51"/>
      <c r="AJ173" s="51">
        <v>76334.420668771796</v>
      </c>
      <c r="AK173" s="51">
        <v>223.41431801003895</v>
      </c>
      <c r="AL173" s="15">
        <f t="shared" si="30"/>
        <v>7.3526192798163192E-2</v>
      </c>
      <c r="AM173" s="53">
        <f t="shared" si="30"/>
        <v>7.352619279816297E-2</v>
      </c>
    </row>
    <row r="174" spans="1:39" x14ac:dyDescent="0.2">
      <c r="A174" s="160" t="s">
        <v>395</v>
      </c>
      <c r="B174" s="160" t="s">
        <v>396</v>
      </c>
      <c r="D174" s="62">
        <v>122680</v>
      </c>
      <c r="E174" s="67">
        <v>241.48455915697568</v>
      </c>
      <c r="F174" s="50"/>
      <c r="G174" s="82">
        <v>122706.06526934306</v>
      </c>
      <c r="H174" s="75">
        <v>239.61537922868268</v>
      </c>
      <c r="I174" s="84"/>
      <c r="J174" s="94">
        <f t="shared" si="28"/>
        <v>-2.1242038269131402E-4</v>
      </c>
      <c r="K174" s="117">
        <f t="shared" si="28"/>
        <v>7.8007510799593671E-3</v>
      </c>
      <c r="L174" s="94">
        <v>4.8637873406855325E-2</v>
      </c>
      <c r="M174" s="88">
        <f>INDEX('Pace of change parameters'!$E$20:$I$20,1,$B$6)</f>
        <v>4.0300000000000002E-2</v>
      </c>
      <c r="N174" s="99">
        <f>IF(INDEX('Pace of change parameters'!$E$28:$I$28,1,$B$6)=1,(1+L174)*D174,D174)</f>
        <v>128646.89430955301</v>
      </c>
      <c r="O174" s="85">
        <f>IF(K174&lt;INDEX('Pace of change parameters'!$E$16:$I$16,1,$B$6),1,IF(K174&gt;INDEX('Pace of change parameters'!$E$17:$I$17,1,$B$6),0,(K174-INDEX('Pace of change parameters'!$E$17:$I$17,1,$B$6))/(INDEX('Pace of change parameters'!$E$16:$I$16,1,$B$6)-INDEX('Pace of change parameters'!$E$17:$I$17,1,$B$6))))</f>
        <v>0</v>
      </c>
      <c r="P174" s="52">
        <v>4.8637873406855325E-2</v>
      </c>
      <c r="Q174" s="52">
        <v>4.0300000000000002E-2</v>
      </c>
      <c r="R174" s="9">
        <f>IF(INDEX('Pace of change parameters'!$E$29:$I$29,1,$B$6)=1,D174*(1+P174),D174)</f>
        <v>128646.89430955301</v>
      </c>
      <c r="S174" s="94">
        <f>IF(P174&lt;INDEX('Pace of change parameters'!$E$22:$I$22,1,$B$6),INDEX('Pace of change parameters'!$E$22:$I$22,1,$B$6),P174)</f>
        <v>4.8637873406855325E-2</v>
      </c>
      <c r="T174" s="123">
        <v>4.0300000000000002E-2</v>
      </c>
      <c r="U174" s="108">
        <f t="shared" si="21"/>
        <v>128646.89430955301</v>
      </c>
      <c r="V174" s="122">
        <f>IF(J174&gt;INDEX('Pace of change parameters'!$E$24:$I$24,1,$B$6),0,IF(J174&lt;INDEX('Pace of change parameters'!$E$23:$I$23,1,$B$6),1,(J174-INDEX('Pace of change parameters'!$E$24:$I$24,1,$B$6))/(INDEX('Pace of change parameters'!$E$23:$I$23,1,$B$6)-INDEX('Pace of change parameters'!$E$24:$I$24,1,$B$6))))</f>
        <v>1</v>
      </c>
      <c r="W174" s="123">
        <f>MIN(S174, S174+(INDEX('Pace of change parameters'!$E$25:$I$25,1,$B$6)-S174)*(1-V174))</f>
        <v>4.8637873406855325E-2</v>
      </c>
      <c r="X174" s="123">
        <v>4.0300000000000002E-2</v>
      </c>
      <c r="Y174" s="99">
        <f t="shared" si="22"/>
        <v>128646.89430955301</v>
      </c>
      <c r="Z174" s="88">
        <v>-2.3839332559664972E-2</v>
      </c>
      <c r="AA174" s="90">
        <f t="shared" si="26"/>
        <v>125528.39716977495</v>
      </c>
      <c r="AB174" s="90">
        <f>IF(INDEX('Pace of change parameters'!$E$27:$I$27,1,$B$6)=1,MAX(AA174,Y174),Y174)</f>
        <v>128646.89430955301</v>
      </c>
      <c r="AC174" s="88">
        <f t="shared" si="23"/>
        <v>4.8637873406855325E-2</v>
      </c>
      <c r="AD174" s="134">
        <v>4.0300000000000002E-2</v>
      </c>
      <c r="AE174" s="51">
        <f t="shared" si="24"/>
        <v>128647</v>
      </c>
      <c r="AF174" s="51">
        <v>251.21659327897848</v>
      </c>
      <c r="AG174" s="15">
        <f t="shared" si="29"/>
        <v>4.8638734920117388E-2</v>
      </c>
      <c r="AH174" s="15">
        <f t="shared" si="29"/>
        <v>4.0300854663243957E-2</v>
      </c>
      <c r="AI174" s="51"/>
      <c r="AJ174" s="51">
        <v>128593.99211293002</v>
      </c>
      <c r="AK174" s="51">
        <v>251.11308164787445</v>
      </c>
      <c r="AL174" s="15">
        <f t="shared" si="30"/>
        <v>4.1221122541590383E-4</v>
      </c>
      <c r="AM174" s="53">
        <f t="shared" si="30"/>
        <v>4.1221122541590383E-4</v>
      </c>
    </row>
    <row r="175" spans="1:39" x14ac:dyDescent="0.2">
      <c r="A175" s="160" t="s">
        <v>397</v>
      </c>
      <c r="B175" s="160" t="s">
        <v>398</v>
      </c>
      <c r="D175" s="62">
        <v>31225</v>
      </c>
      <c r="E175" s="67">
        <v>239.20823065122843</v>
      </c>
      <c r="F175" s="50"/>
      <c r="G175" s="82">
        <v>32961.193605208166</v>
      </c>
      <c r="H175" s="75">
        <v>249.83664017753088</v>
      </c>
      <c r="I175" s="84"/>
      <c r="J175" s="94">
        <f t="shared" si="28"/>
        <v>-5.2673869338695001E-2</v>
      </c>
      <c r="K175" s="117">
        <f t="shared" si="28"/>
        <v>-4.254143635116947E-2</v>
      </c>
      <c r="L175" s="94">
        <v>5.1426865073979089E-2</v>
      </c>
      <c r="M175" s="88">
        <f>INDEX('Pace of change parameters'!$E$20:$I$20,1,$B$6)</f>
        <v>4.0300000000000002E-2</v>
      </c>
      <c r="N175" s="99">
        <f>IF(INDEX('Pace of change parameters'!$E$28:$I$28,1,$B$6)=1,(1+L175)*D175,D175)</f>
        <v>32830.803861934997</v>
      </c>
      <c r="O175" s="85">
        <f>IF(K175&lt;INDEX('Pace of change parameters'!$E$16:$I$16,1,$B$6),1,IF(K175&gt;INDEX('Pace of change parameters'!$E$17:$I$17,1,$B$6),0,(K175-INDEX('Pace of change parameters'!$E$17:$I$17,1,$B$6))/(INDEX('Pace of change parameters'!$E$16:$I$16,1,$B$6)-INDEX('Pace of change parameters'!$E$17:$I$17,1,$B$6))))</f>
        <v>0</v>
      </c>
      <c r="P175" s="52">
        <v>5.1426865073979089E-2</v>
      </c>
      <c r="Q175" s="52">
        <v>4.0300000000000002E-2</v>
      </c>
      <c r="R175" s="9">
        <f>IF(INDEX('Pace of change parameters'!$E$29:$I$29,1,$B$6)=1,D175*(1+P175),D175)</f>
        <v>32830.803861934997</v>
      </c>
      <c r="S175" s="94">
        <f>IF(P175&lt;INDEX('Pace of change parameters'!$E$22:$I$22,1,$B$6),INDEX('Pace of change parameters'!$E$22:$I$22,1,$B$6),P175)</f>
        <v>5.1426865073979089E-2</v>
      </c>
      <c r="T175" s="123">
        <v>4.0300000000000002E-2</v>
      </c>
      <c r="U175" s="108">
        <f t="shared" si="21"/>
        <v>32830.803861934997</v>
      </c>
      <c r="V175" s="122">
        <f>IF(J175&gt;INDEX('Pace of change parameters'!$E$24:$I$24,1,$B$6),0,IF(J175&lt;INDEX('Pace of change parameters'!$E$23:$I$23,1,$B$6),1,(J175-INDEX('Pace of change parameters'!$E$24:$I$24,1,$B$6))/(INDEX('Pace of change parameters'!$E$23:$I$23,1,$B$6)-INDEX('Pace of change parameters'!$E$24:$I$24,1,$B$6))))</f>
        <v>1</v>
      </c>
      <c r="W175" s="123">
        <f>MIN(S175, S175+(INDEX('Pace of change parameters'!$E$25:$I$25,1,$B$6)-S175)*(1-V175))</f>
        <v>5.1426865073979089E-2</v>
      </c>
      <c r="X175" s="123">
        <v>4.0300000000000002E-2</v>
      </c>
      <c r="Y175" s="99">
        <f t="shared" si="22"/>
        <v>32830.803861934997</v>
      </c>
      <c r="Z175" s="88">
        <v>0</v>
      </c>
      <c r="AA175" s="90">
        <f t="shared" si="26"/>
        <v>34542.803252610487</v>
      </c>
      <c r="AB175" s="90">
        <f>IF(INDEX('Pace of change parameters'!$E$27:$I$27,1,$B$6)=1,MAX(AA175,Y175),Y175)</f>
        <v>32830.803861934997</v>
      </c>
      <c r="AC175" s="88">
        <f t="shared" si="23"/>
        <v>5.1426865073979089E-2</v>
      </c>
      <c r="AD175" s="134">
        <v>4.0300000000000002E-2</v>
      </c>
      <c r="AE175" s="51">
        <f t="shared" si="24"/>
        <v>32831</v>
      </c>
      <c r="AF175" s="51">
        <v>248.84980901821666</v>
      </c>
      <c r="AG175" s="15">
        <f t="shared" si="29"/>
        <v>5.1433146517213757E-2</v>
      </c>
      <c r="AH175" s="15">
        <f t="shared" si="29"/>
        <v>4.0306214969023646E-2</v>
      </c>
      <c r="AI175" s="51"/>
      <c r="AJ175" s="51">
        <v>34542.803252610487</v>
      </c>
      <c r="AK175" s="51">
        <v>261.82479949943507</v>
      </c>
      <c r="AL175" s="15">
        <f t="shared" si="30"/>
        <v>-4.9556002739329585E-2</v>
      </c>
      <c r="AM175" s="53">
        <f t="shared" si="30"/>
        <v>-4.9556002739329585E-2</v>
      </c>
    </row>
    <row r="176" spans="1:39" x14ac:dyDescent="0.2">
      <c r="A176" s="160" t="s">
        <v>399</v>
      </c>
      <c r="B176" s="160" t="s">
        <v>400</v>
      </c>
      <c r="D176" s="62">
        <v>67978</v>
      </c>
      <c r="E176" s="67">
        <v>259.8756766377017</v>
      </c>
      <c r="F176" s="50"/>
      <c r="G176" s="82">
        <v>67468.586562180339</v>
      </c>
      <c r="H176" s="75">
        <v>255.4085951448923</v>
      </c>
      <c r="I176" s="84"/>
      <c r="J176" s="94">
        <f t="shared" si="28"/>
        <v>7.5503795733171675E-3</v>
      </c>
      <c r="K176" s="117">
        <f t="shared" si="28"/>
        <v>1.7489941911607243E-2</v>
      </c>
      <c r="L176" s="94">
        <v>5.0562639874050186E-2</v>
      </c>
      <c r="M176" s="88">
        <f>INDEX('Pace of change parameters'!$E$20:$I$20,1,$B$6)</f>
        <v>4.0300000000000002E-2</v>
      </c>
      <c r="N176" s="99">
        <f>IF(INDEX('Pace of change parameters'!$E$28:$I$28,1,$B$6)=1,(1+L176)*D176,D176)</f>
        <v>71415.147133358187</v>
      </c>
      <c r="O176" s="85">
        <f>IF(K176&lt;INDEX('Pace of change parameters'!$E$16:$I$16,1,$B$6),1,IF(K176&gt;INDEX('Pace of change parameters'!$E$17:$I$17,1,$B$6),0,(K176-INDEX('Pace of change parameters'!$E$17:$I$17,1,$B$6))/(INDEX('Pace of change parameters'!$E$16:$I$16,1,$B$6)-INDEX('Pace of change parameters'!$E$17:$I$17,1,$B$6))))</f>
        <v>0</v>
      </c>
      <c r="P176" s="52">
        <v>5.0562639874050186E-2</v>
      </c>
      <c r="Q176" s="52">
        <v>4.0300000000000002E-2</v>
      </c>
      <c r="R176" s="9">
        <f>IF(INDEX('Pace of change parameters'!$E$29:$I$29,1,$B$6)=1,D176*(1+P176),D176)</f>
        <v>71415.147133358187</v>
      </c>
      <c r="S176" s="94">
        <f>IF(P176&lt;INDEX('Pace of change parameters'!$E$22:$I$22,1,$B$6),INDEX('Pace of change parameters'!$E$22:$I$22,1,$B$6),P176)</f>
        <v>5.0562639874050186E-2</v>
      </c>
      <c r="T176" s="123">
        <v>4.0300000000000002E-2</v>
      </c>
      <c r="U176" s="108">
        <f t="shared" si="21"/>
        <v>71415.147133358187</v>
      </c>
      <c r="V176" s="122">
        <f>IF(J176&gt;INDEX('Pace of change parameters'!$E$24:$I$24,1,$B$6),0,IF(J176&lt;INDEX('Pace of change parameters'!$E$23:$I$23,1,$B$6),1,(J176-INDEX('Pace of change parameters'!$E$24:$I$24,1,$B$6))/(INDEX('Pace of change parameters'!$E$23:$I$23,1,$B$6)-INDEX('Pace of change parameters'!$E$24:$I$24,1,$B$6))))</f>
        <v>1</v>
      </c>
      <c r="W176" s="123">
        <f>MIN(S176, S176+(INDEX('Pace of change parameters'!$E$25:$I$25,1,$B$6)-S176)*(1-V176))</f>
        <v>5.0562639874050186E-2</v>
      </c>
      <c r="X176" s="123">
        <v>4.0300000000000002E-2</v>
      </c>
      <c r="Y176" s="99">
        <f t="shared" si="22"/>
        <v>71415.147133358187</v>
      </c>
      <c r="Z176" s="88">
        <v>-3.1697758334201298E-2</v>
      </c>
      <c r="AA176" s="90">
        <f t="shared" si="26"/>
        <v>68464.777015423853</v>
      </c>
      <c r="AB176" s="90">
        <f>IF(INDEX('Pace of change parameters'!$E$27:$I$27,1,$B$6)=1,MAX(AA176,Y176),Y176)</f>
        <v>71415.147133358187</v>
      </c>
      <c r="AC176" s="88">
        <f t="shared" si="23"/>
        <v>5.0562639874050186E-2</v>
      </c>
      <c r="AD176" s="134">
        <v>4.0300000000000002E-2</v>
      </c>
      <c r="AE176" s="51">
        <f t="shared" si="24"/>
        <v>71415</v>
      </c>
      <c r="AF176" s="51">
        <v>270.34810941922058</v>
      </c>
      <c r="AG176" s="15">
        <f t="shared" si="29"/>
        <v>5.0560475447938957E-2</v>
      </c>
      <c r="AH176" s="15">
        <f t="shared" si="29"/>
        <v>4.0297856717536273E-2</v>
      </c>
      <c r="AI176" s="51"/>
      <c r="AJ176" s="51">
        <v>70705.998674176255</v>
      </c>
      <c r="AK176" s="51">
        <v>267.66411910889121</v>
      </c>
      <c r="AL176" s="15">
        <f t="shared" si="30"/>
        <v>1.0027456497587073E-2</v>
      </c>
      <c r="AM176" s="53">
        <f t="shared" si="30"/>
        <v>1.0027456497587073E-2</v>
      </c>
    </row>
    <row r="177" spans="1:39" x14ac:dyDescent="0.2">
      <c r="A177" s="160" t="s">
        <v>401</v>
      </c>
      <c r="B177" s="160" t="s">
        <v>402</v>
      </c>
      <c r="D177" s="62">
        <v>43695</v>
      </c>
      <c r="E177" s="67">
        <v>241.1481531836674</v>
      </c>
      <c r="F177" s="50"/>
      <c r="G177" s="82">
        <v>45348.537667852521</v>
      </c>
      <c r="H177" s="75">
        <v>247.59381735373458</v>
      </c>
      <c r="I177" s="84"/>
      <c r="J177" s="94">
        <f t="shared" si="28"/>
        <v>-3.6462866343421441E-2</v>
      </c>
      <c r="K177" s="117">
        <f t="shared" si="28"/>
        <v>-2.6033219403287178E-2</v>
      </c>
      <c r="L177" s="94">
        <v>5.1560553779226748E-2</v>
      </c>
      <c r="M177" s="88">
        <f>INDEX('Pace of change parameters'!$E$20:$I$20,1,$B$6)</f>
        <v>4.0300000000000002E-2</v>
      </c>
      <c r="N177" s="99">
        <f>IF(INDEX('Pace of change parameters'!$E$28:$I$28,1,$B$6)=1,(1+L177)*D177,D177)</f>
        <v>45947.93839738331</v>
      </c>
      <c r="O177" s="85">
        <f>IF(K177&lt;INDEX('Pace of change parameters'!$E$16:$I$16,1,$B$6),1,IF(K177&gt;INDEX('Pace of change parameters'!$E$17:$I$17,1,$B$6),0,(K177-INDEX('Pace of change parameters'!$E$17:$I$17,1,$B$6))/(INDEX('Pace of change parameters'!$E$16:$I$16,1,$B$6)-INDEX('Pace of change parameters'!$E$17:$I$17,1,$B$6))))</f>
        <v>0</v>
      </c>
      <c r="P177" s="52">
        <v>5.1560553779226748E-2</v>
      </c>
      <c r="Q177" s="52">
        <v>4.0300000000000002E-2</v>
      </c>
      <c r="R177" s="9">
        <f>IF(INDEX('Pace of change parameters'!$E$29:$I$29,1,$B$6)=1,D177*(1+P177),D177)</f>
        <v>45947.93839738331</v>
      </c>
      <c r="S177" s="94">
        <f>IF(P177&lt;INDEX('Pace of change parameters'!$E$22:$I$22,1,$B$6),INDEX('Pace of change parameters'!$E$22:$I$22,1,$B$6),P177)</f>
        <v>5.1560553779226748E-2</v>
      </c>
      <c r="T177" s="123">
        <v>4.0300000000000002E-2</v>
      </c>
      <c r="U177" s="108">
        <f t="shared" si="21"/>
        <v>45947.93839738331</v>
      </c>
      <c r="V177" s="122">
        <f>IF(J177&gt;INDEX('Pace of change parameters'!$E$24:$I$24,1,$B$6),0,IF(J177&lt;INDEX('Pace of change parameters'!$E$23:$I$23,1,$B$6),1,(J177-INDEX('Pace of change parameters'!$E$24:$I$24,1,$B$6))/(INDEX('Pace of change parameters'!$E$23:$I$23,1,$B$6)-INDEX('Pace of change parameters'!$E$24:$I$24,1,$B$6))))</f>
        <v>1</v>
      </c>
      <c r="W177" s="123">
        <f>MIN(S177, S177+(INDEX('Pace of change parameters'!$E$25:$I$25,1,$B$6)-S177)*(1-V177))</f>
        <v>5.1560553779226748E-2</v>
      </c>
      <c r="X177" s="123">
        <v>4.0300000000000002E-2</v>
      </c>
      <c r="Y177" s="99">
        <f t="shared" si="22"/>
        <v>45947.93839738331</v>
      </c>
      <c r="Z177" s="88">
        <v>-3.3438172361852203E-2</v>
      </c>
      <c r="AA177" s="90">
        <f t="shared" si="26"/>
        <v>45935.407721398507</v>
      </c>
      <c r="AB177" s="90">
        <f>IF(INDEX('Pace of change parameters'!$E$27:$I$27,1,$B$6)=1,MAX(AA177,Y177),Y177)</f>
        <v>45947.93839738331</v>
      </c>
      <c r="AC177" s="88">
        <f t="shared" si="23"/>
        <v>5.1560553779226748E-2</v>
      </c>
      <c r="AD177" s="134">
        <v>4.0300000000000002E-2</v>
      </c>
      <c r="AE177" s="51">
        <f t="shared" si="24"/>
        <v>45948</v>
      </c>
      <c r="AF177" s="51">
        <v>250.86676009476113</v>
      </c>
      <c r="AG177" s="15">
        <f t="shared" si="29"/>
        <v>5.1561963611397088E-2</v>
      </c>
      <c r="AH177" s="15">
        <f t="shared" si="29"/>
        <v>4.0301394735093421E-2</v>
      </c>
      <c r="AI177" s="51"/>
      <c r="AJ177" s="51">
        <v>47524.541532583025</v>
      </c>
      <c r="AK177" s="51">
        <v>259.47435708339901</v>
      </c>
      <c r="AL177" s="15">
        <f t="shared" si="30"/>
        <v>-3.3173208656881892E-2</v>
      </c>
      <c r="AM177" s="53">
        <f t="shared" si="30"/>
        <v>-3.3173208656881892E-2</v>
      </c>
    </row>
    <row r="178" spans="1:39" x14ac:dyDescent="0.2">
      <c r="A178" s="160" t="s">
        <v>403</v>
      </c>
      <c r="B178" s="160" t="s">
        <v>404</v>
      </c>
      <c r="D178" s="62">
        <v>49420</v>
      </c>
      <c r="E178" s="67">
        <v>255.05300755711679</v>
      </c>
      <c r="F178" s="50"/>
      <c r="G178" s="82">
        <v>49405.459860204275</v>
      </c>
      <c r="H178" s="75">
        <v>253.14230598656374</v>
      </c>
      <c r="I178" s="84"/>
      <c r="J178" s="94">
        <f t="shared" si="28"/>
        <v>2.9430228636395661E-4</v>
      </c>
      <c r="K178" s="117">
        <f t="shared" si="28"/>
        <v>7.5479346018696436E-3</v>
      </c>
      <c r="L178" s="94">
        <v>4.7843733559785884E-2</v>
      </c>
      <c r="M178" s="88">
        <f>INDEX('Pace of change parameters'!$E$20:$I$20,1,$B$6)</f>
        <v>4.0300000000000002E-2</v>
      </c>
      <c r="N178" s="99">
        <f>IF(INDEX('Pace of change parameters'!$E$28:$I$28,1,$B$6)=1,(1+L178)*D178,D178)</f>
        <v>51784.43731252462</v>
      </c>
      <c r="O178" s="85">
        <f>IF(K178&lt;INDEX('Pace of change parameters'!$E$16:$I$16,1,$B$6),1,IF(K178&gt;INDEX('Pace of change parameters'!$E$17:$I$17,1,$B$6),0,(K178-INDEX('Pace of change parameters'!$E$17:$I$17,1,$B$6))/(INDEX('Pace of change parameters'!$E$16:$I$16,1,$B$6)-INDEX('Pace of change parameters'!$E$17:$I$17,1,$B$6))))</f>
        <v>0</v>
      </c>
      <c r="P178" s="52">
        <v>4.7843733559785884E-2</v>
      </c>
      <c r="Q178" s="52">
        <v>4.0300000000000002E-2</v>
      </c>
      <c r="R178" s="9">
        <f>IF(INDEX('Pace of change parameters'!$E$29:$I$29,1,$B$6)=1,D178*(1+P178),D178)</f>
        <v>51784.43731252462</v>
      </c>
      <c r="S178" s="94">
        <f>IF(P178&lt;INDEX('Pace of change parameters'!$E$22:$I$22,1,$B$6),INDEX('Pace of change parameters'!$E$22:$I$22,1,$B$6),P178)</f>
        <v>4.7843733559785884E-2</v>
      </c>
      <c r="T178" s="123">
        <v>4.0300000000000002E-2</v>
      </c>
      <c r="U178" s="108">
        <f t="shared" si="21"/>
        <v>51784.43731252462</v>
      </c>
      <c r="V178" s="122">
        <f>IF(J178&gt;INDEX('Pace of change parameters'!$E$24:$I$24,1,$B$6),0,IF(J178&lt;INDEX('Pace of change parameters'!$E$23:$I$23,1,$B$6),1,(J178-INDEX('Pace of change parameters'!$E$24:$I$24,1,$B$6))/(INDEX('Pace of change parameters'!$E$23:$I$23,1,$B$6)-INDEX('Pace of change parameters'!$E$24:$I$24,1,$B$6))))</f>
        <v>1</v>
      </c>
      <c r="W178" s="123">
        <f>MIN(S178, S178+(INDEX('Pace of change parameters'!$E$25:$I$25,1,$B$6)-S178)*(1-V178))</f>
        <v>4.7843733559785884E-2</v>
      </c>
      <c r="X178" s="123">
        <v>4.0300000000000002E-2</v>
      </c>
      <c r="Y178" s="99">
        <f t="shared" si="22"/>
        <v>51784.43731252462</v>
      </c>
      <c r="Z178" s="88">
        <v>-1.2995913603827902E-2</v>
      </c>
      <c r="AA178" s="90">
        <f t="shared" si="26"/>
        <v>51103.252920782987</v>
      </c>
      <c r="AB178" s="90">
        <f>IF(INDEX('Pace of change parameters'!$E$27:$I$27,1,$B$6)=1,MAX(AA178,Y178),Y178)</f>
        <v>51784.43731252462</v>
      </c>
      <c r="AC178" s="88">
        <f t="shared" si="23"/>
        <v>4.7843733559785884E-2</v>
      </c>
      <c r="AD178" s="134">
        <v>4.0300000000000002E-2</v>
      </c>
      <c r="AE178" s="51">
        <f t="shared" si="24"/>
        <v>51784</v>
      </c>
      <c r="AF178" s="51">
        <v>265.32940307205183</v>
      </c>
      <c r="AG178" s="15">
        <f t="shared" si="29"/>
        <v>4.783488466208019E-2</v>
      </c>
      <c r="AH178" s="15">
        <f t="shared" si="29"/>
        <v>4.0291214808097164E-2</v>
      </c>
      <c r="AI178" s="51"/>
      <c r="AJ178" s="51">
        <v>51776.131046605136</v>
      </c>
      <c r="AK178" s="51">
        <v>265.28908434991644</v>
      </c>
      <c r="AL178" s="15">
        <f t="shared" si="30"/>
        <v>1.5198032830565644E-4</v>
      </c>
      <c r="AM178" s="53">
        <f t="shared" si="30"/>
        <v>1.5198032830565644E-4</v>
      </c>
    </row>
    <row r="179" spans="1:39" x14ac:dyDescent="0.2">
      <c r="A179" s="160" t="s">
        <v>405</v>
      </c>
      <c r="B179" s="160" t="s">
        <v>406</v>
      </c>
      <c r="D179" s="62">
        <v>42511</v>
      </c>
      <c r="E179" s="67">
        <v>208.3199554034608</v>
      </c>
      <c r="F179" s="50"/>
      <c r="G179" s="82">
        <v>40172.410880659692</v>
      </c>
      <c r="H179" s="75">
        <v>195.77880877061332</v>
      </c>
      <c r="I179" s="84"/>
      <c r="J179" s="94">
        <f t="shared" si="28"/>
        <v>5.8213810624599072E-2</v>
      </c>
      <c r="K179" s="117">
        <f t="shared" si="28"/>
        <v>6.4057732864957195E-2</v>
      </c>
      <c r="L179" s="94">
        <v>4.6044994296621677E-2</v>
      </c>
      <c r="M179" s="88">
        <f>INDEX('Pace of change parameters'!$E$20:$I$20,1,$B$6)</f>
        <v>4.0300000000000002E-2</v>
      </c>
      <c r="N179" s="99">
        <f>IF(INDEX('Pace of change parameters'!$E$28:$I$28,1,$B$6)=1,(1+L179)*D179,D179)</f>
        <v>44468.418752543686</v>
      </c>
      <c r="O179" s="85">
        <f>IF(K179&lt;INDEX('Pace of change parameters'!$E$16:$I$16,1,$B$6),1,IF(K179&gt;INDEX('Pace of change parameters'!$E$17:$I$17,1,$B$6),0,(K179-INDEX('Pace of change parameters'!$E$17:$I$17,1,$B$6))/(INDEX('Pace of change parameters'!$E$16:$I$16,1,$B$6)-INDEX('Pace of change parameters'!$E$17:$I$17,1,$B$6))))</f>
        <v>0</v>
      </c>
      <c r="P179" s="52">
        <v>4.6044994296621677E-2</v>
      </c>
      <c r="Q179" s="52">
        <v>4.0300000000000002E-2</v>
      </c>
      <c r="R179" s="9">
        <f>IF(INDEX('Pace of change parameters'!$E$29:$I$29,1,$B$6)=1,D179*(1+P179),D179)</f>
        <v>44468.418752543686</v>
      </c>
      <c r="S179" s="94">
        <f>IF(P179&lt;INDEX('Pace of change parameters'!$E$22:$I$22,1,$B$6),INDEX('Pace of change parameters'!$E$22:$I$22,1,$B$6),P179)</f>
        <v>4.6044994296621677E-2</v>
      </c>
      <c r="T179" s="123">
        <v>4.0300000000000002E-2</v>
      </c>
      <c r="U179" s="108">
        <f t="shared" si="21"/>
        <v>44468.418752543686</v>
      </c>
      <c r="V179" s="122">
        <f>IF(J179&gt;INDEX('Pace of change parameters'!$E$24:$I$24,1,$B$6),0,IF(J179&lt;INDEX('Pace of change parameters'!$E$23:$I$23,1,$B$6),1,(J179-INDEX('Pace of change parameters'!$E$24:$I$24,1,$B$6))/(INDEX('Pace of change parameters'!$E$23:$I$23,1,$B$6)-INDEX('Pace of change parameters'!$E$24:$I$24,1,$B$6))))</f>
        <v>1</v>
      </c>
      <c r="W179" s="123">
        <f>MIN(S179, S179+(INDEX('Pace of change parameters'!$E$25:$I$25,1,$B$6)-S179)*(1-V179))</f>
        <v>4.6044994296621677E-2</v>
      </c>
      <c r="X179" s="123">
        <v>4.0300000000000002E-2</v>
      </c>
      <c r="Y179" s="99">
        <f t="shared" si="22"/>
        <v>44468.418752543686</v>
      </c>
      <c r="Z179" s="88">
        <v>-4.0574920105318157E-2</v>
      </c>
      <c r="AA179" s="90">
        <f t="shared" si="26"/>
        <v>40391.837617257945</v>
      </c>
      <c r="AB179" s="90">
        <f>IF(INDEX('Pace of change parameters'!$E$27:$I$27,1,$B$6)=1,MAX(AA179,Y179),Y179)</f>
        <v>44468.418752543686</v>
      </c>
      <c r="AC179" s="88">
        <f t="shared" si="23"/>
        <v>4.6044994296621677E-2</v>
      </c>
      <c r="AD179" s="134">
        <v>4.0300000000000002E-2</v>
      </c>
      <c r="AE179" s="51">
        <f t="shared" si="24"/>
        <v>44468</v>
      </c>
      <c r="AF179" s="51">
        <v>216.71320883066375</v>
      </c>
      <c r="AG179" s="15">
        <f t="shared" si="29"/>
        <v>4.6035143845122528E-2</v>
      </c>
      <c r="AH179" s="15">
        <f t="shared" si="29"/>
        <v>4.0290203648265077E-2</v>
      </c>
      <c r="AI179" s="51"/>
      <c r="AJ179" s="51">
        <v>42100.043519491737</v>
      </c>
      <c r="AK179" s="51">
        <v>205.17305754744189</v>
      </c>
      <c r="AL179" s="15">
        <f t="shared" si="30"/>
        <v>5.6245939019325064E-2</v>
      </c>
      <c r="AM179" s="53">
        <f t="shared" si="30"/>
        <v>5.6245939019324842E-2</v>
      </c>
    </row>
    <row r="180" spans="1:39" x14ac:dyDescent="0.2">
      <c r="A180" s="160" t="s">
        <v>407</v>
      </c>
      <c r="B180" s="160" t="s">
        <v>408</v>
      </c>
      <c r="D180" s="62">
        <v>50082</v>
      </c>
      <c r="E180" s="67">
        <v>225.00899430162383</v>
      </c>
      <c r="F180" s="50"/>
      <c r="G180" s="82">
        <v>44813.620425899928</v>
      </c>
      <c r="H180" s="75">
        <v>199.70389156956062</v>
      </c>
      <c r="I180" s="84"/>
      <c r="J180" s="94">
        <f t="shared" si="28"/>
        <v>0.11756201628055085</v>
      </c>
      <c r="K180" s="117">
        <f t="shared" si="28"/>
        <v>0.12671311777241434</v>
      </c>
      <c r="L180" s="94">
        <v>4.881844527936785E-2</v>
      </c>
      <c r="M180" s="88">
        <f>INDEX('Pace of change parameters'!$E$20:$I$20,1,$B$6)</f>
        <v>4.0300000000000002E-2</v>
      </c>
      <c r="N180" s="99">
        <f>IF(INDEX('Pace of change parameters'!$E$28:$I$28,1,$B$6)=1,(1+L180)*D180,D180)</f>
        <v>52526.925376481304</v>
      </c>
      <c r="O180" s="85">
        <f>IF(K180&lt;INDEX('Pace of change parameters'!$E$16:$I$16,1,$B$6),1,IF(K180&gt;INDEX('Pace of change parameters'!$E$17:$I$17,1,$B$6),0,(K180-INDEX('Pace of change parameters'!$E$17:$I$17,1,$B$6))/(INDEX('Pace of change parameters'!$E$16:$I$16,1,$B$6)-INDEX('Pace of change parameters'!$E$17:$I$17,1,$B$6))))</f>
        <v>0</v>
      </c>
      <c r="P180" s="52">
        <v>4.881844527936785E-2</v>
      </c>
      <c r="Q180" s="52">
        <v>4.0300000000000002E-2</v>
      </c>
      <c r="R180" s="9">
        <f>IF(INDEX('Pace of change parameters'!$E$29:$I$29,1,$B$6)=1,D180*(1+P180),D180)</f>
        <v>52526.925376481304</v>
      </c>
      <c r="S180" s="94">
        <f>IF(P180&lt;INDEX('Pace of change parameters'!$E$22:$I$22,1,$B$6),INDEX('Pace of change parameters'!$E$22:$I$22,1,$B$6),P180)</f>
        <v>4.881844527936785E-2</v>
      </c>
      <c r="T180" s="123">
        <v>4.0300000000000002E-2</v>
      </c>
      <c r="U180" s="108">
        <f t="shared" si="21"/>
        <v>52526.925376481304</v>
      </c>
      <c r="V180" s="122">
        <f>IF(J180&gt;INDEX('Pace of change parameters'!$E$24:$I$24,1,$B$6),0,IF(J180&lt;INDEX('Pace of change parameters'!$E$23:$I$23,1,$B$6),1,(J180-INDEX('Pace of change parameters'!$E$24:$I$24,1,$B$6))/(INDEX('Pace of change parameters'!$E$23:$I$23,1,$B$6)-INDEX('Pace of change parameters'!$E$24:$I$24,1,$B$6))))</f>
        <v>1</v>
      </c>
      <c r="W180" s="123">
        <f>MIN(S180, S180+(INDEX('Pace of change parameters'!$E$25:$I$25,1,$B$6)-S180)*(1-V180))</f>
        <v>4.881844527936785E-2</v>
      </c>
      <c r="X180" s="123">
        <v>4.0300000000000002E-2</v>
      </c>
      <c r="Y180" s="99">
        <f t="shared" si="22"/>
        <v>52526.925376481304</v>
      </c>
      <c r="Z180" s="88">
        <v>-1.7096036834515882E-2</v>
      </c>
      <c r="AA180" s="90">
        <f t="shared" si="26"/>
        <v>46161.059290226105</v>
      </c>
      <c r="AB180" s="90">
        <f>IF(INDEX('Pace of change parameters'!$E$27:$I$27,1,$B$6)=1,MAX(AA180,Y180),Y180)</f>
        <v>52526.925376481304</v>
      </c>
      <c r="AC180" s="88">
        <f t="shared" si="23"/>
        <v>4.881844527936785E-2</v>
      </c>
      <c r="AD180" s="134">
        <v>4.0300000000000002E-2</v>
      </c>
      <c r="AE180" s="51">
        <f t="shared" si="24"/>
        <v>52527</v>
      </c>
      <c r="AF180" s="51">
        <v>234.07718931835575</v>
      </c>
      <c r="AG180" s="15">
        <f t="shared" si="29"/>
        <v>4.8819935306098072E-2</v>
      </c>
      <c r="AH180" s="15">
        <f t="shared" si="29"/>
        <v>4.0301477924815865E-2</v>
      </c>
      <c r="AI180" s="51"/>
      <c r="AJ180" s="51">
        <v>46963.95682601833</v>
      </c>
      <c r="AK180" s="51">
        <v>209.28648148767257</v>
      </c>
      <c r="AL180" s="15">
        <f t="shared" si="30"/>
        <v>0.11845345984347966</v>
      </c>
      <c r="AM180" s="53">
        <f t="shared" si="30"/>
        <v>0.11845345984347966</v>
      </c>
    </row>
    <row r="181" spans="1:39" x14ac:dyDescent="0.2">
      <c r="A181" s="160" t="s">
        <v>409</v>
      </c>
      <c r="B181" s="160" t="s">
        <v>410</v>
      </c>
      <c r="D181" s="62">
        <v>43312</v>
      </c>
      <c r="E181" s="67">
        <v>231.30229094824497</v>
      </c>
      <c r="F181" s="50"/>
      <c r="G181" s="82">
        <v>46105.594934363369</v>
      </c>
      <c r="H181" s="75">
        <v>244.68986005639161</v>
      </c>
      <c r="I181" s="84"/>
      <c r="J181" s="94">
        <f t="shared" si="28"/>
        <v>-6.0591234932341198E-2</v>
      </c>
      <c r="K181" s="117">
        <f t="shared" si="28"/>
        <v>-5.4712398401230544E-2</v>
      </c>
      <c r="L181" s="94">
        <v>4.681021564917387E-2</v>
      </c>
      <c r="M181" s="88">
        <f>INDEX('Pace of change parameters'!$E$20:$I$20,1,$B$6)</f>
        <v>4.0300000000000002E-2</v>
      </c>
      <c r="N181" s="99">
        <f>IF(INDEX('Pace of change parameters'!$E$28:$I$28,1,$B$6)=1,(1+L181)*D181,D181)</f>
        <v>45339.44406019702</v>
      </c>
      <c r="O181" s="85">
        <f>IF(K181&lt;INDEX('Pace of change parameters'!$E$16:$I$16,1,$B$6),1,IF(K181&gt;INDEX('Pace of change parameters'!$E$17:$I$17,1,$B$6),0,(K181-INDEX('Pace of change parameters'!$E$17:$I$17,1,$B$6))/(INDEX('Pace of change parameters'!$E$16:$I$16,1,$B$6)-INDEX('Pace of change parameters'!$E$17:$I$17,1,$B$6))))</f>
        <v>0</v>
      </c>
      <c r="P181" s="52">
        <v>4.681021564917387E-2</v>
      </c>
      <c r="Q181" s="52">
        <v>4.0300000000000002E-2</v>
      </c>
      <c r="R181" s="9">
        <f>IF(INDEX('Pace of change parameters'!$E$29:$I$29,1,$B$6)=1,D181*(1+P181),D181)</f>
        <v>45339.44406019702</v>
      </c>
      <c r="S181" s="94">
        <f>IF(P181&lt;INDEX('Pace of change parameters'!$E$22:$I$22,1,$B$6),INDEX('Pace of change parameters'!$E$22:$I$22,1,$B$6),P181)</f>
        <v>4.681021564917387E-2</v>
      </c>
      <c r="T181" s="123">
        <v>4.0300000000000002E-2</v>
      </c>
      <c r="U181" s="108">
        <f t="shared" si="21"/>
        <v>45339.44406019702</v>
      </c>
      <c r="V181" s="122">
        <f>IF(J181&gt;INDEX('Pace of change parameters'!$E$24:$I$24,1,$B$6),0,IF(J181&lt;INDEX('Pace of change parameters'!$E$23:$I$23,1,$B$6),1,(J181-INDEX('Pace of change parameters'!$E$24:$I$24,1,$B$6))/(INDEX('Pace of change parameters'!$E$23:$I$23,1,$B$6)-INDEX('Pace of change parameters'!$E$24:$I$24,1,$B$6))))</f>
        <v>1</v>
      </c>
      <c r="W181" s="123">
        <f>MIN(S181, S181+(INDEX('Pace of change parameters'!$E$25:$I$25,1,$B$6)-S181)*(1-V181))</f>
        <v>4.681021564917387E-2</v>
      </c>
      <c r="X181" s="123">
        <v>4.0300000000000002E-2</v>
      </c>
      <c r="Y181" s="99">
        <f t="shared" si="22"/>
        <v>45339.44406019702</v>
      </c>
      <c r="Z181" s="88">
        <v>0</v>
      </c>
      <c r="AA181" s="90">
        <f t="shared" si="26"/>
        <v>48317.925428847971</v>
      </c>
      <c r="AB181" s="90">
        <f>IF(INDEX('Pace of change parameters'!$E$27:$I$27,1,$B$6)=1,MAX(AA181,Y181),Y181)</f>
        <v>45339.44406019702</v>
      </c>
      <c r="AC181" s="88">
        <f t="shared" si="23"/>
        <v>4.681021564917387E-2</v>
      </c>
      <c r="AD181" s="134">
        <v>4.0300000000000002E-2</v>
      </c>
      <c r="AE181" s="51">
        <f t="shared" si="24"/>
        <v>45339</v>
      </c>
      <c r="AF181" s="51">
        <v>240.62141657406912</v>
      </c>
      <c r="AG181" s="15">
        <f t="shared" si="29"/>
        <v>4.6799963058736571E-2</v>
      </c>
      <c r="AH181" s="15">
        <f t="shared" si="29"/>
        <v>4.0289811171430712E-2</v>
      </c>
      <c r="AI181" s="51"/>
      <c r="AJ181" s="51">
        <v>48317.925428847971</v>
      </c>
      <c r="AK181" s="51">
        <v>256.43105632258397</v>
      </c>
      <c r="AL181" s="15">
        <f t="shared" si="30"/>
        <v>-6.1652593781880816E-2</v>
      </c>
      <c r="AM181" s="53">
        <f t="shared" si="30"/>
        <v>-6.1652593781880705E-2</v>
      </c>
    </row>
    <row r="182" spans="1:39" x14ac:dyDescent="0.2">
      <c r="A182" s="160" t="s">
        <v>411</v>
      </c>
      <c r="B182" s="160" t="s">
        <v>412</v>
      </c>
      <c r="D182" s="62">
        <v>37668</v>
      </c>
      <c r="E182" s="67">
        <v>221.55083352743762</v>
      </c>
      <c r="F182" s="50"/>
      <c r="G182" s="82">
        <v>39624.14761113016</v>
      </c>
      <c r="H182" s="75">
        <v>231.47846868448181</v>
      </c>
      <c r="I182" s="84"/>
      <c r="J182" s="94">
        <f t="shared" si="28"/>
        <v>-4.9367563192215913E-2</v>
      </c>
      <c r="K182" s="117">
        <f t="shared" si="28"/>
        <v>-4.2887942077135977E-2</v>
      </c>
      <c r="L182" s="94">
        <v>4.7390805641613687E-2</v>
      </c>
      <c r="M182" s="88">
        <f>INDEX('Pace of change parameters'!$E$20:$I$20,1,$B$6)</f>
        <v>4.0300000000000002E-2</v>
      </c>
      <c r="N182" s="99">
        <f>IF(INDEX('Pace of change parameters'!$E$28:$I$28,1,$B$6)=1,(1+L182)*D182,D182)</f>
        <v>39453.116866908305</v>
      </c>
      <c r="O182" s="85">
        <f>IF(K182&lt;INDEX('Pace of change parameters'!$E$16:$I$16,1,$B$6),1,IF(K182&gt;INDEX('Pace of change parameters'!$E$17:$I$17,1,$B$6),0,(K182-INDEX('Pace of change parameters'!$E$17:$I$17,1,$B$6))/(INDEX('Pace of change parameters'!$E$16:$I$16,1,$B$6)-INDEX('Pace of change parameters'!$E$17:$I$17,1,$B$6))))</f>
        <v>0</v>
      </c>
      <c r="P182" s="52">
        <v>4.7390805641613687E-2</v>
      </c>
      <c r="Q182" s="52">
        <v>4.0300000000000002E-2</v>
      </c>
      <c r="R182" s="9">
        <f>IF(INDEX('Pace of change parameters'!$E$29:$I$29,1,$B$6)=1,D182*(1+P182),D182)</f>
        <v>39453.116866908305</v>
      </c>
      <c r="S182" s="94">
        <f>IF(P182&lt;INDEX('Pace of change parameters'!$E$22:$I$22,1,$B$6),INDEX('Pace of change parameters'!$E$22:$I$22,1,$B$6),P182)</f>
        <v>4.7390805641613687E-2</v>
      </c>
      <c r="T182" s="123">
        <v>4.0300000000000002E-2</v>
      </c>
      <c r="U182" s="108">
        <f t="shared" si="21"/>
        <v>39453.116866908305</v>
      </c>
      <c r="V182" s="122">
        <f>IF(J182&gt;INDEX('Pace of change parameters'!$E$24:$I$24,1,$B$6),0,IF(J182&lt;INDEX('Pace of change parameters'!$E$23:$I$23,1,$B$6),1,(J182-INDEX('Pace of change parameters'!$E$24:$I$24,1,$B$6))/(INDEX('Pace of change parameters'!$E$23:$I$23,1,$B$6)-INDEX('Pace of change parameters'!$E$24:$I$24,1,$B$6))))</f>
        <v>1</v>
      </c>
      <c r="W182" s="123">
        <f>MIN(S182, S182+(INDEX('Pace of change parameters'!$E$25:$I$25,1,$B$6)-S182)*(1-V182))</f>
        <v>4.7390805641613687E-2</v>
      </c>
      <c r="X182" s="123">
        <v>4.0300000000000002E-2</v>
      </c>
      <c r="Y182" s="99">
        <f t="shared" si="22"/>
        <v>39453.116866908305</v>
      </c>
      <c r="Z182" s="88">
        <v>-7.3705248054464212E-3</v>
      </c>
      <c r="AA182" s="90">
        <f t="shared" si="26"/>
        <v>41219.407865364839</v>
      </c>
      <c r="AB182" s="90">
        <f>IF(INDEX('Pace of change parameters'!$E$27:$I$27,1,$B$6)=1,MAX(AA182,Y182),Y182)</f>
        <v>39453.116866908305</v>
      </c>
      <c r="AC182" s="88">
        <f t="shared" si="23"/>
        <v>4.7390805641613687E-2</v>
      </c>
      <c r="AD182" s="134">
        <v>4.0300000000000002E-2</v>
      </c>
      <c r="AE182" s="51">
        <f t="shared" si="24"/>
        <v>39453</v>
      </c>
      <c r="AF182" s="51">
        <v>230.47864939922636</v>
      </c>
      <c r="AG182" s="15">
        <f t="shared" si="29"/>
        <v>4.7387703090156164E-2</v>
      </c>
      <c r="AH182" s="15">
        <f t="shared" si="29"/>
        <v>4.0296918452726427E-2</v>
      </c>
      <c r="AI182" s="51"/>
      <c r="AJ182" s="51">
        <v>41525.472389670787</v>
      </c>
      <c r="AK182" s="51">
        <v>242.58572965392207</v>
      </c>
      <c r="AL182" s="15">
        <f t="shared" si="30"/>
        <v>-4.9908460287288681E-2</v>
      </c>
      <c r="AM182" s="53">
        <f t="shared" si="30"/>
        <v>-4.9908460287288681E-2</v>
      </c>
    </row>
    <row r="183" spans="1:39" x14ac:dyDescent="0.2">
      <c r="A183" s="160" t="s">
        <v>413</v>
      </c>
      <c r="B183" s="160" t="s">
        <v>414</v>
      </c>
      <c r="D183" s="62">
        <v>56366</v>
      </c>
      <c r="E183" s="67">
        <v>239.12321325084653</v>
      </c>
      <c r="F183" s="50"/>
      <c r="G183" s="82">
        <v>56327.285958788794</v>
      </c>
      <c r="H183" s="75">
        <v>237.4207035784938</v>
      </c>
      <c r="I183" s="84"/>
      <c r="J183" s="94">
        <f t="shared" si="28"/>
        <v>6.8730528290550374E-4</v>
      </c>
      <c r="K183" s="117">
        <f t="shared" si="28"/>
        <v>7.1708559813523642E-3</v>
      </c>
      <c r="L183" s="94">
        <v>4.7040205212943498E-2</v>
      </c>
      <c r="M183" s="88">
        <f>INDEX('Pace of change parameters'!$E$20:$I$20,1,$B$6)</f>
        <v>4.0300000000000002E-2</v>
      </c>
      <c r="N183" s="99">
        <f>IF(INDEX('Pace of change parameters'!$E$28:$I$28,1,$B$6)=1,(1+L183)*D183,D183)</f>
        <v>59017.468207032776</v>
      </c>
      <c r="O183" s="85">
        <f>IF(K183&lt;INDEX('Pace of change parameters'!$E$16:$I$16,1,$B$6),1,IF(K183&gt;INDEX('Pace of change parameters'!$E$17:$I$17,1,$B$6),0,(K183-INDEX('Pace of change parameters'!$E$17:$I$17,1,$B$6))/(INDEX('Pace of change parameters'!$E$16:$I$16,1,$B$6)-INDEX('Pace of change parameters'!$E$17:$I$17,1,$B$6))))</f>
        <v>0</v>
      </c>
      <c r="P183" s="52">
        <v>4.7040205212943498E-2</v>
      </c>
      <c r="Q183" s="52">
        <v>4.0300000000000002E-2</v>
      </c>
      <c r="R183" s="9">
        <f>IF(INDEX('Pace of change parameters'!$E$29:$I$29,1,$B$6)=1,D183*(1+P183),D183)</f>
        <v>59017.468207032776</v>
      </c>
      <c r="S183" s="94">
        <f>IF(P183&lt;INDEX('Pace of change parameters'!$E$22:$I$22,1,$B$6),INDEX('Pace of change parameters'!$E$22:$I$22,1,$B$6),P183)</f>
        <v>4.7040205212943498E-2</v>
      </c>
      <c r="T183" s="123">
        <v>4.0300000000000002E-2</v>
      </c>
      <c r="U183" s="108">
        <f t="shared" si="21"/>
        <v>59017.468207032776</v>
      </c>
      <c r="V183" s="122">
        <f>IF(J183&gt;INDEX('Pace of change parameters'!$E$24:$I$24,1,$B$6),0,IF(J183&lt;INDEX('Pace of change parameters'!$E$23:$I$23,1,$B$6),1,(J183-INDEX('Pace of change parameters'!$E$24:$I$24,1,$B$6))/(INDEX('Pace of change parameters'!$E$23:$I$23,1,$B$6)-INDEX('Pace of change parameters'!$E$24:$I$24,1,$B$6))))</f>
        <v>1</v>
      </c>
      <c r="W183" s="123">
        <f>MIN(S183, S183+(INDEX('Pace of change parameters'!$E$25:$I$25,1,$B$6)-S183)*(1-V183))</f>
        <v>4.7040205212943498E-2</v>
      </c>
      <c r="X183" s="123">
        <v>4.0300000000000002E-2</v>
      </c>
      <c r="Y183" s="99">
        <f t="shared" si="22"/>
        <v>59017.468207032776</v>
      </c>
      <c r="Z183" s="88">
        <v>-2.7994096734292984E-2</v>
      </c>
      <c r="AA183" s="90">
        <f t="shared" si="26"/>
        <v>57377.599831261978</v>
      </c>
      <c r="AB183" s="90">
        <f>IF(INDEX('Pace of change parameters'!$E$27:$I$27,1,$B$6)=1,MAX(AA183,Y183),Y183)</f>
        <v>59017.468207032776</v>
      </c>
      <c r="AC183" s="88">
        <f t="shared" si="23"/>
        <v>4.7040205212943498E-2</v>
      </c>
      <c r="AD183" s="134">
        <v>4.0300000000000002E-2</v>
      </c>
      <c r="AE183" s="51">
        <f t="shared" si="24"/>
        <v>59017</v>
      </c>
      <c r="AF183" s="51">
        <v>248.75790524229376</v>
      </c>
      <c r="AG183" s="15">
        <f t="shared" si="29"/>
        <v>4.7031898662314164E-2</v>
      </c>
      <c r="AH183" s="15">
        <f t="shared" si="29"/>
        <v>4.0291746921869098E-2</v>
      </c>
      <c r="AI183" s="51"/>
      <c r="AJ183" s="51">
        <v>59030.093992728835</v>
      </c>
      <c r="AK183" s="51">
        <v>248.81309669903476</v>
      </c>
      <c r="AL183" s="15">
        <f t="shared" si="30"/>
        <v>-2.2181893748041137E-4</v>
      </c>
      <c r="AM183" s="53">
        <f t="shared" si="30"/>
        <v>-2.2181893748041137E-4</v>
      </c>
    </row>
    <row r="184" spans="1:39" x14ac:dyDescent="0.2">
      <c r="A184" s="160" t="s">
        <v>415</v>
      </c>
      <c r="B184" s="160" t="s">
        <v>416</v>
      </c>
      <c r="D184" s="62">
        <v>35029</v>
      </c>
      <c r="E184" s="67">
        <v>244.75369476615688</v>
      </c>
      <c r="F184" s="50"/>
      <c r="G184" s="82">
        <v>32253.114821702573</v>
      </c>
      <c r="H184" s="75">
        <v>224.44406027992872</v>
      </c>
      <c r="I184" s="84"/>
      <c r="J184" s="94">
        <f t="shared" si="28"/>
        <v>8.6065646485392611E-2</v>
      </c>
      <c r="K184" s="117">
        <f t="shared" si="28"/>
        <v>9.04886253657049E-2</v>
      </c>
      <c r="L184" s="94">
        <v>4.45365992737905E-2</v>
      </c>
      <c r="M184" s="88">
        <f>INDEX('Pace of change parameters'!$E$20:$I$20,1,$B$6)</f>
        <v>4.0300000000000002E-2</v>
      </c>
      <c r="N184" s="99">
        <f>IF(INDEX('Pace of change parameters'!$E$28:$I$28,1,$B$6)=1,(1+L184)*D184,D184)</f>
        <v>36589.072535961604</v>
      </c>
      <c r="O184" s="85">
        <f>IF(K184&lt;INDEX('Pace of change parameters'!$E$16:$I$16,1,$B$6),1,IF(K184&gt;INDEX('Pace of change parameters'!$E$17:$I$17,1,$B$6),0,(K184-INDEX('Pace of change parameters'!$E$17:$I$17,1,$B$6))/(INDEX('Pace of change parameters'!$E$16:$I$16,1,$B$6)-INDEX('Pace of change parameters'!$E$17:$I$17,1,$B$6))))</f>
        <v>0</v>
      </c>
      <c r="P184" s="52">
        <v>4.45365992737905E-2</v>
      </c>
      <c r="Q184" s="52">
        <v>4.0300000000000002E-2</v>
      </c>
      <c r="R184" s="9">
        <f>IF(INDEX('Pace of change parameters'!$E$29:$I$29,1,$B$6)=1,D184*(1+P184),D184)</f>
        <v>36589.072535961604</v>
      </c>
      <c r="S184" s="94">
        <f>IF(P184&lt;INDEX('Pace of change parameters'!$E$22:$I$22,1,$B$6),INDEX('Pace of change parameters'!$E$22:$I$22,1,$B$6),P184)</f>
        <v>4.45365992737905E-2</v>
      </c>
      <c r="T184" s="123">
        <v>4.0300000000000002E-2</v>
      </c>
      <c r="U184" s="108">
        <f t="shared" si="21"/>
        <v>36589.072535961604</v>
      </c>
      <c r="V184" s="122">
        <f>IF(J184&gt;INDEX('Pace of change parameters'!$E$24:$I$24,1,$B$6),0,IF(J184&lt;INDEX('Pace of change parameters'!$E$23:$I$23,1,$B$6),1,(J184-INDEX('Pace of change parameters'!$E$24:$I$24,1,$B$6))/(INDEX('Pace of change parameters'!$E$23:$I$23,1,$B$6)-INDEX('Pace of change parameters'!$E$24:$I$24,1,$B$6))))</f>
        <v>1</v>
      </c>
      <c r="W184" s="123">
        <f>MIN(S184, S184+(INDEX('Pace of change parameters'!$E$25:$I$25,1,$B$6)-S184)*(1-V184))</f>
        <v>4.45365992737905E-2</v>
      </c>
      <c r="X184" s="123">
        <v>4.0300000000000002E-2</v>
      </c>
      <c r="Y184" s="99">
        <f t="shared" si="22"/>
        <v>36589.072535961604</v>
      </c>
      <c r="Z184" s="88">
        <v>0</v>
      </c>
      <c r="AA184" s="90">
        <f t="shared" si="26"/>
        <v>33800.748022483247</v>
      </c>
      <c r="AB184" s="90">
        <f>IF(INDEX('Pace of change parameters'!$E$27:$I$27,1,$B$6)=1,MAX(AA184,Y184),Y184)</f>
        <v>36589.072535961604</v>
      </c>
      <c r="AC184" s="88">
        <f t="shared" si="23"/>
        <v>4.45365992737905E-2</v>
      </c>
      <c r="AD184" s="134">
        <v>4.0300000000000002E-2</v>
      </c>
      <c r="AE184" s="51">
        <f t="shared" si="24"/>
        <v>36589</v>
      </c>
      <c r="AF184" s="51">
        <v>254.61676389954351</v>
      </c>
      <c r="AG184" s="15">
        <f t="shared" si="29"/>
        <v>4.4534528533500817E-2</v>
      </c>
      <c r="AH184" s="15">
        <f t="shared" si="29"/>
        <v>4.0297937658551053E-2</v>
      </c>
      <c r="AI184" s="51"/>
      <c r="AJ184" s="51">
        <v>33800.748022483247</v>
      </c>
      <c r="AK184" s="51">
        <v>235.21378225337065</v>
      </c>
      <c r="AL184" s="15">
        <f t="shared" si="30"/>
        <v>8.2490836464982786E-2</v>
      </c>
      <c r="AM184" s="53">
        <f t="shared" si="30"/>
        <v>8.2490836464982786E-2</v>
      </c>
    </row>
    <row r="185" spans="1:39" x14ac:dyDescent="0.2">
      <c r="A185" s="160" t="s">
        <v>417</v>
      </c>
      <c r="B185" s="160" t="s">
        <v>418</v>
      </c>
      <c r="D185" s="62">
        <v>70043</v>
      </c>
      <c r="E185" s="67">
        <v>235.98743352344897</v>
      </c>
      <c r="F185" s="50"/>
      <c r="G185" s="82">
        <v>78503.308249404014</v>
      </c>
      <c r="H185" s="75">
        <v>262.1090883562905</v>
      </c>
      <c r="I185" s="84"/>
      <c r="J185" s="94">
        <f t="shared" si="28"/>
        <v>-0.10777008559340862</v>
      </c>
      <c r="K185" s="117">
        <f t="shared" si="28"/>
        <v>-9.9659477649755468E-2</v>
      </c>
      <c r="L185" s="94">
        <v>4.9756604522606773E-2</v>
      </c>
      <c r="M185" s="88">
        <f>INDEX('Pace of change parameters'!$E$20:$I$20,1,$B$6)</f>
        <v>4.0300000000000002E-2</v>
      </c>
      <c r="N185" s="99">
        <f>IF(INDEX('Pace of change parameters'!$E$28:$I$28,1,$B$6)=1,(1+L185)*D185,D185)</f>
        <v>73528.101850576946</v>
      </c>
      <c r="O185" s="85">
        <f>IF(K185&lt;INDEX('Pace of change parameters'!$E$16:$I$16,1,$B$6),1,IF(K185&gt;INDEX('Pace of change parameters'!$E$17:$I$17,1,$B$6),0,(K185-INDEX('Pace of change parameters'!$E$17:$I$17,1,$B$6))/(INDEX('Pace of change parameters'!$E$16:$I$16,1,$B$6)-INDEX('Pace of change parameters'!$E$17:$I$17,1,$B$6))))</f>
        <v>0</v>
      </c>
      <c r="P185" s="52">
        <v>4.9756604522606773E-2</v>
      </c>
      <c r="Q185" s="52">
        <v>4.0300000000000002E-2</v>
      </c>
      <c r="R185" s="9">
        <f>IF(INDEX('Pace of change parameters'!$E$29:$I$29,1,$B$6)=1,D185*(1+P185),D185)</f>
        <v>73528.101850576946</v>
      </c>
      <c r="S185" s="94">
        <f>IF(P185&lt;INDEX('Pace of change parameters'!$E$22:$I$22,1,$B$6),INDEX('Pace of change parameters'!$E$22:$I$22,1,$B$6),P185)</f>
        <v>4.9756604522606773E-2</v>
      </c>
      <c r="T185" s="123">
        <v>4.0300000000000002E-2</v>
      </c>
      <c r="U185" s="108">
        <f t="shared" si="21"/>
        <v>73528.101850576946</v>
      </c>
      <c r="V185" s="122">
        <f>IF(J185&gt;INDEX('Pace of change parameters'!$E$24:$I$24,1,$B$6),0,IF(J185&lt;INDEX('Pace of change parameters'!$E$23:$I$23,1,$B$6),1,(J185-INDEX('Pace of change parameters'!$E$24:$I$24,1,$B$6))/(INDEX('Pace of change parameters'!$E$23:$I$23,1,$B$6)-INDEX('Pace of change parameters'!$E$24:$I$24,1,$B$6))))</f>
        <v>1</v>
      </c>
      <c r="W185" s="123">
        <f>MIN(S185, S185+(INDEX('Pace of change parameters'!$E$25:$I$25,1,$B$6)-S185)*(1-V185))</f>
        <v>4.9756604522606773E-2</v>
      </c>
      <c r="X185" s="123">
        <v>4.0300000000000002E-2</v>
      </c>
      <c r="Y185" s="99">
        <f t="shared" si="22"/>
        <v>73528.101850576946</v>
      </c>
      <c r="Z185" s="88">
        <v>-1.5511520956054348E-2</v>
      </c>
      <c r="AA185" s="90">
        <f t="shared" si="26"/>
        <v>80994.074265583287</v>
      </c>
      <c r="AB185" s="90">
        <f>IF(INDEX('Pace of change parameters'!$E$27:$I$27,1,$B$6)=1,MAX(AA185,Y185),Y185)</f>
        <v>73528.101850576946</v>
      </c>
      <c r="AC185" s="88">
        <f t="shared" si="23"/>
        <v>4.9756604522606773E-2</v>
      </c>
      <c r="AD185" s="134">
        <v>4.0300000000000002E-2</v>
      </c>
      <c r="AE185" s="51">
        <f t="shared" si="24"/>
        <v>73528</v>
      </c>
      <c r="AF185" s="51">
        <v>245.49738703282787</v>
      </c>
      <c r="AG185" s="15">
        <f t="shared" si="29"/>
        <v>4.9755150407606807E-2</v>
      </c>
      <c r="AH185" s="15">
        <f t="shared" si="29"/>
        <v>4.0298558984217969E-2</v>
      </c>
      <c r="AI185" s="51"/>
      <c r="AJ185" s="51">
        <v>82270.210357604272</v>
      </c>
      <c r="AK185" s="51">
        <v>274.68612873235963</v>
      </c>
      <c r="AL185" s="15">
        <f t="shared" si="30"/>
        <v>-0.10626216123192667</v>
      </c>
      <c r="AM185" s="53">
        <f t="shared" si="30"/>
        <v>-0.10626216123192667</v>
      </c>
    </row>
    <row r="186" spans="1:39" x14ac:dyDescent="0.2">
      <c r="A186" s="160" t="s">
        <v>419</v>
      </c>
      <c r="B186" s="160" t="s">
        <v>420</v>
      </c>
      <c r="D186" s="62">
        <v>24609</v>
      </c>
      <c r="E186" s="67">
        <v>208.47431952371363</v>
      </c>
      <c r="F186" s="50"/>
      <c r="G186" s="82">
        <v>24253.13907186604</v>
      </c>
      <c r="H186" s="75">
        <v>204.18399865991486</v>
      </c>
      <c r="I186" s="84"/>
      <c r="J186" s="94">
        <f t="shared" si="28"/>
        <v>1.4672778112535756E-2</v>
      </c>
      <c r="K186" s="117">
        <f t="shared" si="28"/>
        <v>2.1012032734967878E-2</v>
      </c>
      <c r="L186" s="94">
        <v>4.6799362874387462E-2</v>
      </c>
      <c r="M186" s="88">
        <f>INDEX('Pace of change parameters'!$E$20:$I$20,1,$B$6)</f>
        <v>4.0300000000000002E-2</v>
      </c>
      <c r="N186" s="99">
        <f>IF(INDEX('Pace of change parameters'!$E$28:$I$28,1,$B$6)=1,(1+L186)*D186,D186)</f>
        <v>25760.6855209758</v>
      </c>
      <c r="O186" s="85">
        <f>IF(K186&lt;INDEX('Pace of change parameters'!$E$16:$I$16,1,$B$6),1,IF(K186&gt;INDEX('Pace of change parameters'!$E$17:$I$17,1,$B$6),0,(K186-INDEX('Pace of change parameters'!$E$17:$I$17,1,$B$6))/(INDEX('Pace of change parameters'!$E$16:$I$16,1,$B$6)-INDEX('Pace of change parameters'!$E$17:$I$17,1,$B$6))))</f>
        <v>0</v>
      </c>
      <c r="P186" s="52">
        <v>4.6799362874387462E-2</v>
      </c>
      <c r="Q186" s="52">
        <v>4.0300000000000002E-2</v>
      </c>
      <c r="R186" s="9">
        <f>IF(INDEX('Pace of change parameters'!$E$29:$I$29,1,$B$6)=1,D186*(1+P186),D186)</f>
        <v>25760.6855209758</v>
      </c>
      <c r="S186" s="94">
        <f>IF(P186&lt;INDEX('Pace of change parameters'!$E$22:$I$22,1,$B$6),INDEX('Pace of change parameters'!$E$22:$I$22,1,$B$6),P186)</f>
        <v>4.6799362874387462E-2</v>
      </c>
      <c r="T186" s="123">
        <v>4.0300000000000002E-2</v>
      </c>
      <c r="U186" s="108">
        <f t="shared" si="21"/>
        <v>25760.6855209758</v>
      </c>
      <c r="V186" s="122">
        <f>IF(J186&gt;INDEX('Pace of change parameters'!$E$24:$I$24,1,$B$6),0,IF(J186&lt;INDEX('Pace of change parameters'!$E$23:$I$23,1,$B$6),1,(J186-INDEX('Pace of change parameters'!$E$24:$I$24,1,$B$6))/(INDEX('Pace of change parameters'!$E$23:$I$23,1,$B$6)-INDEX('Pace of change parameters'!$E$24:$I$24,1,$B$6))))</f>
        <v>1</v>
      </c>
      <c r="W186" s="123">
        <f>MIN(S186, S186+(INDEX('Pace of change parameters'!$E$25:$I$25,1,$B$6)-S186)*(1-V186))</f>
        <v>4.6799362874387462E-2</v>
      </c>
      <c r="X186" s="123">
        <v>4.0300000000000002E-2</v>
      </c>
      <c r="Y186" s="99">
        <f t="shared" si="22"/>
        <v>25760.6855209758</v>
      </c>
      <c r="Z186" s="88">
        <v>-1.8681513936306016E-2</v>
      </c>
      <c r="AA186" s="90">
        <f t="shared" si="26"/>
        <v>24942.075301352703</v>
      </c>
      <c r="AB186" s="90">
        <f>IF(INDEX('Pace of change parameters'!$E$27:$I$27,1,$B$6)=1,MAX(AA186,Y186),Y186)</f>
        <v>25760.6855209758</v>
      </c>
      <c r="AC186" s="88">
        <f t="shared" si="23"/>
        <v>4.6799362874387462E-2</v>
      </c>
      <c r="AD186" s="134">
        <v>4.0300000000000002E-2</v>
      </c>
      <c r="AE186" s="51">
        <f t="shared" si="24"/>
        <v>25761</v>
      </c>
      <c r="AF186" s="51">
        <v>216.87848215820102</v>
      </c>
      <c r="AG186" s="15">
        <f t="shared" si="29"/>
        <v>4.6812141899305049E-2</v>
      </c>
      <c r="AH186" s="15">
        <f t="shared" si="29"/>
        <v>4.0312699682568898E-2</v>
      </c>
      <c r="AI186" s="51"/>
      <c r="AJ186" s="51">
        <v>25416.901500960616</v>
      </c>
      <c r="AK186" s="51">
        <v>213.98156200042075</v>
      </c>
      <c r="AL186" s="15">
        <f t="shared" si="30"/>
        <v>1.3538176517164269E-2</v>
      </c>
      <c r="AM186" s="53">
        <f t="shared" si="30"/>
        <v>1.3538176517164491E-2</v>
      </c>
    </row>
    <row r="187" spans="1:39" x14ac:dyDescent="0.2">
      <c r="A187" s="160" t="s">
        <v>421</v>
      </c>
      <c r="B187" s="160" t="s">
        <v>422</v>
      </c>
      <c r="D187" s="62">
        <v>19760</v>
      </c>
      <c r="E187" s="67">
        <v>179.31546859609898</v>
      </c>
      <c r="F187" s="50"/>
      <c r="G187" s="82">
        <v>20951.311750259218</v>
      </c>
      <c r="H187" s="75">
        <v>188.79340548376373</v>
      </c>
      <c r="I187" s="84"/>
      <c r="J187" s="94">
        <f t="shared" si="28"/>
        <v>-5.6860962428497031E-2</v>
      </c>
      <c r="K187" s="117">
        <f t="shared" si="28"/>
        <v>-5.0202690413780671E-2</v>
      </c>
      <c r="L187" s="94">
        <v>4.7644198576219043E-2</v>
      </c>
      <c r="M187" s="88">
        <f>INDEX('Pace of change parameters'!$E$20:$I$20,1,$B$6)</f>
        <v>4.0300000000000002E-2</v>
      </c>
      <c r="N187" s="99">
        <f>IF(INDEX('Pace of change parameters'!$E$28:$I$28,1,$B$6)=1,(1+L187)*D187,D187)</f>
        <v>20701.44936386609</v>
      </c>
      <c r="O187" s="85">
        <f>IF(K187&lt;INDEX('Pace of change parameters'!$E$16:$I$16,1,$B$6),1,IF(K187&gt;INDEX('Pace of change parameters'!$E$17:$I$17,1,$B$6),0,(K187-INDEX('Pace of change parameters'!$E$17:$I$17,1,$B$6))/(INDEX('Pace of change parameters'!$E$16:$I$16,1,$B$6)-INDEX('Pace of change parameters'!$E$17:$I$17,1,$B$6))))</f>
        <v>0</v>
      </c>
      <c r="P187" s="52">
        <v>4.7644198576219043E-2</v>
      </c>
      <c r="Q187" s="52">
        <v>4.0300000000000002E-2</v>
      </c>
      <c r="R187" s="9">
        <f>IF(INDEX('Pace of change parameters'!$E$29:$I$29,1,$B$6)=1,D187*(1+P187),D187)</f>
        <v>20701.44936386609</v>
      </c>
      <c r="S187" s="94">
        <f>IF(P187&lt;INDEX('Pace of change parameters'!$E$22:$I$22,1,$B$6),INDEX('Pace of change parameters'!$E$22:$I$22,1,$B$6),P187)</f>
        <v>4.7644198576219043E-2</v>
      </c>
      <c r="T187" s="123">
        <v>4.0300000000000002E-2</v>
      </c>
      <c r="U187" s="108">
        <f t="shared" si="21"/>
        <v>20701.44936386609</v>
      </c>
      <c r="V187" s="122">
        <f>IF(J187&gt;INDEX('Pace of change parameters'!$E$24:$I$24,1,$B$6),0,IF(J187&lt;INDEX('Pace of change parameters'!$E$23:$I$23,1,$B$6),1,(J187-INDEX('Pace of change parameters'!$E$24:$I$24,1,$B$6))/(INDEX('Pace of change parameters'!$E$23:$I$23,1,$B$6)-INDEX('Pace of change parameters'!$E$24:$I$24,1,$B$6))))</f>
        <v>1</v>
      </c>
      <c r="W187" s="123">
        <f>MIN(S187, S187+(INDEX('Pace of change parameters'!$E$25:$I$25,1,$B$6)-S187)*(1-V187))</f>
        <v>4.7644198576219043E-2</v>
      </c>
      <c r="X187" s="123">
        <v>4.0300000000000002E-2</v>
      </c>
      <c r="Y187" s="99">
        <f t="shared" si="22"/>
        <v>20701.44936386609</v>
      </c>
      <c r="Z187" s="88">
        <v>-2.3527083100094437E-2</v>
      </c>
      <c r="AA187" s="90">
        <f t="shared" si="26"/>
        <v>21440.063645883827</v>
      </c>
      <c r="AB187" s="90">
        <f>IF(INDEX('Pace of change parameters'!$E$27:$I$27,1,$B$6)=1,MAX(AA187,Y187),Y187)</f>
        <v>20701.44936386609</v>
      </c>
      <c r="AC187" s="88">
        <f t="shared" si="23"/>
        <v>4.7644198576219043E-2</v>
      </c>
      <c r="AD187" s="134">
        <v>4.0300000000000002E-2</v>
      </c>
      <c r="AE187" s="51">
        <f t="shared" si="24"/>
        <v>20701</v>
      </c>
      <c r="AF187" s="51">
        <v>186.53783273837445</v>
      </c>
      <c r="AG187" s="15">
        <f t="shared" si="29"/>
        <v>4.762145748987856E-2</v>
      </c>
      <c r="AH187" s="15">
        <f t="shared" si="29"/>
        <v>4.0277418333292569E-2</v>
      </c>
      <c r="AI187" s="51"/>
      <c r="AJ187" s="51">
        <v>21956.639323854964</v>
      </c>
      <c r="AK187" s="51">
        <v>197.85246672576554</v>
      </c>
      <c r="AL187" s="15">
        <f t="shared" si="30"/>
        <v>-5.7187227304442922E-2</v>
      </c>
      <c r="AM187" s="53">
        <f t="shared" si="30"/>
        <v>-5.7187227304442922E-2</v>
      </c>
    </row>
    <row r="188" spans="1:39" x14ac:dyDescent="0.2">
      <c r="A188" s="160" t="s">
        <v>423</v>
      </c>
      <c r="B188" s="160" t="s">
        <v>424</v>
      </c>
      <c r="D188" s="62">
        <v>50008</v>
      </c>
      <c r="E188" s="67">
        <v>222.22450447037863</v>
      </c>
      <c r="F188" s="50"/>
      <c r="G188" s="82">
        <v>53740.716394983589</v>
      </c>
      <c r="H188" s="75">
        <v>237.60702254777163</v>
      </c>
      <c r="I188" s="84"/>
      <c r="J188" s="94">
        <f t="shared" si="28"/>
        <v>-6.9457883061120107E-2</v>
      </c>
      <c r="K188" s="117">
        <f t="shared" si="28"/>
        <v>-6.473932425250728E-2</v>
      </c>
      <c r="L188" s="94">
        <v>4.557511505309142E-2</v>
      </c>
      <c r="M188" s="88">
        <f>INDEX('Pace of change parameters'!$E$20:$I$20,1,$B$6)</f>
        <v>4.0300000000000002E-2</v>
      </c>
      <c r="N188" s="99">
        <f>IF(INDEX('Pace of change parameters'!$E$28:$I$28,1,$B$6)=1,(1+L188)*D188,D188)</f>
        <v>52287.120353574996</v>
      </c>
      <c r="O188" s="85">
        <f>IF(K188&lt;INDEX('Pace of change parameters'!$E$16:$I$16,1,$B$6),1,IF(K188&gt;INDEX('Pace of change parameters'!$E$17:$I$17,1,$B$6),0,(K188-INDEX('Pace of change parameters'!$E$17:$I$17,1,$B$6))/(INDEX('Pace of change parameters'!$E$16:$I$16,1,$B$6)-INDEX('Pace of change parameters'!$E$17:$I$17,1,$B$6))))</f>
        <v>0</v>
      </c>
      <c r="P188" s="52">
        <v>4.557511505309142E-2</v>
      </c>
      <c r="Q188" s="52">
        <v>4.0300000000000002E-2</v>
      </c>
      <c r="R188" s="9">
        <f>IF(INDEX('Pace of change parameters'!$E$29:$I$29,1,$B$6)=1,D188*(1+P188),D188)</f>
        <v>52287.120353574996</v>
      </c>
      <c r="S188" s="94">
        <f>IF(P188&lt;INDEX('Pace of change parameters'!$E$22:$I$22,1,$B$6),INDEX('Pace of change parameters'!$E$22:$I$22,1,$B$6),P188)</f>
        <v>4.557511505309142E-2</v>
      </c>
      <c r="T188" s="123">
        <v>4.0300000000000002E-2</v>
      </c>
      <c r="U188" s="108">
        <f t="shared" si="21"/>
        <v>52287.120353574996</v>
      </c>
      <c r="V188" s="122">
        <f>IF(J188&gt;INDEX('Pace of change parameters'!$E$24:$I$24,1,$B$6),0,IF(J188&lt;INDEX('Pace of change parameters'!$E$23:$I$23,1,$B$6),1,(J188-INDEX('Pace of change parameters'!$E$24:$I$24,1,$B$6))/(INDEX('Pace of change parameters'!$E$23:$I$23,1,$B$6)-INDEX('Pace of change parameters'!$E$24:$I$24,1,$B$6))))</f>
        <v>1</v>
      </c>
      <c r="W188" s="123">
        <f>MIN(S188, S188+(INDEX('Pace of change parameters'!$E$25:$I$25,1,$B$6)-S188)*(1-V188))</f>
        <v>4.557511505309142E-2</v>
      </c>
      <c r="X188" s="123">
        <v>4.0300000000000002E-2</v>
      </c>
      <c r="Y188" s="99">
        <f t="shared" si="22"/>
        <v>52287.120353574996</v>
      </c>
      <c r="Z188" s="88">
        <v>-3.2237455625256817E-2</v>
      </c>
      <c r="AA188" s="90">
        <f t="shared" si="26"/>
        <v>54503.815999189115</v>
      </c>
      <c r="AB188" s="90">
        <f>IF(INDEX('Pace of change parameters'!$E$27:$I$27,1,$B$6)=1,MAX(AA188,Y188),Y188)</f>
        <v>52287.120353574996</v>
      </c>
      <c r="AC188" s="88">
        <f t="shared" si="23"/>
        <v>4.557511505309142E-2</v>
      </c>
      <c r="AD188" s="134">
        <v>4.0300000000000002E-2</v>
      </c>
      <c r="AE188" s="51">
        <f t="shared" si="24"/>
        <v>52287</v>
      </c>
      <c r="AF188" s="51">
        <v>231.17961987412261</v>
      </c>
      <c r="AG188" s="15">
        <f t="shared" si="29"/>
        <v>4.5572708366661274E-2</v>
      </c>
      <c r="AH188" s="15">
        <f t="shared" si="29"/>
        <v>4.0297605455736907E-2</v>
      </c>
      <c r="AI188" s="51"/>
      <c r="AJ188" s="51">
        <v>56319.410495891025</v>
      </c>
      <c r="AK188" s="51">
        <v>249.00835599622772</v>
      </c>
      <c r="AL188" s="15">
        <f t="shared" si="30"/>
        <v>-7.1598947154910664E-2</v>
      </c>
      <c r="AM188" s="53">
        <f t="shared" si="30"/>
        <v>-7.1598947154910775E-2</v>
      </c>
    </row>
    <row r="189" spans="1:39" x14ac:dyDescent="0.2">
      <c r="A189" s="160" t="s">
        <v>425</v>
      </c>
      <c r="B189" s="160" t="s">
        <v>426</v>
      </c>
      <c r="D189" s="62">
        <v>47952</v>
      </c>
      <c r="E189" s="67">
        <v>214.31983112185461</v>
      </c>
      <c r="F189" s="50"/>
      <c r="G189" s="82">
        <v>43778.925258237883</v>
      </c>
      <c r="H189" s="75">
        <v>193.74131414906026</v>
      </c>
      <c r="I189" s="84"/>
      <c r="J189" s="94">
        <f t="shared" si="28"/>
        <v>9.5321543805529263E-2</v>
      </c>
      <c r="K189" s="117">
        <f t="shared" si="28"/>
        <v>0.10621646220981917</v>
      </c>
      <c r="L189" s="94">
        <v>5.0647631414793892E-2</v>
      </c>
      <c r="M189" s="88">
        <f>INDEX('Pace of change parameters'!$E$20:$I$20,1,$B$6)</f>
        <v>4.0300000000000002E-2</v>
      </c>
      <c r="N189" s="99">
        <f>IF(INDEX('Pace of change parameters'!$E$28:$I$28,1,$B$6)=1,(1+L189)*D189,D189)</f>
        <v>50380.655221602196</v>
      </c>
      <c r="O189" s="85">
        <f>IF(K189&lt;INDEX('Pace of change parameters'!$E$16:$I$16,1,$B$6),1,IF(K189&gt;INDEX('Pace of change parameters'!$E$17:$I$17,1,$B$6),0,(K189-INDEX('Pace of change parameters'!$E$17:$I$17,1,$B$6))/(INDEX('Pace of change parameters'!$E$16:$I$16,1,$B$6)-INDEX('Pace of change parameters'!$E$17:$I$17,1,$B$6))))</f>
        <v>0</v>
      </c>
      <c r="P189" s="52">
        <v>5.0647631414793892E-2</v>
      </c>
      <c r="Q189" s="52">
        <v>4.0300000000000002E-2</v>
      </c>
      <c r="R189" s="9">
        <f>IF(INDEX('Pace of change parameters'!$E$29:$I$29,1,$B$6)=1,D189*(1+P189),D189)</f>
        <v>50380.655221602196</v>
      </c>
      <c r="S189" s="94">
        <f>IF(P189&lt;INDEX('Pace of change parameters'!$E$22:$I$22,1,$B$6),INDEX('Pace of change parameters'!$E$22:$I$22,1,$B$6),P189)</f>
        <v>5.0647631414793892E-2</v>
      </c>
      <c r="T189" s="123">
        <v>4.0300000000000002E-2</v>
      </c>
      <c r="U189" s="108">
        <f t="shared" si="21"/>
        <v>50380.655221602196</v>
      </c>
      <c r="V189" s="122">
        <f>IF(J189&gt;INDEX('Pace of change parameters'!$E$24:$I$24,1,$B$6),0,IF(J189&lt;INDEX('Pace of change parameters'!$E$23:$I$23,1,$B$6),1,(J189-INDEX('Pace of change parameters'!$E$24:$I$24,1,$B$6))/(INDEX('Pace of change parameters'!$E$23:$I$23,1,$B$6)-INDEX('Pace of change parameters'!$E$24:$I$24,1,$B$6))))</f>
        <v>1</v>
      </c>
      <c r="W189" s="123">
        <f>MIN(S189, S189+(INDEX('Pace of change parameters'!$E$25:$I$25,1,$B$6)-S189)*(1-V189))</f>
        <v>5.0647631414793892E-2</v>
      </c>
      <c r="X189" s="123">
        <v>4.0300000000000002E-2</v>
      </c>
      <c r="Y189" s="99">
        <f t="shared" si="22"/>
        <v>50380.655221602196</v>
      </c>
      <c r="Z189" s="88">
        <v>-4.6845986782814708E-2</v>
      </c>
      <c r="AA189" s="90">
        <f t="shared" si="26"/>
        <v>43730.337116448849</v>
      </c>
      <c r="AB189" s="90">
        <f>IF(INDEX('Pace of change parameters'!$E$27:$I$27,1,$B$6)=1,MAX(AA189,Y189),Y189)</f>
        <v>50380.655221602196</v>
      </c>
      <c r="AC189" s="88">
        <f t="shared" si="23"/>
        <v>5.0647631414793892E-2</v>
      </c>
      <c r="AD189" s="134">
        <v>4.0300000000000002E-2</v>
      </c>
      <c r="AE189" s="51">
        <f t="shared" si="24"/>
        <v>50381</v>
      </c>
      <c r="AF189" s="51">
        <v>222.95844611459711</v>
      </c>
      <c r="AG189" s="15">
        <f t="shared" si="29"/>
        <v>5.0654821488154811E-2</v>
      </c>
      <c r="AH189" s="15">
        <f t="shared" si="29"/>
        <v>4.0307119259677338E-2</v>
      </c>
      <c r="AI189" s="51"/>
      <c r="AJ189" s="51">
        <v>45879.61285379855</v>
      </c>
      <c r="AK189" s="51">
        <v>203.03779580044502</v>
      </c>
      <c r="AL189" s="15">
        <f t="shared" si="30"/>
        <v>9.811301504539105E-2</v>
      </c>
      <c r="AM189" s="53">
        <f t="shared" si="30"/>
        <v>9.811301504539105E-2</v>
      </c>
    </row>
    <row r="190" spans="1:39" x14ac:dyDescent="0.2">
      <c r="A190" s="160" t="s">
        <v>427</v>
      </c>
      <c r="B190" s="160" t="s">
        <v>428</v>
      </c>
      <c r="D190" s="62">
        <v>87137</v>
      </c>
      <c r="E190" s="67">
        <v>236.63237112902485</v>
      </c>
      <c r="F190" s="50"/>
      <c r="G190" s="82">
        <v>80718.836626741278</v>
      </c>
      <c r="H190" s="75">
        <v>217.46149482648735</v>
      </c>
      <c r="I190" s="84"/>
      <c r="J190" s="94">
        <f t="shared" si="28"/>
        <v>7.9512585184267293E-2</v>
      </c>
      <c r="K190" s="117">
        <f t="shared" si="28"/>
        <v>8.8157567011272198E-2</v>
      </c>
      <c r="L190" s="94">
        <v>4.8630958543756098E-2</v>
      </c>
      <c r="M190" s="88">
        <f>INDEX('Pace of change parameters'!$E$20:$I$20,1,$B$6)</f>
        <v>4.0300000000000002E-2</v>
      </c>
      <c r="N190" s="99">
        <f>IF(INDEX('Pace of change parameters'!$E$28:$I$28,1,$B$6)=1,(1+L190)*D190,D190)</f>
        <v>91374.555834627274</v>
      </c>
      <c r="O190" s="85">
        <f>IF(K190&lt;INDEX('Pace of change parameters'!$E$16:$I$16,1,$B$6),1,IF(K190&gt;INDEX('Pace of change parameters'!$E$17:$I$17,1,$B$6),0,(K190-INDEX('Pace of change parameters'!$E$17:$I$17,1,$B$6))/(INDEX('Pace of change parameters'!$E$16:$I$16,1,$B$6)-INDEX('Pace of change parameters'!$E$17:$I$17,1,$B$6))))</f>
        <v>0</v>
      </c>
      <c r="P190" s="52">
        <v>4.8630958543756098E-2</v>
      </c>
      <c r="Q190" s="52">
        <v>4.0300000000000002E-2</v>
      </c>
      <c r="R190" s="9">
        <f>IF(INDEX('Pace of change parameters'!$E$29:$I$29,1,$B$6)=1,D190*(1+P190),D190)</f>
        <v>91374.555834627274</v>
      </c>
      <c r="S190" s="94">
        <f>IF(P190&lt;INDEX('Pace of change parameters'!$E$22:$I$22,1,$B$6),INDEX('Pace of change parameters'!$E$22:$I$22,1,$B$6),P190)</f>
        <v>4.8630958543756098E-2</v>
      </c>
      <c r="T190" s="123">
        <v>4.0300000000000002E-2</v>
      </c>
      <c r="U190" s="108">
        <f t="shared" si="21"/>
        <v>91374.555834627274</v>
      </c>
      <c r="V190" s="122">
        <f>IF(J190&gt;INDEX('Pace of change parameters'!$E$24:$I$24,1,$B$6),0,IF(J190&lt;INDEX('Pace of change parameters'!$E$23:$I$23,1,$B$6),1,(J190-INDEX('Pace of change parameters'!$E$24:$I$24,1,$B$6))/(INDEX('Pace of change parameters'!$E$23:$I$23,1,$B$6)-INDEX('Pace of change parameters'!$E$24:$I$24,1,$B$6))))</f>
        <v>1</v>
      </c>
      <c r="W190" s="123">
        <f>MIN(S190, S190+(INDEX('Pace of change parameters'!$E$25:$I$25,1,$B$6)-S190)*(1-V190))</f>
        <v>4.8630958543756098E-2</v>
      </c>
      <c r="X190" s="123">
        <v>4.0300000000000002E-2</v>
      </c>
      <c r="Y190" s="99">
        <f t="shared" si="22"/>
        <v>91374.555834627274</v>
      </c>
      <c r="Z190" s="88">
        <v>-3.332053808042057E-2</v>
      </c>
      <c r="AA190" s="90">
        <f t="shared" si="26"/>
        <v>81773.39605298372</v>
      </c>
      <c r="AB190" s="90">
        <f>IF(INDEX('Pace of change parameters'!$E$27:$I$27,1,$B$6)=1,MAX(AA190,Y190),Y190)</f>
        <v>91374.555834627274</v>
      </c>
      <c r="AC190" s="88">
        <f t="shared" si="23"/>
        <v>4.8630958543756098E-2</v>
      </c>
      <c r="AD190" s="134">
        <v>4.0300000000000002E-2</v>
      </c>
      <c r="AE190" s="51">
        <f t="shared" si="24"/>
        <v>91375</v>
      </c>
      <c r="AF190" s="51">
        <v>246.1698522942709</v>
      </c>
      <c r="AG190" s="15">
        <f t="shared" si="29"/>
        <v>4.863605586604991E-2</v>
      </c>
      <c r="AH190" s="15">
        <f t="shared" si="29"/>
        <v>4.0305056826082764E-2</v>
      </c>
      <c r="AI190" s="51"/>
      <c r="AJ190" s="51">
        <v>84592.048630683188</v>
      </c>
      <c r="AK190" s="51">
        <v>227.8961654356778</v>
      </c>
      <c r="AL190" s="15">
        <f t="shared" si="30"/>
        <v>8.0184266477931088E-2</v>
      </c>
      <c r="AM190" s="53">
        <f t="shared" si="30"/>
        <v>8.018426647793131E-2</v>
      </c>
    </row>
    <row r="191" spans="1:39" x14ac:dyDescent="0.2">
      <c r="A191" s="160" t="s">
        <v>429</v>
      </c>
      <c r="B191" s="160" t="s">
        <v>430</v>
      </c>
      <c r="D191" s="62">
        <v>209187</v>
      </c>
      <c r="E191" s="67">
        <v>290.20314378811713</v>
      </c>
      <c r="F191" s="50"/>
      <c r="G191" s="82">
        <v>177652.91881167496</v>
      </c>
      <c r="H191" s="75">
        <v>244.98398372548527</v>
      </c>
      <c r="I191" s="84"/>
      <c r="J191" s="94">
        <f t="shared" si="28"/>
        <v>0.17750387327862294</v>
      </c>
      <c r="K191" s="117">
        <f t="shared" si="28"/>
        <v>0.18458006672510407</v>
      </c>
      <c r="L191" s="94">
        <v>4.6551668643668664E-2</v>
      </c>
      <c r="M191" s="88">
        <f>INDEX('Pace of change parameters'!$E$20:$I$20,1,$B$6)</f>
        <v>4.0300000000000002E-2</v>
      </c>
      <c r="N191" s="99">
        <f>IF(INDEX('Pace of change parameters'!$E$28:$I$28,1,$B$6)=1,(1+L191)*D191,D191)</f>
        <v>218925.00390856311</v>
      </c>
      <c r="O191" s="85">
        <f>IF(K191&lt;INDEX('Pace of change parameters'!$E$16:$I$16,1,$B$6),1,IF(K191&gt;INDEX('Pace of change parameters'!$E$17:$I$17,1,$B$6),0,(K191-INDEX('Pace of change parameters'!$E$17:$I$17,1,$B$6))/(INDEX('Pace of change parameters'!$E$16:$I$16,1,$B$6)-INDEX('Pace of change parameters'!$E$17:$I$17,1,$B$6))))</f>
        <v>0</v>
      </c>
      <c r="P191" s="52">
        <v>4.6551668643668664E-2</v>
      </c>
      <c r="Q191" s="52">
        <v>4.0300000000000002E-2</v>
      </c>
      <c r="R191" s="9">
        <f>IF(INDEX('Pace of change parameters'!$E$29:$I$29,1,$B$6)=1,D191*(1+P191),D191)</f>
        <v>218925.00390856311</v>
      </c>
      <c r="S191" s="94">
        <f>IF(P191&lt;INDEX('Pace of change parameters'!$E$22:$I$22,1,$B$6),INDEX('Pace of change parameters'!$E$22:$I$22,1,$B$6),P191)</f>
        <v>4.6551668643668664E-2</v>
      </c>
      <c r="T191" s="123">
        <v>4.0300000000000002E-2</v>
      </c>
      <c r="U191" s="108">
        <f t="shared" si="21"/>
        <v>218925.00390856311</v>
      </c>
      <c r="V191" s="122">
        <f>IF(J191&gt;INDEX('Pace of change parameters'!$E$24:$I$24,1,$B$6),0,IF(J191&lt;INDEX('Pace of change parameters'!$E$23:$I$23,1,$B$6),1,(J191-INDEX('Pace of change parameters'!$E$24:$I$24,1,$B$6))/(INDEX('Pace of change parameters'!$E$23:$I$23,1,$B$6)-INDEX('Pace of change parameters'!$E$24:$I$24,1,$B$6))))</f>
        <v>1</v>
      </c>
      <c r="W191" s="123">
        <f>MIN(S191, S191+(INDEX('Pace of change parameters'!$E$25:$I$25,1,$B$6)-S191)*(1-V191))</f>
        <v>4.6551668643668664E-2</v>
      </c>
      <c r="X191" s="123">
        <v>4.0300000000000002E-2</v>
      </c>
      <c r="Y191" s="99">
        <f t="shared" si="22"/>
        <v>218925.00390856311</v>
      </c>
      <c r="Z191" s="88">
        <v>-4.750045853516438E-2</v>
      </c>
      <c r="AA191" s="90">
        <f t="shared" si="26"/>
        <v>177333.90244841587</v>
      </c>
      <c r="AB191" s="90">
        <f>IF(INDEX('Pace of change parameters'!$E$27:$I$27,1,$B$6)=1,MAX(AA191,Y191),Y191)</f>
        <v>218925.00390856311</v>
      </c>
      <c r="AC191" s="88">
        <f t="shared" si="23"/>
        <v>4.6551668643668664E-2</v>
      </c>
      <c r="AD191" s="134">
        <v>4.0300000000000002E-2</v>
      </c>
      <c r="AE191" s="51">
        <f t="shared" si="24"/>
        <v>218925</v>
      </c>
      <c r="AF191" s="51">
        <v>301.89832509285634</v>
      </c>
      <c r="AG191" s="15">
        <f t="shared" si="29"/>
        <v>4.6551649959127417E-2</v>
      </c>
      <c r="AH191" s="15">
        <f t="shared" si="29"/>
        <v>4.0299981427072584E-2</v>
      </c>
      <c r="AI191" s="51"/>
      <c r="AJ191" s="51">
        <v>186177.41503129393</v>
      </c>
      <c r="AK191" s="51">
        <v>256.73929321943689</v>
      </c>
      <c r="AL191" s="15">
        <f t="shared" si="30"/>
        <v>0.17589450881140256</v>
      </c>
      <c r="AM191" s="53">
        <f t="shared" si="30"/>
        <v>0.17589450881140234</v>
      </c>
    </row>
    <row r="192" spans="1:39" x14ac:dyDescent="0.2">
      <c r="A192" s="160" t="s">
        <v>431</v>
      </c>
      <c r="B192" s="160" t="s">
        <v>432</v>
      </c>
      <c r="D192" s="62">
        <v>48841</v>
      </c>
      <c r="E192" s="67">
        <v>218.93761958944748</v>
      </c>
      <c r="F192" s="50"/>
      <c r="G192" s="82">
        <v>48047.032365723797</v>
      </c>
      <c r="H192" s="75">
        <v>213.97501359034734</v>
      </c>
      <c r="I192" s="84"/>
      <c r="J192" s="94">
        <f t="shared" si="28"/>
        <v>1.6524800704290854E-2</v>
      </c>
      <c r="K192" s="117">
        <f t="shared" si="28"/>
        <v>2.3192455585496541E-2</v>
      </c>
      <c r="L192" s="94">
        <v>4.7123602698244227E-2</v>
      </c>
      <c r="M192" s="88">
        <f>INDEX('Pace of change parameters'!$E$20:$I$20,1,$B$6)</f>
        <v>4.0300000000000002E-2</v>
      </c>
      <c r="N192" s="99">
        <f>IF(INDEX('Pace of change parameters'!$E$28:$I$28,1,$B$6)=1,(1+L192)*D192,D192)</f>
        <v>51142.563879384943</v>
      </c>
      <c r="O192" s="85">
        <f>IF(K192&lt;INDEX('Pace of change parameters'!$E$16:$I$16,1,$B$6),1,IF(K192&gt;INDEX('Pace of change parameters'!$E$17:$I$17,1,$B$6),0,(K192-INDEX('Pace of change parameters'!$E$17:$I$17,1,$B$6))/(INDEX('Pace of change parameters'!$E$16:$I$16,1,$B$6)-INDEX('Pace of change parameters'!$E$17:$I$17,1,$B$6))))</f>
        <v>0</v>
      </c>
      <c r="P192" s="52">
        <v>4.7123602698244227E-2</v>
      </c>
      <c r="Q192" s="52">
        <v>4.0300000000000002E-2</v>
      </c>
      <c r="R192" s="9">
        <f>IF(INDEX('Pace of change parameters'!$E$29:$I$29,1,$B$6)=1,D192*(1+P192),D192)</f>
        <v>51142.563879384943</v>
      </c>
      <c r="S192" s="94">
        <f>IF(P192&lt;INDEX('Pace of change parameters'!$E$22:$I$22,1,$B$6),INDEX('Pace of change parameters'!$E$22:$I$22,1,$B$6),P192)</f>
        <v>4.7123602698244227E-2</v>
      </c>
      <c r="T192" s="123">
        <v>4.0300000000000002E-2</v>
      </c>
      <c r="U192" s="108">
        <f t="shared" si="21"/>
        <v>51142.563879384943</v>
      </c>
      <c r="V192" s="122">
        <f>IF(J192&gt;INDEX('Pace of change parameters'!$E$24:$I$24,1,$B$6),0,IF(J192&lt;INDEX('Pace of change parameters'!$E$23:$I$23,1,$B$6),1,(J192-INDEX('Pace of change parameters'!$E$24:$I$24,1,$B$6))/(INDEX('Pace of change parameters'!$E$23:$I$23,1,$B$6)-INDEX('Pace of change parameters'!$E$24:$I$24,1,$B$6))))</f>
        <v>1</v>
      </c>
      <c r="W192" s="123">
        <f>MIN(S192, S192+(INDEX('Pace of change parameters'!$E$25:$I$25,1,$B$6)-S192)*(1-V192))</f>
        <v>4.7123602698244227E-2</v>
      </c>
      <c r="X192" s="123">
        <v>4.0300000000000002E-2</v>
      </c>
      <c r="Y192" s="99">
        <f t="shared" si="22"/>
        <v>51142.563879384943</v>
      </c>
      <c r="Z192" s="88">
        <v>0</v>
      </c>
      <c r="AA192" s="90">
        <f t="shared" si="26"/>
        <v>50352.520778214814</v>
      </c>
      <c r="AB192" s="90">
        <f>IF(INDEX('Pace of change parameters'!$E$27:$I$27,1,$B$6)=1,MAX(AA192,Y192),Y192)</f>
        <v>51142.563879384943</v>
      </c>
      <c r="AC192" s="88">
        <f t="shared" si="23"/>
        <v>4.7123602698244227E-2</v>
      </c>
      <c r="AD192" s="134">
        <v>4.0300000000000002E-2</v>
      </c>
      <c r="AE192" s="51">
        <f t="shared" si="24"/>
        <v>51143</v>
      </c>
      <c r="AF192" s="51">
        <v>227.76274789986772</v>
      </c>
      <c r="AG192" s="15">
        <f t="shared" si="29"/>
        <v>4.7132532093937529E-2</v>
      </c>
      <c r="AH192" s="15">
        <f t="shared" si="29"/>
        <v>4.0308871207100694E-2</v>
      </c>
      <c r="AI192" s="51"/>
      <c r="AJ192" s="51">
        <v>50352.520778214814</v>
      </c>
      <c r="AK192" s="51">
        <v>224.24238891209728</v>
      </c>
      <c r="AL192" s="15">
        <f t="shared" si="30"/>
        <v>1.5698900662133086E-2</v>
      </c>
      <c r="AM192" s="53">
        <f t="shared" si="30"/>
        <v>1.5698900662133086E-2</v>
      </c>
    </row>
    <row r="193" spans="1:39" x14ac:dyDescent="0.2">
      <c r="A193" s="160" t="s">
        <v>433</v>
      </c>
      <c r="B193" s="160" t="s">
        <v>434</v>
      </c>
      <c r="D193" s="62">
        <v>38171</v>
      </c>
      <c r="E193" s="67">
        <v>248.23162514025998</v>
      </c>
      <c r="F193" s="50"/>
      <c r="G193" s="82">
        <v>37526.584282372336</v>
      </c>
      <c r="H193" s="75">
        <v>241.05104866695666</v>
      </c>
      <c r="I193" s="84"/>
      <c r="J193" s="94">
        <f t="shared" si="28"/>
        <v>1.7172245488123794E-2</v>
      </c>
      <c r="K193" s="117">
        <f t="shared" si="28"/>
        <v>2.9788613295867572E-2</v>
      </c>
      <c r="L193" s="94">
        <v>5.3203229997292656E-2</v>
      </c>
      <c r="M193" s="88">
        <f>INDEX('Pace of change parameters'!$E$20:$I$20,1,$B$6)</f>
        <v>4.0300000000000002E-2</v>
      </c>
      <c r="N193" s="99">
        <f>IF(INDEX('Pace of change parameters'!$E$28:$I$28,1,$B$6)=1,(1+L193)*D193,D193)</f>
        <v>40201.82049222666</v>
      </c>
      <c r="O193" s="85">
        <f>IF(K193&lt;INDEX('Pace of change parameters'!$E$16:$I$16,1,$B$6),1,IF(K193&gt;INDEX('Pace of change parameters'!$E$17:$I$17,1,$B$6),0,(K193-INDEX('Pace of change parameters'!$E$17:$I$17,1,$B$6))/(INDEX('Pace of change parameters'!$E$16:$I$16,1,$B$6)-INDEX('Pace of change parameters'!$E$17:$I$17,1,$B$6))))</f>
        <v>0</v>
      </c>
      <c r="P193" s="52">
        <v>5.3203229997292656E-2</v>
      </c>
      <c r="Q193" s="52">
        <v>4.0300000000000002E-2</v>
      </c>
      <c r="R193" s="9">
        <f>IF(INDEX('Pace of change parameters'!$E$29:$I$29,1,$B$6)=1,D193*(1+P193),D193)</f>
        <v>40201.82049222666</v>
      </c>
      <c r="S193" s="94">
        <f>IF(P193&lt;INDEX('Pace of change parameters'!$E$22:$I$22,1,$B$6),INDEX('Pace of change parameters'!$E$22:$I$22,1,$B$6),P193)</f>
        <v>5.3203229997292656E-2</v>
      </c>
      <c r="T193" s="123">
        <v>4.0300000000000002E-2</v>
      </c>
      <c r="U193" s="108">
        <f t="shared" si="21"/>
        <v>40201.82049222666</v>
      </c>
      <c r="V193" s="122">
        <f>IF(J193&gt;INDEX('Pace of change parameters'!$E$24:$I$24,1,$B$6),0,IF(J193&lt;INDEX('Pace of change parameters'!$E$23:$I$23,1,$B$6),1,(J193-INDEX('Pace of change parameters'!$E$24:$I$24,1,$B$6))/(INDEX('Pace of change parameters'!$E$23:$I$23,1,$B$6)-INDEX('Pace of change parameters'!$E$24:$I$24,1,$B$6))))</f>
        <v>1</v>
      </c>
      <c r="W193" s="123">
        <f>MIN(S193, S193+(INDEX('Pace of change parameters'!$E$25:$I$25,1,$B$6)-S193)*(1-V193))</f>
        <v>5.3203229997292656E-2</v>
      </c>
      <c r="X193" s="123">
        <v>4.0300000000000002E-2</v>
      </c>
      <c r="Y193" s="99">
        <f t="shared" si="22"/>
        <v>40201.82049222666</v>
      </c>
      <c r="Z193" s="88">
        <v>0</v>
      </c>
      <c r="AA193" s="90">
        <f t="shared" si="26"/>
        <v>39327.25959910838</v>
      </c>
      <c r="AB193" s="90">
        <f>IF(INDEX('Pace of change parameters'!$E$27:$I$27,1,$B$6)=1,MAX(AA193,Y193),Y193)</f>
        <v>40201.82049222666</v>
      </c>
      <c r="AC193" s="88">
        <f t="shared" si="23"/>
        <v>5.3203229997292656E-2</v>
      </c>
      <c r="AD193" s="134">
        <v>4.0300000000000002E-2</v>
      </c>
      <c r="AE193" s="51">
        <f t="shared" si="24"/>
        <v>40202</v>
      </c>
      <c r="AF193" s="51">
        <v>258.23651269697626</v>
      </c>
      <c r="AG193" s="15">
        <f t="shared" si="29"/>
        <v>5.3207932723795537E-2</v>
      </c>
      <c r="AH193" s="15">
        <f t="shared" si="29"/>
        <v>4.0304645111448378E-2</v>
      </c>
      <c r="AI193" s="51"/>
      <c r="AJ193" s="51">
        <v>39327.25959910838</v>
      </c>
      <c r="AK193" s="51">
        <v>252.61764023686464</v>
      </c>
      <c r="AL193" s="15">
        <f t="shared" si="30"/>
        <v>2.2242597369063866E-2</v>
      </c>
      <c r="AM193" s="53">
        <f t="shared" si="30"/>
        <v>2.2242597369063866E-2</v>
      </c>
    </row>
    <row r="194" spans="1:39" x14ac:dyDescent="0.2">
      <c r="A194" s="160" t="s">
        <v>435</v>
      </c>
      <c r="B194" s="160" t="s">
        <v>436</v>
      </c>
      <c r="D194" s="62">
        <v>46964</v>
      </c>
      <c r="E194" s="67">
        <v>220.37426519541896</v>
      </c>
      <c r="F194" s="50"/>
      <c r="G194" s="82">
        <v>45392.216773813183</v>
      </c>
      <c r="H194" s="75">
        <v>211.99906006916146</v>
      </c>
      <c r="I194" s="84"/>
      <c r="J194" s="94">
        <f t="shared" si="28"/>
        <v>3.4626712196474729E-2</v>
      </c>
      <c r="K194" s="117">
        <f t="shared" si="28"/>
        <v>3.9505859712421376E-2</v>
      </c>
      <c r="L194" s="94">
        <v>4.5205901907426904E-2</v>
      </c>
      <c r="M194" s="88">
        <f>INDEX('Pace of change parameters'!$E$20:$I$20,1,$B$6)</f>
        <v>4.0300000000000002E-2</v>
      </c>
      <c r="N194" s="99">
        <f>IF(INDEX('Pace of change parameters'!$E$28:$I$28,1,$B$6)=1,(1+L194)*D194,D194)</f>
        <v>49087.049977180395</v>
      </c>
      <c r="O194" s="85">
        <f>IF(K194&lt;INDEX('Pace of change parameters'!$E$16:$I$16,1,$B$6),1,IF(K194&gt;INDEX('Pace of change parameters'!$E$17:$I$17,1,$B$6),0,(K194-INDEX('Pace of change parameters'!$E$17:$I$17,1,$B$6))/(INDEX('Pace of change parameters'!$E$16:$I$16,1,$B$6)-INDEX('Pace of change parameters'!$E$17:$I$17,1,$B$6))))</f>
        <v>0</v>
      </c>
      <c r="P194" s="52">
        <v>4.5205901907426904E-2</v>
      </c>
      <c r="Q194" s="52">
        <v>4.0300000000000002E-2</v>
      </c>
      <c r="R194" s="9">
        <f>IF(INDEX('Pace of change parameters'!$E$29:$I$29,1,$B$6)=1,D194*(1+P194),D194)</f>
        <v>49087.049977180395</v>
      </c>
      <c r="S194" s="94">
        <f>IF(P194&lt;INDEX('Pace of change parameters'!$E$22:$I$22,1,$B$6),INDEX('Pace of change parameters'!$E$22:$I$22,1,$B$6),P194)</f>
        <v>4.5205901907426904E-2</v>
      </c>
      <c r="T194" s="123">
        <v>4.0300000000000002E-2</v>
      </c>
      <c r="U194" s="108">
        <f t="shared" si="21"/>
        <v>49087.049977180395</v>
      </c>
      <c r="V194" s="122">
        <f>IF(J194&gt;INDEX('Pace of change parameters'!$E$24:$I$24,1,$B$6),0,IF(J194&lt;INDEX('Pace of change parameters'!$E$23:$I$23,1,$B$6),1,(J194-INDEX('Pace of change parameters'!$E$24:$I$24,1,$B$6))/(INDEX('Pace of change parameters'!$E$23:$I$23,1,$B$6)-INDEX('Pace of change parameters'!$E$24:$I$24,1,$B$6))))</f>
        <v>1</v>
      </c>
      <c r="W194" s="123">
        <f>MIN(S194, S194+(INDEX('Pace of change parameters'!$E$25:$I$25,1,$B$6)-S194)*(1-V194))</f>
        <v>4.5205901907426904E-2</v>
      </c>
      <c r="X194" s="123">
        <v>4.0300000000000002E-2</v>
      </c>
      <c r="Y194" s="99">
        <f t="shared" si="22"/>
        <v>49087.049977180395</v>
      </c>
      <c r="Z194" s="88">
        <v>-4.158786824044769E-2</v>
      </c>
      <c r="AA194" s="90">
        <f t="shared" si="26"/>
        <v>45591.968480138232</v>
      </c>
      <c r="AB194" s="90">
        <f>IF(INDEX('Pace of change parameters'!$E$27:$I$27,1,$B$6)=1,MAX(AA194,Y194),Y194)</f>
        <v>49087.049977180395</v>
      </c>
      <c r="AC194" s="88">
        <f t="shared" si="23"/>
        <v>4.5205901907426904E-2</v>
      </c>
      <c r="AD194" s="134">
        <v>4.0300000000000002E-2</v>
      </c>
      <c r="AE194" s="51">
        <f t="shared" si="24"/>
        <v>49087</v>
      </c>
      <c r="AF194" s="51">
        <v>229.25511467019587</v>
      </c>
      <c r="AG194" s="15">
        <f t="shared" si="29"/>
        <v>4.5204837748062277E-2</v>
      </c>
      <c r="AH194" s="15">
        <f t="shared" si="29"/>
        <v>4.0298940835499675E-2</v>
      </c>
      <c r="AI194" s="51"/>
      <c r="AJ194" s="51">
        <v>47570.316536410879</v>
      </c>
      <c r="AK194" s="51">
        <v>222.17162125312996</v>
      </c>
      <c r="AL194" s="15">
        <f t="shared" si="30"/>
        <v>3.1882980270443007E-2</v>
      </c>
      <c r="AM194" s="53">
        <f t="shared" si="30"/>
        <v>3.1882980270443229E-2</v>
      </c>
    </row>
    <row r="195" spans="1:39" x14ac:dyDescent="0.2">
      <c r="A195" s="160" t="s">
        <v>437</v>
      </c>
      <c r="B195" s="160" t="s">
        <v>438</v>
      </c>
      <c r="D195" s="62">
        <v>53568</v>
      </c>
      <c r="E195" s="67">
        <v>266.20339750087345</v>
      </c>
      <c r="F195" s="50"/>
      <c r="G195" s="82">
        <v>55481.094361811338</v>
      </c>
      <c r="H195" s="75">
        <v>274.45389380471835</v>
      </c>
      <c r="I195" s="84"/>
      <c r="J195" s="94">
        <f t="shared" si="28"/>
        <v>-3.4481914674130087E-2</v>
      </c>
      <c r="K195" s="117">
        <f t="shared" si="28"/>
        <v>-3.0061502095923509E-2</v>
      </c>
      <c r="L195" s="94">
        <v>4.5062785156485541E-2</v>
      </c>
      <c r="M195" s="88">
        <f>INDEX('Pace of change parameters'!$E$20:$I$20,1,$B$6)</f>
        <v>4.0300000000000002E-2</v>
      </c>
      <c r="N195" s="99">
        <f>IF(INDEX('Pace of change parameters'!$E$28:$I$28,1,$B$6)=1,(1+L195)*D195,D195)</f>
        <v>55981.923275262619</v>
      </c>
      <c r="O195" s="85">
        <f>IF(K195&lt;INDEX('Pace of change parameters'!$E$16:$I$16,1,$B$6),1,IF(K195&gt;INDEX('Pace of change parameters'!$E$17:$I$17,1,$B$6),0,(K195-INDEX('Pace of change parameters'!$E$17:$I$17,1,$B$6))/(INDEX('Pace of change parameters'!$E$16:$I$16,1,$B$6)-INDEX('Pace of change parameters'!$E$17:$I$17,1,$B$6))))</f>
        <v>0</v>
      </c>
      <c r="P195" s="52">
        <v>4.5062785156485541E-2</v>
      </c>
      <c r="Q195" s="52">
        <v>4.0300000000000002E-2</v>
      </c>
      <c r="R195" s="9">
        <f>IF(INDEX('Pace of change parameters'!$E$29:$I$29,1,$B$6)=1,D195*(1+P195),D195)</f>
        <v>55981.923275262619</v>
      </c>
      <c r="S195" s="94">
        <f>IF(P195&lt;INDEX('Pace of change parameters'!$E$22:$I$22,1,$B$6),INDEX('Pace of change parameters'!$E$22:$I$22,1,$B$6),P195)</f>
        <v>4.5062785156485541E-2</v>
      </c>
      <c r="T195" s="123">
        <v>4.0300000000000002E-2</v>
      </c>
      <c r="U195" s="108">
        <f t="shared" si="21"/>
        <v>55981.923275262619</v>
      </c>
      <c r="V195" s="122">
        <f>IF(J195&gt;INDEX('Pace of change parameters'!$E$24:$I$24,1,$B$6),0,IF(J195&lt;INDEX('Pace of change parameters'!$E$23:$I$23,1,$B$6),1,(J195-INDEX('Pace of change parameters'!$E$24:$I$24,1,$B$6))/(INDEX('Pace of change parameters'!$E$23:$I$23,1,$B$6)-INDEX('Pace of change parameters'!$E$24:$I$24,1,$B$6))))</f>
        <v>1</v>
      </c>
      <c r="W195" s="123">
        <f>MIN(S195, S195+(INDEX('Pace of change parameters'!$E$25:$I$25,1,$B$6)-S195)*(1-V195))</f>
        <v>4.5062785156485541E-2</v>
      </c>
      <c r="X195" s="123">
        <v>4.0300000000000002E-2</v>
      </c>
      <c r="Y195" s="99">
        <f t="shared" si="22"/>
        <v>55981.923275262619</v>
      </c>
      <c r="Z195" s="88">
        <v>0</v>
      </c>
      <c r="AA195" s="90">
        <f t="shared" si="26"/>
        <v>58143.298745004977</v>
      </c>
      <c r="AB195" s="90">
        <f>IF(INDEX('Pace of change parameters'!$E$27:$I$27,1,$B$6)=1,MAX(AA195,Y195),Y195)</f>
        <v>55981.923275262619</v>
      </c>
      <c r="AC195" s="88">
        <f t="shared" si="23"/>
        <v>4.5062785156485541E-2</v>
      </c>
      <c r="AD195" s="134">
        <v>4.0300000000000002E-2</v>
      </c>
      <c r="AE195" s="51">
        <f t="shared" si="24"/>
        <v>55982</v>
      </c>
      <c r="AF195" s="51">
        <v>276.93177396211195</v>
      </c>
      <c r="AG195" s="15">
        <f t="shared" si="29"/>
        <v>4.5064217443249621E-2</v>
      </c>
      <c r="AH195" s="15">
        <f t="shared" si="29"/>
        <v>4.0301425759238452E-2</v>
      </c>
      <c r="AI195" s="51"/>
      <c r="AJ195" s="51">
        <v>58143.298745004977</v>
      </c>
      <c r="AK195" s="51">
        <v>287.62328722559511</v>
      </c>
      <c r="AL195" s="15">
        <f t="shared" si="30"/>
        <v>-3.7171931962161842E-2</v>
      </c>
      <c r="AM195" s="53">
        <f t="shared" si="30"/>
        <v>-3.7171931962161842E-2</v>
      </c>
    </row>
    <row r="196" spans="1:39" x14ac:dyDescent="0.2">
      <c r="A196" s="160" t="s">
        <v>439</v>
      </c>
      <c r="B196" s="160" t="s">
        <v>440</v>
      </c>
      <c r="D196" s="62">
        <v>24908</v>
      </c>
      <c r="E196" s="67">
        <v>179.66645724983769</v>
      </c>
      <c r="F196" s="50"/>
      <c r="G196" s="82">
        <v>25162.703319302556</v>
      </c>
      <c r="H196" s="75">
        <v>180.78487151504621</v>
      </c>
      <c r="I196" s="84"/>
      <c r="J196" s="94">
        <f t="shared" si="28"/>
        <v>-1.0122255787484158E-2</v>
      </c>
      <c r="K196" s="117">
        <f t="shared" si="28"/>
        <v>-6.1864372601301287E-3</v>
      </c>
      <c r="L196" s="94">
        <v>4.4436300707784371E-2</v>
      </c>
      <c r="M196" s="88">
        <f>INDEX('Pace of change parameters'!$E$20:$I$20,1,$B$6)</f>
        <v>4.0300000000000002E-2</v>
      </c>
      <c r="N196" s="99">
        <f>IF(INDEX('Pace of change parameters'!$E$28:$I$28,1,$B$6)=1,(1+L196)*D196,D196)</f>
        <v>26014.819378029493</v>
      </c>
      <c r="O196" s="85">
        <f>IF(K196&lt;INDEX('Pace of change parameters'!$E$16:$I$16,1,$B$6),1,IF(K196&gt;INDEX('Pace of change parameters'!$E$17:$I$17,1,$B$6),0,(K196-INDEX('Pace of change parameters'!$E$17:$I$17,1,$B$6))/(INDEX('Pace of change parameters'!$E$16:$I$16,1,$B$6)-INDEX('Pace of change parameters'!$E$17:$I$17,1,$B$6))))</f>
        <v>0</v>
      </c>
      <c r="P196" s="52">
        <v>4.4436300707784371E-2</v>
      </c>
      <c r="Q196" s="52">
        <v>4.0300000000000002E-2</v>
      </c>
      <c r="R196" s="9">
        <f>IF(INDEX('Pace of change parameters'!$E$29:$I$29,1,$B$6)=1,D196*(1+P196),D196)</f>
        <v>26014.819378029493</v>
      </c>
      <c r="S196" s="94">
        <f>IF(P196&lt;INDEX('Pace of change parameters'!$E$22:$I$22,1,$B$6),INDEX('Pace of change parameters'!$E$22:$I$22,1,$B$6),P196)</f>
        <v>4.4436300707784371E-2</v>
      </c>
      <c r="T196" s="123">
        <v>4.0300000000000002E-2</v>
      </c>
      <c r="U196" s="108">
        <f t="shared" si="21"/>
        <v>26014.819378029493</v>
      </c>
      <c r="V196" s="122">
        <f>IF(J196&gt;INDEX('Pace of change parameters'!$E$24:$I$24,1,$B$6),0,IF(J196&lt;INDEX('Pace of change parameters'!$E$23:$I$23,1,$B$6),1,(J196-INDEX('Pace of change parameters'!$E$24:$I$24,1,$B$6))/(INDEX('Pace of change parameters'!$E$23:$I$23,1,$B$6)-INDEX('Pace of change parameters'!$E$24:$I$24,1,$B$6))))</f>
        <v>1</v>
      </c>
      <c r="W196" s="123">
        <f>MIN(S196, S196+(INDEX('Pace of change parameters'!$E$25:$I$25,1,$B$6)-S196)*(1-V196))</f>
        <v>4.4436300707784371E-2</v>
      </c>
      <c r="X196" s="123">
        <v>4.0300000000000002E-2</v>
      </c>
      <c r="Y196" s="99">
        <f t="shared" si="22"/>
        <v>26014.819378029493</v>
      </c>
      <c r="Z196" s="88">
        <v>-4.3866863105454512E-2</v>
      </c>
      <c r="AA196" s="90">
        <f t="shared" si="26"/>
        <v>25213.336254517904</v>
      </c>
      <c r="AB196" s="90">
        <f>IF(INDEX('Pace of change parameters'!$E$27:$I$27,1,$B$6)=1,MAX(AA196,Y196),Y196)</f>
        <v>26014.819378029493</v>
      </c>
      <c r="AC196" s="88">
        <f t="shared" si="23"/>
        <v>4.4436300707784371E-2</v>
      </c>
      <c r="AD196" s="134">
        <v>4.0300000000000002E-2</v>
      </c>
      <c r="AE196" s="51">
        <f t="shared" si="24"/>
        <v>26015</v>
      </c>
      <c r="AF196" s="51">
        <v>186.90831318017086</v>
      </c>
      <c r="AG196" s="15">
        <f t="shared" si="29"/>
        <v>4.4443552272362297E-2</v>
      </c>
      <c r="AH196" s="15">
        <f t="shared" si="29"/>
        <v>4.0307222846070356E-2</v>
      </c>
      <c r="AI196" s="51"/>
      <c r="AJ196" s="51">
        <v>26370.110271890673</v>
      </c>
      <c r="AK196" s="51">
        <v>189.45965132785634</v>
      </c>
      <c r="AL196" s="15">
        <f t="shared" si="30"/>
        <v>-1.3466393133334864E-2</v>
      </c>
      <c r="AM196" s="53">
        <f t="shared" si="30"/>
        <v>-1.3466393133334864E-2</v>
      </c>
    </row>
    <row r="197" spans="1:39" x14ac:dyDescent="0.2">
      <c r="A197" s="160" t="s">
        <v>441</v>
      </c>
      <c r="B197" s="160" t="s">
        <v>442</v>
      </c>
      <c r="D197" s="62">
        <v>75861</v>
      </c>
      <c r="E197" s="67">
        <v>274.39901046491974</v>
      </c>
      <c r="F197" s="50"/>
      <c r="G197" s="82">
        <v>64622.981462220072</v>
      </c>
      <c r="H197" s="75">
        <v>232.32436029659036</v>
      </c>
      <c r="I197" s="84"/>
      <c r="J197" s="94">
        <f t="shared" si="28"/>
        <v>0.1739012698501059</v>
      </c>
      <c r="K197" s="117">
        <f t="shared" si="28"/>
        <v>0.18110304969576152</v>
      </c>
      <c r="L197" s="94">
        <v>4.6682147941957686E-2</v>
      </c>
      <c r="M197" s="88">
        <f>INDEX('Pace of change parameters'!$E$20:$I$20,1,$B$6)</f>
        <v>4.0300000000000002E-2</v>
      </c>
      <c r="N197" s="99">
        <f>IF(INDEX('Pace of change parameters'!$E$28:$I$28,1,$B$6)=1,(1+L197)*D197,D197)</f>
        <v>79402.354425024852</v>
      </c>
      <c r="O197" s="85">
        <f>IF(K197&lt;INDEX('Pace of change parameters'!$E$16:$I$16,1,$B$6),1,IF(K197&gt;INDEX('Pace of change parameters'!$E$17:$I$17,1,$B$6),0,(K197-INDEX('Pace of change parameters'!$E$17:$I$17,1,$B$6))/(INDEX('Pace of change parameters'!$E$16:$I$16,1,$B$6)-INDEX('Pace of change parameters'!$E$17:$I$17,1,$B$6))))</f>
        <v>0</v>
      </c>
      <c r="P197" s="52">
        <v>4.6682147941957686E-2</v>
      </c>
      <c r="Q197" s="52">
        <v>4.0300000000000002E-2</v>
      </c>
      <c r="R197" s="9">
        <f>IF(INDEX('Pace of change parameters'!$E$29:$I$29,1,$B$6)=1,D197*(1+P197),D197)</f>
        <v>79402.354425024852</v>
      </c>
      <c r="S197" s="94">
        <f>IF(P197&lt;INDEX('Pace of change parameters'!$E$22:$I$22,1,$B$6),INDEX('Pace of change parameters'!$E$22:$I$22,1,$B$6),P197)</f>
        <v>4.6682147941957686E-2</v>
      </c>
      <c r="T197" s="123">
        <v>4.0300000000000002E-2</v>
      </c>
      <c r="U197" s="108">
        <f t="shared" si="21"/>
        <v>79402.354425024852</v>
      </c>
      <c r="V197" s="122">
        <f>IF(J197&gt;INDEX('Pace of change parameters'!$E$24:$I$24,1,$B$6),0,IF(J197&lt;INDEX('Pace of change parameters'!$E$23:$I$23,1,$B$6),1,(J197-INDEX('Pace of change parameters'!$E$24:$I$24,1,$B$6))/(INDEX('Pace of change parameters'!$E$23:$I$23,1,$B$6)-INDEX('Pace of change parameters'!$E$24:$I$24,1,$B$6))))</f>
        <v>1</v>
      </c>
      <c r="W197" s="123">
        <f>MIN(S197, S197+(INDEX('Pace of change parameters'!$E$25:$I$25,1,$B$6)-S197)*(1-V197))</f>
        <v>4.6682147941957686E-2</v>
      </c>
      <c r="X197" s="123">
        <v>4.0300000000000002E-2</v>
      </c>
      <c r="Y197" s="99">
        <f t="shared" si="22"/>
        <v>79402.354425024852</v>
      </c>
      <c r="Z197" s="88">
        <v>-4.7105597737104321E-2</v>
      </c>
      <c r="AA197" s="90">
        <f t="shared" si="26"/>
        <v>64533.677642935392</v>
      </c>
      <c r="AB197" s="90">
        <f>IF(INDEX('Pace of change parameters'!$E$27:$I$27,1,$B$6)=1,MAX(AA197,Y197),Y197)</f>
        <v>79402.354425024852</v>
      </c>
      <c r="AC197" s="88">
        <f t="shared" si="23"/>
        <v>4.6682147941957686E-2</v>
      </c>
      <c r="AD197" s="134">
        <v>4.0300000000000002E-2</v>
      </c>
      <c r="AE197" s="51">
        <f t="shared" si="24"/>
        <v>79402</v>
      </c>
      <c r="AF197" s="51">
        <v>285.4560164026845</v>
      </c>
      <c r="AG197" s="15">
        <f t="shared" si="29"/>
        <v>4.66774759098878E-2</v>
      </c>
      <c r="AH197" s="15">
        <f t="shared" si="29"/>
        <v>4.0295356455661624E-2</v>
      </c>
      <c r="AI197" s="51"/>
      <c r="AJ197" s="51">
        <v>67723.850082111283</v>
      </c>
      <c r="AK197" s="51">
        <v>243.47221052230552</v>
      </c>
      <c r="AL197" s="15">
        <f t="shared" si="30"/>
        <v>0.17243777345395506</v>
      </c>
      <c r="AM197" s="53">
        <f t="shared" si="30"/>
        <v>0.17243777345395506</v>
      </c>
    </row>
    <row r="198" spans="1:39" x14ac:dyDescent="0.2">
      <c r="A198" s="160" t="s">
        <v>443</v>
      </c>
      <c r="B198" s="160" t="s">
        <v>444</v>
      </c>
      <c r="D198" s="62">
        <v>79527</v>
      </c>
      <c r="E198" s="67">
        <v>260.29620013619297</v>
      </c>
      <c r="F198" s="50"/>
      <c r="G198" s="82">
        <v>80405.133528445702</v>
      </c>
      <c r="H198" s="75">
        <v>260.87260051942968</v>
      </c>
      <c r="I198" s="84"/>
      <c r="J198" s="94">
        <f t="shared" si="28"/>
        <v>-1.0921361484152459E-2</v>
      </c>
      <c r="K198" s="117">
        <f t="shared" si="28"/>
        <v>-2.2095090940521533E-3</v>
      </c>
      <c r="L198" s="94">
        <v>4.9463012614467727E-2</v>
      </c>
      <c r="M198" s="88">
        <f>INDEX('Pace of change parameters'!$E$20:$I$20,1,$B$6)</f>
        <v>4.0300000000000002E-2</v>
      </c>
      <c r="N198" s="99">
        <f>IF(INDEX('Pace of change parameters'!$E$28:$I$28,1,$B$6)=1,(1+L198)*D198,D198)</f>
        <v>83460.645004190781</v>
      </c>
      <c r="O198" s="85">
        <f>IF(K198&lt;INDEX('Pace of change parameters'!$E$16:$I$16,1,$B$6),1,IF(K198&gt;INDEX('Pace of change parameters'!$E$17:$I$17,1,$B$6),0,(K198-INDEX('Pace of change parameters'!$E$17:$I$17,1,$B$6))/(INDEX('Pace of change parameters'!$E$16:$I$16,1,$B$6)-INDEX('Pace of change parameters'!$E$17:$I$17,1,$B$6))))</f>
        <v>0</v>
      </c>
      <c r="P198" s="52">
        <v>4.9463012614467727E-2</v>
      </c>
      <c r="Q198" s="52">
        <v>4.0300000000000002E-2</v>
      </c>
      <c r="R198" s="9">
        <f>IF(INDEX('Pace of change parameters'!$E$29:$I$29,1,$B$6)=1,D198*(1+P198),D198)</f>
        <v>83460.645004190781</v>
      </c>
      <c r="S198" s="94">
        <f>IF(P198&lt;INDEX('Pace of change parameters'!$E$22:$I$22,1,$B$6),INDEX('Pace of change parameters'!$E$22:$I$22,1,$B$6),P198)</f>
        <v>4.9463012614467727E-2</v>
      </c>
      <c r="T198" s="123">
        <v>4.0300000000000002E-2</v>
      </c>
      <c r="U198" s="108">
        <f t="shared" si="21"/>
        <v>83460.645004190781</v>
      </c>
      <c r="V198" s="122">
        <f>IF(J198&gt;INDEX('Pace of change parameters'!$E$24:$I$24,1,$B$6),0,IF(J198&lt;INDEX('Pace of change parameters'!$E$23:$I$23,1,$B$6),1,(J198-INDEX('Pace of change parameters'!$E$24:$I$24,1,$B$6))/(INDEX('Pace of change parameters'!$E$23:$I$23,1,$B$6)-INDEX('Pace of change parameters'!$E$24:$I$24,1,$B$6))))</f>
        <v>1</v>
      </c>
      <c r="W198" s="123">
        <f>MIN(S198, S198+(INDEX('Pace of change parameters'!$E$25:$I$25,1,$B$6)-S198)*(1-V198))</f>
        <v>4.9463012614467727E-2</v>
      </c>
      <c r="X198" s="123">
        <v>4.0300000000000002E-2</v>
      </c>
      <c r="Y198" s="99">
        <f t="shared" si="22"/>
        <v>83460.645004190781</v>
      </c>
      <c r="Z198" s="88">
        <v>-2.9220264040234811E-2</v>
      </c>
      <c r="AA198" s="90">
        <f t="shared" si="26"/>
        <v>81801.097140780825</v>
      </c>
      <c r="AB198" s="90">
        <f>IF(INDEX('Pace of change parameters'!$E$27:$I$27,1,$B$6)=1,MAX(AA198,Y198),Y198)</f>
        <v>83460.645004190781</v>
      </c>
      <c r="AC198" s="88">
        <f t="shared" si="23"/>
        <v>4.9463012614467727E-2</v>
      </c>
      <c r="AD198" s="134">
        <v>4.0300000000000002E-2</v>
      </c>
      <c r="AE198" s="51">
        <f t="shared" si="24"/>
        <v>83461</v>
      </c>
      <c r="AF198" s="51">
        <v>270.7872887773936</v>
      </c>
      <c r="AG198" s="15">
        <f t="shared" si="29"/>
        <v>4.9467476454537529E-2</v>
      </c>
      <c r="AH198" s="15">
        <f t="shared" si="29"/>
        <v>4.0304424865639454E-2</v>
      </c>
      <c r="AI198" s="51"/>
      <c r="AJ198" s="51">
        <v>84263.292805455858</v>
      </c>
      <c r="AK198" s="51">
        <v>273.39030927313416</v>
      </c>
      <c r="AL198" s="15">
        <f t="shared" si="30"/>
        <v>-9.5212610229719052E-3</v>
      </c>
      <c r="AM198" s="53">
        <f t="shared" si="30"/>
        <v>-9.5212610229720163E-3</v>
      </c>
    </row>
    <row r="199" spans="1:39" x14ac:dyDescent="0.2">
      <c r="A199" s="160" t="s">
        <v>445</v>
      </c>
      <c r="B199" s="160" t="s">
        <v>446</v>
      </c>
      <c r="D199" s="62">
        <v>23694</v>
      </c>
      <c r="E199" s="67">
        <v>248.76016963637318</v>
      </c>
      <c r="F199" s="50"/>
      <c r="G199" s="82">
        <v>24156.134608112909</v>
      </c>
      <c r="H199" s="75">
        <v>252.29898636007167</v>
      </c>
      <c r="I199" s="84"/>
      <c r="J199" s="94">
        <f t="shared" si="28"/>
        <v>-1.9131148903173467E-2</v>
      </c>
      <c r="K199" s="117">
        <f t="shared" si="28"/>
        <v>-1.4026281971058041E-2</v>
      </c>
      <c r="L199" s="94">
        <v>4.5714172408004572E-2</v>
      </c>
      <c r="M199" s="88">
        <f>INDEX('Pace of change parameters'!$E$20:$I$20,1,$B$6)</f>
        <v>4.0300000000000002E-2</v>
      </c>
      <c r="N199" s="99">
        <f>IF(INDEX('Pace of change parameters'!$E$28:$I$28,1,$B$6)=1,(1+L199)*D199,D199)</f>
        <v>24777.151601035261</v>
      </c>
      <c r="O199" s="85">
        <f>IF(K199&lt;INDEX('Pace of change parameters'!$E$16:$I$16,1,$B$6),1,IF(K199&gt;INDEX('Pace of change parameters'!$E$17:$I$17,1,$B$6),0,(K199-INDEX('Pace of change parameters'!$E$17:$I$17,1,$B$6))/(INDEX('Pace of change parameters'!$E$16:$I$16,1,$B$6)-INDEX('Pace of change parameters'!$E$17:$I$17,1,$B$6))))</f>
        <v>0</v>
      </c>
      <c r="P199" s="52">
        <v>4.5714172408004572E-2</v>
      </c>
      <c r="Q199" s="52">
        <v>4.0300000000000002E-2</v>
      </c>
      <c r="R199" s="9">
        <f>IF(INDEX('Pace of change parameters'!$E$29:$I$29,1,$B$6)=1,D199*(1+P199),D199)</f>
        <v>24777.151601035261</v>
      </c>
      <c r="S199" s="94">
        <f>IF(P199&lt;INDEX('Pace of change parameters'!$E$22:$I$22,1,$B$6),INDEX('Pace of change parameters'!$E$22:$I$22,1,$B$6),P199)</f>
        <v>4.5714172408004572E-2</v>
      </c>
      <c r="T199" s="123">
        <v>4.0300000000000002E-2</v>
      </c>
      <c r="U199" s="108">
        <f t="shared" si="21"/>
        <v>24777.151601035261</v>
      </c>
      <c r="V199" s="122">
        <f>IF(J199&gt;INDEX('Pace of change parameters'!$E$24:$I$24,1,$B$6),0,IF(J199&lt;INDEX('Pace of change parameters'!$E$23:$I$23,1,$B$6),1,(J199-INDEX('Pace of change parameters'!$E$24:$I$24,1,$B$6))/(INDEX('Pace of change parameters'!$E$23:$I$23,1,$B$6)-INDEX('Pace of change parameters'!$E$24:$I$24,1,$B$6))))</f>
        <v>1</v>
      </c>
      <c r="W199" s="123">
        <f>MIN(S199, S199+(INDEX('Pace of change parameters'!$E$25:$I$25,1,$B$6)-S199)*(1-V199))</f>
        <v>4.5714172408004572E-2</v>
      </c>
      <c r="X199" s="123">
        <v>4.0300000000000002E-2</v>
      </c>
      <c r="Y199" s="99">
        <f t="shared" si="22"/>
        <v>24777.151601035261</v>
      </c>
      <c r="Z199" s="88">
        <v>-6.7177895907007956E-3</v>
      </c>
      <c r="AA199" s="90">
        <f t="shared" si="26"/>
        <v>25145.179904084962</v>
      </c>
      <c r="AB199" s="90">
        <f>IF(INDEX('Pace of change parameters'!$E$27:$I$27,1,$B$6)=1,MAX(AA199,Y199),Y199)</f>
        <v>24777.151601035261</v>
      </c>
      <c r="AC199" s="88">
        <f t="shared" si="23"/>
        <v>4.5714172408004572E-2</v>
      </c>
      <c r="AD199" s="134">
        <v>4.0300000000000002E-2</v>
      </c>
      <c r="AE199" s="51">
        <f t="shared" si="24"/>
        <v>24777</v>
      </c>
      <c r="AF199" s="51">
        <v>258.7836210742098</v>
      </c>
      <c r="AG199" s="15">
        <f t="shared" si="29"/>
        <v>4.5707774120030464E-2</v>
      </c>
      <c r="AH199" s="15">
        <f t="shared" si="29"/>
        <v>4.0293634839084103E-2</v>
      </c>
      <c r="AI199" s="51"/>
      <c r="AJ199" s="51">
        <v>25315.242375803202</v>
      </c>
      <c r="AK199" s="51">
        <v>264.40529888128646</v>
      </c>
      <c r="AL199" s="15">
        <f t="shared" si="30"/>
        <v>-2.1261592830636444E-2</v>
      </c>
      <c r="AM199" s="53">
        <f t="shared" si="30"/>
        <v>-2.1261592830636444E-2</v>
      </c>
    </row>
    <row r="200" spans="1:39" x14ac:dyDescent="0.2">
      <c r="A200" s="160" t="s">
        <v>447</v>
      </c>
      <c r="B200" s="160" t="s">
        <v>448</v>
      </c>
      <c r="D200" s="62">
        <v>25289</v>
      </c>
      <c r="E200" s="67">
        <v>228.82781824395221</v>
      </c>
      <c r="F200" s="50"/>
      <c r="G200" s="82">
        <v>27970.288959914738</v>
      </c>
      <c r="H200" s="75">
        <v>250.23622768256254</v>
      </c>
      <c r="I200" s="84"/>
      <c r="J200" s="94">
        <f t="shared" si="28"/>
        <v>-9.5862040029596862E-2</v>
      </c>
      <c r="K200" s="117">
        <f t="shared" si="28"/>
        <v>-8.5552797997610508E-2</v>
      </c>
      <c r="L200" s="94">
        <v>5.216180092054401E-2</v>
      </c>
      <c r="M200" s="88">
        <f>INDEX('Pace of change parameters'!$E$20:$I$20,1,$B$6)</f>
        <v>4.0300000000000002E-2</v>
      </c>
      <c r="N200" s="99">
        <f>IF(INDEX('Pace of change parameters'!$E$28:$I$28,1,$B$6)=1,(1+L200)*D200,D200)</f>
        <v>26608.119783479637</v>
      </c>
      <c r="O200" s="85">
        <f>IF(K200&lt;INDEX('Pace of change parameters'!$E$16:$I$16,1,$B$6),1,IF(K200&gt;INDEX('Pace of change parameters'!$E$17:$I$17,1,$B$6),0,(K200-INDEX('Pace of change parameters'!$E$17:$I$17,1,$B$6))/(INDEX('Pace of change parameters'!$E$16:$I$16,1,$B$6)-INDEX('Pace of change parameters'!$E$17:$I$17,1,$B$6))))</f>
        <v>0</v>
      </c>
      <c r="P200" s="52">
        <v>5.216180092054401E-2</v>
      </c>
      <c r="Q200" s="52">
        <v>4.0300000000000002E-2</v>
      </c>
      <c r="R200" s="9">
        <f>IF(INDEX('Pace of change parameters'!$E$29:$I$29,1,$B$6)=1,D200*(1+P200),D200)</f>
        <v>26608.119783479637</v>
      </c>
      <c r="S200" s="94">
        <f>IF(P200&lt;INDEX('Pace of change parameters'!$E$22:$I$22,1,$B$6),INDEX('Pace of change parameters'!$E$22:$I$22,1,$B$6),P200)</f>
        <v>5.216180092054401E-2</v>
      </c>
      <c r="T200" s="123">
        <v>4.0300000000000002E-2</v>
      </c>
      <c r="U200" s="108">
        <f t="shared" si="21"/>
        <v>26608.119783479637</v>
      </c>
      <c r="V200" s="122">
        <f>IF(J200&gt;INDEX('Pace of change parameters'!$E$24:$I$24,1,$B$6),0,IF(J200&lt;INDEX('Pace of change parameters'!$E$23:$I$23,1,$B$6),1,(J200-INDEX('Pace of change parameters'!$E$24:$I$24,1,$B$6))/(INDEX('Pace of change parameters'!$E$23:$I$23,1,$B$6)-INDEX('Pace of change parameters'!$E$24:$I$24,1,$B$6))))</f>
        <v>1</v>
      </c>
      <c r="W200" s="123">
        <f>MIN(S200, S200+(INDEX('Pace of change parameters'!$E$25:$I$25,1,$B$6)-S200)*(1-V200))</f>
        <v>5.216180092054401E-2</v>
      </c>
      <c r="X200" s="123">
        <v>4.0300000000000002E-2</v>
      </c>
      <c r="Y200" s="99">
        <f t="shared" si="22"/>
        <v>26608.119783479637</v>
      </c>
      <c r="Z200" s="88">
        <v>-1.4093017448921774E-2</v>
      </c>
      <c r="AA200" s="90">
        <f t="shared" si="26"/>
        <v>28899.314701996766</v>
      </c>
      <c r="AB200" s="90">
        <f>IF(INDEX('Pace of change parameters'!$E$27:$I$27,1,$B$6)=1,MAX(AA200,Y200),Y200)</f>
        <v>26608.119783479637</v>
      </c>
      <c r="AC200" s="88">
        <f t="shared" si="23"/>
        <v>5.216180092054401E-2</v>
      </c>
      <c r="AD200" s="134">
        <v>4.0300000000000002E-2</v>
      </c>
      <c r="AE200" s="51">
        <f t="shared" si="24"/>
        <v>26608</v>
      </c>
      <c r="AF200" s="51">
        <v>238.04850767612234</v>
      </c>
      <c r="AG200" s="15">
        <f t="shared" si="29"/>
        <v>5.2157064336272763E-2</v>
      </c>
      <c r="AH200" s="15">
        <f t="shared" si="29"/>
        <v>4.0295316814758841E-2</v>
      </c>
      <c r="AI200" s="51"/>
      <c r="AJ200" s="51">
        <v>29312.415079177656</v>
      </c>
      <c r="AK200" s="51">
        <v>262.24356080807678</v>
      </c>
      <c r="AL200" s="15">
        <f t="shared" si="30"/>
        <v>-9.2261762528696001E-2</v>
      </c>
      <c r="AM200" s="53">
        <f t="shared" si="30"/>
        <v>-9.2261762528696001E-2</v>
      </c>
    </row>
    <row r="201" spans="1:39" x14ac:dyDescent="0.2">
      <c r="A201" s="160" t="s">
        <v>449</v>
      </c>
      <c r="B201" s="160" t="s">
        <v>450</v>
      </c>
      <c r="D201" s="62">
        <v>40968</v>
      </c>
      <c r="E201" s="67">
        <v>282.69633972893018</v>
      </c>
      <c r="F201" s="50"/>
      <c r="G201" s="82">
        <v>41531.99085649864</v>
      </c>
      <c r="H201" s="75">
        <v>284.17221134897369</v>
      </c>
      <c r="I201" s="84"/>
      <c r="J201" s="94">
        <f t="shared" si="28"/>
        <v>-1.3579673039208262E-2</v>
      </c>
      <c r="K201" s="117">
        <f t="shared" si="28"/>
        <v>-5.1935817828122621E-3</v>
      </c>
      <c r="L201" s="94">
        <v>4.9144151418602622E-2</v>
      </c>
      <c r="M201" s="88">
        <f>INDEX('Pace of change parameters'!$E$20:$I$20,1,$B$6)</f>
        <v>4.0300000000000002E-2</v>
      </c>
      <c r="N201" s="99">
        <f>IF(INDEX('Pace of change parameters'!$E$28:$I$28,1,$B$6)=1,(1+L201)*D201,D201)</f>
        <v>42981.337595317309</v>
      </c>
      <c r="O201" s="85">
        <f>IF(K201&lt;INDEX('Pace of change parameters'!$E$16:$I$16,1,$B$6),1,IF(K201&gt;INDEX('Pace of change parameters'!$E$17:$I$17,1,$B$6),0,(K201-INDEX('Pace of change parameters'!$E$17:$I$17,1,$B$6))/(INDEX('Pace of change parameters'!$E$16:$I$16,1,$B$6)-INDEX('Pace of change parameters'!$E$17:$I$17,1,$B$6))))</f>
        <v>0</v>
      </c>
      <c r="P201" s="52">
        <v>4.9144151418602622E-2</v>
      </c>
      <c r="Q201" s="52">
        <v>4.0300000000000002E-2</v>
      </c>
      <c r="R201" s="9">
        <f>IF(INDEX('Pace of change parameters'!$E$29:$I$29,1,$B$6)=1,D201*(1+P201),D201)</f>
        <v>42981.337595317309</v>
      </c>
      <c r="S201" s="94">
        <f>IF(P201&lt;INDEX('Pace of change parameters'!$E$22:$I$22,1,$B$6),INDEX('Pace of change parameters'!$E$22:$I$22,1,$B$6),P201)</f>
        <v>4.9144151418602622E-2</v>
      </c>
      <c r="T201" s="123">
        <v>4.0300000000000002E-2</v>
      </c>
      <c r="U201" s="108">
        <f t="shared" ref="U201:U217" si="31">D201*(1+S201)</f>
        <v>42981.337595317309</v>
      </c>
      <c r="V201" s="122">
        <f>IF(J201&gt;INDEX('Pace of change parameters'!$E$24:$I$24,1,$B$6),0,IF(J201&lt;INDEX('Pace of change parameters'!$E$23:$I$23,1,$B$6),1,(J201-INDEX('Pace of change parameters'!$E$24:$I$24,1,$B$6))/(INDEX('Pace of change parameters'!$E$23:$I$23,1,$B$6)-INDEX('Pace of change parameters'!$E$24:$I$24,1,$B$6))))</f>
        <v>1</v>
      </c>
      <c r="W201" s="123">
        <f>MIN(S201, S201+(INDEX('Pace of change parameters'!$E$25:$I$25,1,$B$6)-S201)*(1-V201))</f>
        <v>4.9144151418602622E-2</v>
      </c>
      <c r="X201" s="123">
        <v>4.0300000000000002E-2</v>
      </c>
      <c r="Y201" s="99">
        <f t="shared" ref="Y201:Y217" si="32">D201*(1+W201)</f>
        <v>42981.337595317309</v>
      </c>
      <c r="Z201" s="88">
        <v>0</v>
      </c>
      <c r="AA201" s="90">
        <f t="shared" si="26"/>
        <v>43524.861569896719</v>
      </c>
      <c r="AB201" s="90">
        <f>IF(INDEX('Pace of change parameters'!$E$27:$I$27,1,$B$6)=1,MAX(AA201,Y201),Y201)</f>
        <v>42981.337595317309</v>
      </c>
      <c r="AC201" s="88">
        <f t="shared" ref="AC201:AC217" si="33">AB201/D201-1</f>
        <v>4.9144151418602622E-2</v>
      </c>
      <c r="AD201" s="134">
        <v>4.0300000000000002E-2</v>
      </c>
      <c r="AE201" s="51">
        <f t="shared" ref="AE201:AE216" si="34">ROUND(AB201,0)</f>
        <v>42981</v>
      </c>
      <c r="AF201" s="51">
        <v>294.08669230887773</v>
      </c>
      <c r="AG201" s="15">
        <f t="shared" si="29"/>
        <v>4.9135910954891671E-2</v>
      </c>
      <c r="AH201" s="15">
        <f t="shared" si="29"/>
        <v>4.029182900234729E-2</v>
      </c>
      <c r="AI201" s="51"/>
      <c r="AJ201" s="51">
        <v>43524.861569896719</v>
      </c>
      <c r="AK201" s="51">
        <v>297.80792844030418</v>
      </c>
      <c r="AL201" s="15">
        <f t="shared" si="30"/>
        <v>-1.2495423311647547E-2</v>
      </c>
      <c r="AM201" s="53">
        <f t="shared" si="30"/>
        <v>-1.2495423311647547E-2</v>
      </c>
    </row>
    <row r="202" spans="1:39" x14ac:dyDescent="0.2">
      <c r="A202" s="160" t="s">
        <v>451</v>
      </c>
      <c r="B202" s="160" t="s">
        <v>452</v>
      </c>
      <c r="D202" s="62">
        <v>141226</v>
      </c>
      <c r="E202" s="67">
        <v>254.14828178996376</v>
      </c>
      <c r="F202" s="50"/>
      <c r="G202" s="82">
        <v>121205.03345852405</v>
      </c>
      <c r="H202" s="75">
        <v>216.65668206768783</v>
      </c>
      <c r="I202" s="84"/>
      <c r="J202" s="94">
        <f t="shared" si="28"/>
        <v>0.16518263285102797</v>
      </c>
      <c r="K202" s="117">
        <f t="shared" si="28"/>
        <v>0.17304612700827215</v>
      </c>
      <c r="L202" s="94">
        <v>4.7320695933104284E-2</v>
      </c>
      <c r="M202" s="88">
        <f>INDEX('Pace of change parameters'!$E$20:$I$20,1,$B$6)</f>
        <v>4.0300000000000002E-2</v>
      </c>
      <c r="N202" s="99">
        <f>IF(INDEX('Pace of change parameters'!$E$28:$I$28,1,$B$6)=1,(1+L202)*D202,D202)</f>
        <v>147908.91260384858</v>
      </c>
      <c r="O202" s="85">
        <f>IF(K202&lt;INDEX('Pace of change parameters'!$E$16:$I$16,1,$B$6),1,IF(K202&gt;INDEX('Pace of change parameters'!$E$17:$I$17,1,$B$6),0,(K202-INDEX('Pace of change parameters'!$E$17:$I$17,1,$B$6))/(INDEX('Pace of change parameters'!$E$16:$I$16,1,$B$6)-INDEX('Pace of change parameters'!$E$17:$I$17,1,$B$6))))</f>
        <v>0</v>
      </c>
      <c r="P202" s="52">
        <v>4.7320695933104284E-2</v>
      </c>
      <c r="Q202" s="52">
        <v>4.0300000000000002E-2</v>
      </c>
      <c r="R202" s="9">
        <f>IF(INDEX('Pace of change parameters'!$E$29:$I$29,1,$B$6)=1,D202*(1+P202),D202)</f>
        <v>147908.91260384858</v>
      </c>
      <c r="S202" s="94">
        <f>IF(P202&lt;INDEX('Pace of change parameters'!$E$22:$I$22,1,$B$6),INDEX('Pace of change parameters'!$E$22:$I$22,1,$B$6),P202)</f>
        <v>4.7320695933104284E-2</v>
      </c>
      <c r="T202" s="123">
        <v>4.0300000000000002E-2</v>
      </c>
      <c r="U202" s="108">
        <f t="shared" si="31"/>
        <v>147908.91260384858</v>
      </c>
      <c r="V202" s="122">
        <f>IF(J202&gt;INDEX('Pace of change parameters'!$E$24:$I$24,1,$B$6),0,IF(J202&lt;INDEX('Pace of change parameters'!$E$23:$I$23,1,$B$6),1,(J202-INDEX('Pace of change parameters'!$E$24:$I$24,1,$B$6))/(INDEX('Pace of change parameters'!$E$23:$I$23,1,$B$6)-INDEX('Pace of change parameters'!$E$24:$I$24,1,$B$6))))</f>
        <v>1</v>
      </c>
      <c r="W202" s="123">
        <f>MIN(S202, S202+(INDEX('Pace of change parameters'!$E$25:$I$25,1,$B$6)-S202)*(1-V202))</f>
        <v>4.7320695933104284E-2</v>
      </c>
      <c r="X202" s="123">
        <v>4.0300000000000002E-2</v>
      </c>
      <c r="Y202" s="99">
        <f t="shared" si="32"/>
        <v>147908.91260384858</v>
      </c>
      <c r="Z202" s="88">
        <v>-4.5807415543192231E-2</v>
      </c>
      <c r="AA202" s="90">
        <f t="shared" ref="AA202:AA217" si="35">(1+Z202)*AJ202</f>
        <v>121202.43406059498</v>
      </c>
      <c r="AB202" s="90">
        <f>IF(INDEX('Pace of change parameters'!$E$27:$I$27,1,$B$6)=1,MAX(AA202,Y202),Y202)</f>
        <v>147908.91260384858</v>
      </c>
      <c r="AC202" s="88">
        <f t="shared" si="33"/>
        <v>4.7320695933104284E-2</v>
      </c>
      <c r="AD202" s="134">
        <v>4.0300000000000002E-2</v>
      </c>
      <c r="AE202" s="51">
        <f t="shared" si="34"/>
        <v>147909</v>
      </c>
      <c r="AF202" s="51">
        <v>264.39061376865584</v>
      </c>
      <c r="AG202" s="15">
        <f t="shared" si="29"/>
        <v>4.7321314772067469E-2</v>
      </c>
      <c r="AH202" s="15">
        <f t="shared" si="29"/>
        <v>4.03006146905871E-2</v>
      </c>
      <c r="AI202" s="51"/>
      <c r="AJ202" s="51">
        <v>127020.93480383918</v>
      </c>
      <c r="AK202" s="51">
        <v>227.05273454796838</v>
      </c>
      <c r="AL202" s="15">
        <f t="shared" si="30"/>
        <v>0.16444584688672514</v>
      </c>
      <c r="AM202" s="53">
        <f t="shared" si="30"/>
        <v>0.16444584688672514</v>
      </c>
    </row>
    <row r="203" spans="1:39" x14ac:dyDescent="0.2">
      <c r="A203" s="160" t="s">
        <v>453</v>
      </c>
      <c r="B203" s="160" t="s">
        <v>454</v>
      </c>
      <c r="D203" s="62">
        <v>117850</v>
      </c>
      <c r="E203" s="67">
        <v>244.88577793987037</v>
      </c>
      <c r="F203" s="50"/>
      <c r="G203" s="82">
        <v>123670.34864826233</v>
      </c>
      <c r="H203" s="75">
        <v>254.55960840247812</v>
      </c>
      <c r="I203" s="84"/>
      <c r="J203" s="94">
        <f t="shared" si="28"/>
        <v>-4.7063412627842638E-2</v>
      </c>
      <c r="K203" s="117">
        <f t="shared" si="28"/>
        <v>-3.8002220868099013E-2</v>
      </c>
      <c r="L203" s="94">
        <v>5.0191904574317547E-2</v>
      </c>
      <c r="M203" s="88">
        <f>INDEX('Pace of change parameters'!$E$20:$I$20,1,$B$6)</f>
        <v>4.0300000000000002E-2</v>
      </c>
      <c r="N203" s="99">
        <f>IF(INDEX('Pace of change parameters'!$E$28:$I$28,1,$B$6)=1,(1+L203)*D203,D203)</f>
        <v>123765.11595408332</v>
      </c>
      <c r="O203" s="85">
        <f>IF(K203&lt;INDEX('Pace of change parameters'!$E$16:$I$16,1,$B$6),1,IF(K203&gt;INDEX('Pace of change parameters'!$E$17:$I$17,1,$B$6),0,(K203-INDEX('Pace of change parameters'!$E$17:$I$17,1,$B$6))/(INDEX('Pace of change parameters'!$E$16:$I$16,1,$B$6)-INDEX('Pace of change parameters'!$E$17:$I$17,1,$B$6))))</f>
        <v>0</v>
      </c>
      <c r="P203" s="52">
        <v>5.0191904574317547E-2</v>
      </c>
      <c r="Q203" s="52">
        <v>4.0300000000000002E-2</v>
      </c>
      <c r="R203" s="9">
        <f>IF(INDEX('Pace of change parameters'!$E$29:$I$29,1,$B$6)=1,D203*(1+P203),D203)</f>
        <v>123765.11595408332</v>
      </c>
      <c r="S203" s="94">
        <f>IF(P203&lt;INDEX('Pace of change parameters'!$E$22:$I$22,1,$B$6),INDEX('Pace of change parameters'!$E$22:$I$22,1,$B$6),P203)</f>
        <v>5.0191904574317547E-2</v>
      </c>
      <c r="T203" s="123">
        <v>4.0300000000000002E-2</v>
      </c>
      <c r="U203" s="108">
        <f t="shared" si="31"/>
        <v>123765.11595408332</v>
      </c>
      <c r="V203" s="122">
        <f>IF(J203&gt;INDEX('Pace of change parameters'!$E$24:$I$24,1,$B$6),0,IF(J203&lt;INDEX('Pace of change parameters'!$E$23:$I$23,1,$B$6),1,(J203-INDEX('Pace of change parameters'!$E$24:$I$24,1,$B$6))/(INDEX('Pace of change parameters'!$E$23:$I$23,1,$B$6)-INDEX('Pace of change parameters'!$E$24:$I$24,1,$B$6))))</f>
        <v>1</v>
      </c>
      <c r="W203" s="123">
        <f>MIN(S203, S203+(INDEX('Pace of change parameters'!$E$25:$I$25,1,$B$6)-S203)*(1-V203))</f>
        <v>5.0191904574317547E-2</v>
      </c>
      <c r="X203" s="123">
        <v>4.0300000000000002E-2</v>
      </c>
      <c r="Y203" s="99">
        <f t="shared" si="32"/>
        <v>123765.11595408332</v>
      </c>
      <c r="Z203" s="88">
        <v>-2.7366041725543466E-2</v>
      </c>
      <c r="AA203" s="90">
        <f t="shared" si="35"/>
        <v>126057.78225341653</v>
      </c>
      <c r="AB203" s="90">
        <f>IF(INDEX('Pace of change parameters'!$E$27:$I$27,1,$B$6)=1,MAX(AA203,Y203),Y203)</f>
        <v>123765.11595408332</v>
      </c>
      <c r="AC203" s="88">
        <f t="shared" si="33"/>
        <v>5.0191904574317547E-2</v>
      </c>
      <c r="AD203" s="134">
        <v>4.0300000000000002E-2</v>
      </c>
      <c r="AE203" s="51">
        <f t="shared" si="34"/>
        <v>123765</v>
      </c>
      <c r="AF203" s="51">
        <v>254.75443611418481</v>
      </c>
      <c r="AG203" s="15">
        <f t="shared" si="29"/>
        <v>5.0190920661858263E-2</v>
      </c>
      <c r="AH203" s="15">
        <f t="shared" si="29"/>
        <v>4.0299025355149842E-2</v>
      </c>
      <c r="AI203" s="51"/>
      <c r="AJ203" s="51">
        <v>129604.5456577054</v>
      </c>
      <c r="AK203" s="51">
        <v>266.77439459349461</v>
      </c>
      <c r="AL203" s="15">
        <f t="shared" si="30"/>
        <v>-4.5056642327407581E-2</v>
      </c>
      <c r="AM203" s="53">
        <f t="shared" si="30"/>
        <v>-4.5056642327407581E-2</v>
      </c>
    </row>
    <row r="204" spans="1:39" x14ac:dyDescent="0.2">
      <c r="A204" s="160" t="s">
        <v>455</v>
      </c>
      <c r="B204" s="160" t="s">
        <v>456</v>
      </c>
      <c r="D204" s="62">
        <v>32446</v>
      </c>
      <c r="E204" s="67">
        <v>211.58446529744035</v>
      </c>
      <c r="F204" s="50"/>
      <c r="G204" s="82">
        <v>32176.602303964315</v>
      </c>
      <c r="H204" s="75">
        <v>208.1460239349355</v>
      </c>
      <c r="I204" s="84"/>
      <c r="J204" s="94">
        <f t="shared" si="28"/>
        <v>8.3724718194528869E-3</v>
      </c>
      <c r="K204" s="117">
        <f t="shared" si="28"/>
        <v>1.6519370860428539E-2</v>
      </c>
      <c r="L204" s="94">
        <v>4.8704849705025088E-2</v>
      </c>
      <c r="M204" s="88">
        <f>INDEX('Pace of change parameters'!$E$20:$I$20,1,$B$6)</f>
        <v>4.0300000000000002E-2</v>
      </c>
      <c r="N204" s="99">
        <f>IF(INDEX('Pace of change parameters'!$E$28:$I$28,1,$B$6)=1,(1+L204)*D204,D204)</f>
        <v>34026.277553529246</v>
      </c>
      <c r="O204" s="85">
        <f>IF(K204&lt;INDEX('Pace of change parameters'!$E$16:$I$16,1,$B$6),1,IF(K204&gt;INDEX('Pace of change parameters'!$E$17:$I$17,1,$B$6),0,(K204-INDEX('Pace of change parameters'!$E$17:$I$17,1,$B$6))/(INDEX('Pace of change parameters'!$E$16:$I$16,1,$B$6)-INDEX('Pace of change parameters'!$E$17:$I$17,1,$B$6))))</f>
        <v>0</v>
      </c>
      <c r="P204" s="52">
        <v>4.8704849705025088E-2</v>
      </c>
      <c r="Q204" s="52">
        <v>4.0300000000000002E-2</v>
      </c>
      <c r="R204" s="9">
        <f>IF(INDEX('Pace of change parameters'!$E$29:$I$29,1,$B$6)=1,D204*(1+P204),D204)</f>
        <v>34026.277553529246</v>
      </c>
      <c r="S204" s="94">
        <f>IF(P204&lt;INDEX('Pace of change parameters'!$E$22:$I$22,1,$B$6),INDEX('Pace of change parameters'!$E$22:$I$22,1,$B$6),P204)</f>
        <v>4.8704849705025088E-2</v>
      </c>
      <c r="T204" s="123">
        <v>4.0300000000000002E-2</v>
      </c>
      <c r="U204" s="108">
        <f t="shared" si="31"/>
        <v>34026.277553529246</v>
      </c>
      <c r="V204" s="122">
        <f>IF(J204&gt;INDEX('Pace of change parameters'!$E$24:$I$24,1,$B$6),0,IF(J204&lt;INDEX('Pace of change parameters'!$E$23:$I$23,1,$B$6),1,(J204-INDEX('Pace of change parameters'!$E$24:$I$24,1,$B$6))/(INDEX('Pace of change parameters'!$E$23:$I$23,1,$B$6)-INDEX('Pace of change parameters'!$E$24:$I$24,1,$B$6))))</f>
        <v>1</v>
      </c>
      <c r="W204" s="123">
        <f>MIN(S204, S204+(INDEX('Pace of change parameters'!$E$25:$I$25,1,$B$6)-S204)*(1-V204))</f>
        <v>4.8704849705025088E-2</v>
      </c>
      <c r="X204" s="123">
        <v>4.0300000000000002E-2</v>
      </c>
      <c r="Y204" s="99">
        <f t="shared" si="32"/>
        <v>34026.277553529246</v>
      </c>
      <c r="Z204" s="88">
        <v>-3.2762344202592719E-2</v>
      </c>
      <c r="AA204" s="90">
        <f t="shared" si="35"/>
        <v>32615.799400022086</v>
      </c>
      <c r="AB204" s="90">
        <f>IF(INDEX('Pace of change parameters'!$E$27:$I$27,1,$B$6)=1,MAX(AA204,Y204),Y204)</f>
        <v>34026.277553529246</v>
      </c>
      <c r="AC204" s="88">
        <f t="shared" si="33"/>
        <v>4.8704849705025088E-2</v>
      </c>
      <c r="AD204" s="134">
        <v>4.0300000000000002E-2</v>
      </c>
      <c r="AE204" s="51">
        <f t="shared" si="34"/>
        <v>34026</v>
      </c>
      <c r="AF204" s="51">
        <v>220.10952379324186</v>
      </c>
      <c r="AG204" s="15">
        <f t="shared" si="29"/>
        <v>4.8696295383098054E-2</v>
      </c>
      <c r="AH204" s="15">
        <f t="shared" si="29"/>
        <v>4.0291514236724391E-2</v>
      </c>
      <c r="AI204" s="51"/>
      <c r="AJ204" s="51">
        <v>33720.564128712569</v>
      </c>
      <c r="AK204" s="51">
        <v>218.13370106419791</v>
      </c>
      <c r="AL204" s="15">
        <f t="shared" si="30"/>
        <v>9.0578517643291612E-3</v>
      </c>
      <c r="AM204" s="53">
        <f t="shared" si="30"/>
        <v>9.0578517643289391E-3</v>
      </c>
    </row>
    <row r="205" spans="1:39" x14ac:dyDescent="0.2">
      <c r="A205" s="160" t="s">
        <v>457</v>
      </c>
      <c r="B205" s="160" t="s">
        <v>458</v>
      </c>
      <c r="D205" s="62">
        <v>28233</v>
      </c>
      <c r="E205" s="67">
        <v>175.08714694864923</v>
      </c>
      <c r="F205" s="50"/>
      <c r="G205" s="82">
        <v>29945.936176644143</v>
      </c>
      <c r="H205" s="75">
        <v>183.94885072001597</v>
      </c>
      <c r="I205" s="84"/>
      <c r="J205" s="94">
        <f t="shared" si="28"/>
        <v>-5.7200955967445122E-2</v>
      </c>
      <c r="K205" s="117">
        <f t="shared" si="28"/>
        <v>-4.8174825429352142E-2</v>
      </c>
      <c r="L205" s="94">
        <v>5.0259581162296785E-2</v>
      </c>
      <c r="M205" s="88">
        <f>INDEX('Pace of change parameters'!$E$20:$I$20,1,$B$6)</f>
        <v>4.0300000000000002E-2</v>
      </c>
      <c r="N205" s="99">
        <f>IF(INDEX('Pace of change parameters'!$E$28:$I$28,1,$B$6)=1,(1+L205)*D205,D205)</f>
        <v>29651.978754955126</v>
      </c>
      <c r="O205" s="85">
        <f>IF(K205&lt;INDEX('Pace of change parameters'!$E$16:$I$16,1,$B$6),1,IF(K205&gt;INDEX('Pace of change parameters'!$E$17:$I$17,1,$B$6),0,(K205-INDEX('Pace of change parameters'!$E$17:$I$17,1,$B$6))/(INDEX('Pace of change parameters'!$E$16:$I$16,1,$B$6)-INDEX('Pace of change parameters'!$E$17:$I$17,1,$B$6))))</f>
        <v>0</v>
      </c>
      <c r="P205" s="52">
        <v>5.0259581162296785E-2</v>
      </c>
      <c r="Q205" s="52">
        <v>4.0300000000000002E-2</v>
      </c>
      <c r="R205" s="9">
        <f>IF(INDEX('Pace of change parameters'!$E$29:$I$29,1,$B$6)=1,D205*(1+P205),D205)</f>
        <v>29651.978754955126</v>
      </c>
      <c r="S205" s="94">
        <f>IF(P205&lt;INDEX('Pace of change parameters'!$E$22:$I$22,1,$B$6),INDEX('Pace of change parameters'!$E$22:$I$22,1,$B$6),P205)</f>
        <v>5.0259581162296785E-2</v>
      </c>
      <c r="T205" s="123">
        <v>4.0300000000000002E-2</v>
      </c>
      <c r="U205" s="108">
        <f t="shared" si="31"/>
        <v>29651.978754955126</v>
      </c>
      <c r="V205" s="122">
        <f>IF(J205&gt;INDEX('Pace of change parameters'!$E$24:$I$24,1,$B$6),0,IF(J205&lt;INDEX('Pace of change parameters'!$E$23:$I$23,1,$B$6),1,(J205-INDEX('Pace of change parameters'!$E$24:$I$24,1,$B$6))/(INDEX('Pace of change parameters'!$E$23:$I$23,1,$B$6)-INDEX('Pace of change parameters'!$E$24:$I$24,1,$B$6))))</f>
        <v>1</v>
      </c>
      <c r="W205" s="123">
        <f>MIN(S205, S205+(INDEX('Pace of change parameters'!$E$25:$I$25,1,$B$6)-S205)*(1-V205))</f>
        <v>5.0259581162296785E-2</v>
      </c>
      <c r="X205" s="123">
        <v>4.0300000000000002E-2</v>
      </c>
      <c r="Y205" s="99">
        <f t="shared" si="32"/>
        <v>29651.978754955126</v>
      </c>
      <c r="Z205" s="88">
        <v>0</v>
      </c>
      <c r="AA205" s="90">
        <f t="shared" si="35"/>
        <v>31382.861735977978</v>
      </c>
      <c r="AB205" s="90">
        <f>IF(INDEX('Pace of change parameters'!$E$27:$I$27,1,$B$6)=1,MAX(AA205,Y205),Y205)</f>
        <v>29651.978754955126</v>
      </c>
      <c r="AC205" s="88">
        <f t="shared" si="33"/>
        <v>5.0259581162296785E-2</v>
      </c>
      <c r="AD205" s="134">
        <v>4.0300000000000002E-2</v>
      </c>
      <c r="AE205" s="51">
        <f t="shared" si="34"/>
        <v>29652</v>
      </c>
      <c r="AF205" s="51">
        <v>182.14328947258045</v>
      </c>
      <c r="AG205" s="15">
        <f t="shared" si="29"/>
        <v>5.0260333652109246E-2</v>
      </c>
      <c r="AH205" s="15">
        <f t="shared" si="29"/>
        <v>4.0300745353973211E-2</v>
      </c>
      <c r="AI205" s="51"/>
      <c r="AJ205" s="51">
        <v>31382.861735977978</v>
      </c>
      <c r="AK205" s="51">
        <v>192.77545088541095</v>
      </c>
      <c r="AL205" s="15">
        <f t="shared" si="30"/>
        <v>-5.515308803064578E-2</v>
      </c>
      <c r="AM205" s="53">
        <f t="shared" si="30"/>
        <v>-5.515308803064578E-2</v>
      </c>
    </row>
    <row r="206" spans="1:39" x14ac:dyDescent="0.2">
      <c r="A206" s="160" t="s">
        <v>459</v>
      </c>
      <c r="B206" s="160" t="s">
        <v>460</v>
      </c>
      <c r="D206" s="62">
        <v>42067</v>
      </c>
      <c r="E206" s="67">
        <v>205.73979773604933</v>
      </c>
      <c r="F206" s="50"/>
      <c r="G206" s="82">
        <v>41257.162547497675</v>
      </c>
      <c r="H206" s="75">
        <v>200.89739179426687</v>
      </c>
      <c r="I206" s="84"/>
      <c r="J206" s="94">
        <f t="shared" si="28"/>
        <v>1.9629014757619245E-2</v>
      </c>
      <c r="K206" s="117">
        <f t="shared" si="28"/>
        <v>2.4103876603542185E-2</v>
      </c>
      <c r="L206" s="94">
        <v>4.4865580922999193E-2</v>
      </c>
      <c r="M206" s="88">
        <f>INDEX('Pace of change parameters'!$E$20:$I$20,1,$B$6)</f>
        <v>4.0300000000000002E-2</v>
      </c>
      <c r="N206" s="99">
        <f>IF(INDEX('Pace of change parameters'!$E$28:$I$28,1,$B$6)=1,(1+L206)*D206,D206)</f>
        <v>43954.360392687806</v>
      </c>
      <c r="O206" s="85">
        <f>IF(K206&lt;INDEX('Pace of change parameters'!$E$16:$I$16,1,$B$6),1,IF(K206&gt;INDEX('Pace of change parameters'!$E$17:$I$17,1,$B$6),0,(K206-INDEX('Pace of change parameters'!$E$17:$I$17,1,$B$6))/(INDEX('Pace of change parameters'!$E$16:$I$16,1,$B$6)-INDEX('Pace of change parameters'!$E$17:$I$17,1,$B$6))))</f>
        <v>0</v>
      </c>
      <c r="P206" s="52">
        <v>4.4865580922999193E-2</v>
      </c>
      <c r="Q206" s="52">
        <v>4.0300000000000002E-2</v>
      </c>
      <c r="R206" s="9">
        <f>IF(INDEX('Pace of change parameters'!$E$29:$I$29,1,$B$6)=1,D206*(1+P206),D206)</f>
        <v>43954.360392687806</v>
      </c>
      <c r="S206" s="94">
        <f>IF(P206&lt;INDEX('Pace of change parameters'!$E$22:$I$22,1,$B$6),INDEX('Pace of change parameters'!$E$22:$I$22,1,$B$6),P206)</f>
        <v>4.4865580922999193E-2</v>
      </c>
      <c r="T206" s="123">
        <v>4.0300000000000002E-2</v>
      </c>
      <c r="U206" s="108">
        <f t="shared" si="31"/>
        <v>43954.360392687806</v>
      </c>
      <c r="V206" s="122">
        <f>IF(J206&gt;INDEX('Pace of change parameters'!$E$24:$I$24,1,$B$6),0,IF(J206&lt;INDEX('Pace of change parameters'!$E$23:$I$23,1,$B$6),1,(J206-INDEX('Pace of change parameters'!$E$24:$I$24,1,$B$6))/(INDEX('Pace of change parameters'!$E$23:$I$23,1,$B$6)-INDEX('Pace of change parameters'!$E$24:$I$24,1,$B$6))))</f>
        <v>1</v>
      </c>
      <c r="W206" s="123">
        <f>MIN(S206, S206+(INDEX('Pace of change parameters'!$E$25:$I$25,1,$B$6)-S206)*(1-V206))</f>
        <v>4.4865580922999193E-2</v>
      </c>
      <c r="X206" s="123">
        <v>4.0300000000000002E-2</v>
      </c>
      <c r="Y206" s="99">
        <f t="shared" si="32"/>
        <v>43954.360392687806</v>
      </c>
      <c r="Z206" s="88">
        <v>-2.9288229497782203E-2</v>
      </c>
      <c r="AA206" s="90">
        <f t="shared" si="35"/>
        <v>41970.515236014602</v>
      </c>
      <c r="AB206" s="90">
        <f>IF(INDEX('Pace of change parameters'!$E$27:$I$27,1,$B$6)=1,MAX(AA206,Y206),Y206)</f>
        <v>43954.360392687806</v>
      </c>
      <c r="AC206" s="88">
        <f t="shared" si="33"/>
        <v>4.4865580922999193E-2</v>
      </c>
      <c r="AD206" s="134">
        <v>4.0300000000000002E-2</v>
      </c>
      <c r="AE206" s="51">
        <f t="shared" si="34"/>
        <v>43954</v>
      </c>
      <c r="AF206" s="51">
        <v>214.02935669071542</v>
      </c>
      <c r="AG206" s="15">
        <f t="shared" si="29"/>
        <v>4.4857013811300916E-2</v>
      </c>
      <c r="AH206" s="15">
        <f t="shared" si="29"/>
        <v>4.0291470322630696E-2</v>
      </c>
      <c r="AI206" s="51"/>
      <c r="AJ206" s="51">
        <v>43236.845901539127</v>
      </c>
      <c r="AK206" s="51">
        <v>210.53725061750956</v>
      </c>
      <c r="AL206" s="15">
        <f t="shared" si="30"/>
        <v>1.6586642330340462E-2</v>
      </c>
      <c r="AM206" s="53">
        <f t="shared" si="30"/>
        <v>1.6586642330340462E-2</v>
      </c>
    </row>
    <row r="207" spans="1:39" x14ac:dyDescent="0.2">
      <c r="A207" s="160" t="s">
        <v>461</v>
      </c>
      <c r="B207" s="160" t="s">
        <v>462</v>
      </c>
      <c r="D207" s="62">
        <v>141699</v>
      </c>
      <c r="E207" s="67">
        <v>287.00640159510959</v>
      </c>
      <c r="F207" s="50"/>
      <c r="G207" s="82">
        <v>134657.06071995644</v>
      </c>
      <c r="H207" s="75">
        <v>270.09814989701459</v>
      </c>
      <c r="I207" s="84"/>
      <c r="J207" s="94">
        <f t="shared" si="28"/>
        <v>5.2295358612412635E-2</v>
      </c>
      <c r="K207" s="117">
        <f t="shared" si="28"/>
        <v>6.2600398057305995E-2</v>
      </c>
      <c r="L207" s="94">
        <v>5.0487569912556207E-2</v>
      </c>
      <c r="M207" s="88">
        <f>INDEX('Pace of change parameters'!$E$20:$I$20,1,$B$6)</f>
        <v>4.0300000000000002E-2</v>
      </c>
      <c r="N207" s="99">
        <f>IF(INDEX('Pace of change parameters'!$E$28:$I$28,1,$B$6)=1,(1+L207)*D207,D207)</f>
        <v>148853.0381690393</v>
      </c>
      <c r="O207" s="85">
        <f>IF(K207&lt;INDEX('Pace of change parameters'!$E$16:$I$16,1,$B$6),1,IF(K207&gt;INDEX('Pace of change parameters'!$E$17:$I$17,1,$B$6),0,(K207-INDEX('Pace of change parameters'!$E$17:$I$17,1,$B$6))/(INDEX('Pace of change parameters'!$E$16:$I$16,1,$B$6)-INDEX('Pace of change parameters'!$E$17:$I$17,1,$B$6))))</f>
        <v>0</v>
      </c>
      <c r="P207" s="52">
        <v>5.0487569912556207E-2</v>
      </c>
      <c r="Q207" s="52">
        <v>4.0300000000000002E-2</v>
      </c>
      <c r="R207" s="9">
        <f>IF(INDEX('Pace of change parameters'!$E$29:$I$29,1,$B$6)=1,D207*(1+P207),D207)</f>
        <v>148853.0381690393</v>
      </c>
      <c r="S207" s="94">
        <f>IF(P207&lt;INDEX('Pace of change parameters'!$E$22:$I$22,1,$B$6),INDEX('Pace of change parameters'!$E$22:$I$22,1,$B$6),P207)</f>
        <v>5.0487569912556207E-2</v>
      </c>
      <c r="T207" s="123">
        <v>4.0300000000000002E-2</v>
      </c>
      <c r="U207" s="108">
        <f t="shared" si="31"/>
        <v>148853.0381690393</v>
      </c>
      <c r="V207" s="122">
        <f>IF(J207&gt;INDEX('Pace of change parameters'!$E$24:$I$24,1,$B$6),0,IF(J207&lt;INDEX('Pace of change parameters'!$E$23:$I$23,1,$B$6),1,(J207-INDEX('Pace of change parameters'!$E$24:$I$24,1,$B$6))/(INDEX('Pace of change parameters'!$E$23:$I$23,1,$B$6)-INDEX('Pace of change parameters'!$E$24:$I$24,1,$B$6))))</f>
        <v>1</v>
      </c>
      <c r="W207" s="123">
        <f>MIN(S207, S207+(INDEX('Pace of change parameters'!$E$25:$I$25,1,$B$6)-S207)*(1-V207))</f>
        <v>5.0487569912556207E-2</v>
      </c>
      <c r="X207" s="123">
        <v>4.0300000000000002E-2</v>
      </c>
      <c r="Y207" s="99">
        <f t="shared" si="32"/>
        <v>148853.0381690393</v>
      </c>
      <c r="Z207" s="88">
        <v>0</v>
      </c>
      <c r="AA207" s="90">
        <f t="shared" si="35"/>
        <v>141118.44403260053</v>
      </c>
      <c r="AB207" s="90">
        <f>IF(INDEX('Pace of change parameters'!$E$27:$I$27,1,$B$6)=1,MAX(AA207,Y207),Y207)</f>
        <v>148853.0381690393</v>
      </c>
      <c r="AC207" s="88">
        <f t="shared" si="33"/>
        <v>5.0487569912556207E-2</v>
      </c>
      <c r="AD207" s="134">
        <v>4.0300000000000002E-2</v>
      </c>
      <c r="AE207" s="51">
        <f t="shared" si="34"/>
        <v>148853</v>
      </c>
      <c r="AF207" s="51">
        <v>298.57268301907817</v>
      </c>
      <c r="AG207" s="15">
        <f t="shared" si="29"/>
        <v>5.048730054552264E-2</v>
      </c>
      <c r="AH207" s="15">
        <f t="shared" si="29"/>
        <v>4.0299733245272806E-2</v>
      </c>
      <c r="AI207" s="51"/>
      <c r="AJ207" s="51">
        <v>141118.44403260053</v>
      </c>
      <c r="AK207" s="51">
        <v>283.05853733744812</v>
      </c>
      <c r="AL207" s="15">
        <f t="shared" si="30"/>
        <v>5.480896576221217E-2</v>
      </c>
      <c r="AM207" s="53">
        <f t="shared" si="30"/>
        <v>5.480896576221217E-2</v>
      </c>
    </row>
    <row r="208" spans="1:39" x14ac:dyDescent="0.2">
      <c r="A208" s="160" t="s">
        <v>463</v>
      </c>
      <c r="B208" s="160" t="s">
        <v>464</v>
      </c>
      <c r="D208" s="62">
        <v>180636</v>
      </c>
      <c r="E208" s="67">
        <v>228.21854651896149</v>
      </c>
      <c r="F208" s="50"/>
      <c r="G208" s="82">
        <v>172033.34348752961</v>
      </c>
      <c r="H208" s="75">
        <v>216.08963116725064</v>
      </c>
      <c r="I208" s="84"/>
      <c r="J208" s="94">
        <f t="shared" si="28"/>
        <v>5.000575085081671E-2</v>
      </c>
      <c r="K208" s="117">
        <f t="shared" si="28"/>
        <v>5.6129094608538654E-2</v>
      </c>
      <c r="L208" s="94">
        <v>4.6366742497359059E-2</v>
      </c>
      <c r="M208" s="88">
        <f>INDEX('Pace of change parameters'!$E$20:$I$20,1,$B$6)</f>
        <v>4.0300000000000002E-2</v>
      </c>
      <c r="N208" s="99">
        <f>IF(INDEX('Pace of change parameters'!$E$28:$I$28,1,$B$6)=1,(1+L208)*D208,D208)</f>
        <v>189011.50289775294</v>
      </c>
      <c r="O208" s="85">
        <f>IF(K208&lt;INDEX('Pace of change parameters'!$E$16:$I$16,1,$B$6),1,IF(K208&gt;INDEX('Pace of change parameters'!$E$17:$I$17,1,$B$6),0,(K208-INDEX('Pace of change parameters'!$E$17:$I$17,1,$B$6))/(INDEX('Pace of change parameters'!$E$16:$I$16,1,$B$6)-INDEX('Pace of change parameters'!$E$17:$I$17,1,$B$6))))</f>
        <v>0</v>
      </c>
      <c r="P208" s="52">
        <v>4.6366742497359059E-2</v>
      </c>
      <c r="Q208" s="52">
        <v>4.0300000000000002E-2</v>
      </c>
      <c r="R208" s="9">
        <f>IF(INDEX('Pace of change parameters'!$E$29:$I$29,1,$B$6)=1,D208*(1+P208),D208)</f>
        <v>189011.50289775294</v>
      </c>
      <c r="S208" s="94">
        <f>IF(P208&lt;INDEX('Pace of change parameters'!$E$22:$I$22,1,$B$6),INDEX('Pace of change parameters'!$E$22:$I$22,1,$B$6),P208)</f>
        <v>4.6366742497359059E-2</v>
      </c>
      <c r="T208" s="123">
        <v>4.0300000000000002E-2</v>
      </c>
      <c r="U208" s="108">
        <f t="shared" si="31"/>
        <v>189011.50289775294</v>
      </c>
      <c r="V208" s="122">
        <f>IF(J208&gt;INDEX('Pace of change parameters'!$E$24:$I$24,1,$B$6),0,IF(J208&lt;INDEX('Pace of change parameters'!$E$23:$I$23,1,$B$6),1,(J208-INDEX('Pace of change parameters'!$E$24:$I$24,1,$B$6))/(INDEX('Pace of change parameters'!$E$23:$I$23,1,$B$6)-INDEX('Pace of change parameters'!$E$24:$I$24,1,$B$6))))</f>
        <v>1</v>
      </c>
      <c r="W208" s="123">
        <f>MIN(S208, S208+(INDEX('Pace of change parameters'!$E$25:$I$25,1,$B$6)-S208)*(1-V208))</f>
        <v>4.6366742497359059E-2</v>
      </c>
      <c r="X208" s="123">
        <v>4.0300000000000002E-2</v>
      </c>
      <c r="Y208" s="99">
        <f t="shared" si="32"/>
        <v>189011.50289775294</v>
      </c>
      <c r="Z208" s="88">
        <v>-5.6186282939995058E-3</v>
      </c>
      <c r="AA208" s="90">
        <f t="shared" si="35"/>
        <v>179275.21772454883</v>
      </c>
      <c r="AB208" s="90">
        <f>IF(INDEX('Pace of change parameters'!$E$27:$I$27,1,$B$6)=1,MAX(AA208,Y208),Y208)</f>
        <v>189011.50289775294</v>
      </c>
      <c r="AC208" s="88">
        <f t="shared" si="33"/>
        <v>4.6366742497359059E-2</v>
      </c>
      <c r="AD208" s="134">
        <v>4.0300000000000002E-2</v>
      </c>
      <c r="AE208" s="51">
        <f t="shared" si="34"/>
        <v>189012</v>
      </c>
      <c r="AF208" s="51">
        <v>237.41637834961367</v>
      </c>
      <c r="AG208" s="15">
        <f t="shared" si="29"/>
        <v>4.6369494452932924E-2</v>
      </c>
      <c r="AH208" s="15">
        <f t="shared" si="29"/>
        <v>4.0302735999977024E-2</v>
      </c>
      <c r="AI208" s="51"/>
      <c r="AJ208" s="51">
        <v>180288.19005023906</v>
      </c>
      <c r="AK208" s="51">
        <v>226.45847428171021</v>
      </c>
      <c r="AL208" s="15">
        <f t="shared" si="30"/>
        <v>4.8388138720178775E-2</v>
      </c>
      <c r="AM208" s="53">
        <f t="shared" si="30"/>
        <v>4.8388138720178997E-2</v>
      </c>
    </row>
    <row r="209" spans="1:39" x14ac:dyDescent="0.2">
      <c r="A209" s="160" t="s">
        <v>465</v>
      </c>
      <c r="B209" s="160" t="s">
        <v>466</v>
      </c>
      <c r="D209" s="62">
        <v>142987</v>
      </c>
      <c r="E209" s="67">
        <v>223.48659567549839</v>
      </c>
      <c r="F209" s="50"/>
      <c r="G209" s="82">
        <v>138758.4152521154</v>
      </c>
      <c r="H209" s="75">
        <v>215.40776271650049</v>
      </c>
      <c r="I209" s="84"/>
      <c r="J209" s="94">
        <f t="shared" si="28"/>
        <v>3.0474438182372721E-2</v>
      </c>
      <c r="K209" s="117">
        <f t="shared" si="28"/>
        <v>3.7504836674017605E-2</v>
      </c>
      <c r="L209" s="94">
        <v>4.7397433259730892E-2</v>
      </c>
      <c r="M209" s="88">
        <f>INDEX('Pace of change parameters'!$E$20:$I$20,1,$B$6)</f>
        <v>4.0300000000000002E-2</v>
      </c>
      <c r="N209" s="99">
        <f>IF(INDEX('Pace of change parameters'!$E$28:$I$28,1,$B$6)=1,(1+L209)*D209,D209)</f>
        <v>149764.21678950914</v>
      </c>
      <c r="O209" s="85">
        <f>IF(K209&lt;INDEX('Pace of change parameters'!$E$16:$I$16,1,$B$6),1,IF(K209&gt;INDEX('Pace of change parameters'!$E$17:$I$17,1,$B$6),0,(K209-INDEX('Pace of change parameters'!$E$17:$I$17,1,$B$6))/(INDEX('Pace of change parameters'!$E$16:$I$16,1,$B$6)-INDEX('Pace of change parameters'!$E$17:$I$17,1,$B$6))))</f>
        <v>0</v>
      </c>
      <c r="P209" s="52">
        <v>4.7397433259730892E-2</v>
      </c>
      <c r="Q209" s="52">
        <v>4.0300000000000002E-2</v>
      </c>
      <c r="R209" s="9">
        <f>IF(INDEX('Pace of change parameters'!$E$29:$I$29,1,$B$6)=1,D209*(1+P209),D209)</f>
        <v>149764.21678950914</v>
      </c>
      <c r="S209" s="94">
        <f>IF(P209&lt;INDEX('Pace of change parameters'!$E$22:$I$22,1,$B$6),INDEX('Pace of change parameters'!$E$22:$I$22,1,$B$6),P209)</f>
        <v>4.7397433259730892E-2</v>
      </c>
      <c r="T209" s="123">
        <v>4.0300000000000002E-2</v>
      </c>
      <c r="U209" s="108">
        <f t="shared" si="31"/>
        <v>149764.21678950914</v>
      </c>
      <c r="V209" s="122">
        <f>IF(J209&gt;INDEX('Pace of change parameters'!$E$24:$I$24,1,$B$6),0,IF(J209&lt;INDEX('Pace of change parameters'!$E$23:$I$23,1,$B$6),1,(J209-INDEX('Pace of change parameters'!$E$24:$I$24,1,$B$6))/(INDEX('Pace of change parameters'!$E$23:$I$23,1,$B$6)-INDEX('Pace of change parameters'!$E$24:$I$24,1,$B$6))))</f>
        <v>1</v>
      </c>
      <c r="W209" s="123">
        <f>MIN(S209, S209+(INDEX('Pace of change parameters'!$E$25:$I$25,1,$B$6)-S209)*(1-V209))</f>
        <v>4.7397433259730892E-2</v>
      </c>
      <c r="X209" s="123">
        <v>4.0300000000000002E-2</v>
      </c>
      <c r="Y209" s="99">
        <f t="shared" si="32"/>
        <v>149764.21678950914</v>
      </c>
      <c r="Z209" s="88">
        <v>-1.5135162738390884E-2</v>
      </c>
      <c r="AA209" s="90">
        <f t="shared" si="35"/>
        <v>143215.69405296855</v>
      </c>
      <c r="AB209" s="90">
        <f>IF(INDEX('Pace of change parameters'!$E$27:$I$27,1,$B$6)=1,MAX(AA209,Y209),Y209)</f>
        <v>149764.21678950914</v>
      </c>
      <c r="AC209" s="88">
        <f t="shared" si="33"/>
        <v>4.7397433259730892E-2</v>
      </c>
      <c r="AD209" s="134">
        <v>4.0300000000000002E-2</v>
      </c>
      <c r="AE209" s="51">
        <f t="shared" si="34"/>
        <v>149764</v>
      </c>
      <c r="AF209" s="51">
        <v>232.49276893843859</v>
      </c>
      <c r="AG209" s="15">
        <f t="shared" si="29"/>
        <v>4.7395917111345831E-2</v>
      </c>
      <c r="AH209" s="15">
        <f t="shared" si="29"/>
        <v>4.0298494125424522E-2</v>
      </c>
      <c r="AI209" s="51"/>
      <c r="AJ209" s="51">
        <v>145416.59792746388</v>
      </c>
      <c r="AK209" s="51">
        <v>225.7438870607335</v>
      </c>
      <c r="AL209" s="15">
        <f t="shared" si="30"/>
        <v>2.9896188842931659E-2</v>
      </c>
      <c r="AM209" s="53">
        <f t="shared" si="30"/>
        <v>2.9896188842931437E-2</v>
      </c>
    </row>
    <row r="210" spans="1:39" x14ac:dyDescent="0.2">
      <c r="A210" s="160" t="s">
        <v>467</v>
      </c>
      <c r="B210" s="160" t="s">
        <v>468</v>
      </c>
      <c r="D210" s="62">
        <v>134999</v>
      </c>
      <c r="E210" s="67">
        <v>238.83152851317152</v>
      </c>
      <c r="F210" s="50"/>
      <c r="G210" s="82">
        <v>133542.33898635895</v>
      </c>
      <c r="H210" s="75">
        <v>234.35251836370546</v>
      </c>
      <c r="I210" s="84"/>
      <c r="J210" s="94">
        <f t="shared" si="28"/>
        <v>1.0907859070746317E-2</v>
      </c>
      <c r="K210" s="117">
        <f t="shared" si="28"/>
        <v>1.911227658545922E-2</v>
      </c>
      <c r="L210" s="94">
        <v>4.8742960912779409E-2</v>
      </c>
      <c r="M210" s="88">
        <f>INDEX('Pace of change parameters'!$E$20:$I$20,1,$B$6)</f>
        <v>4.0300000000000002E-2</v>
      </c>
      <c r="N210" s="99">
        <f>IF(INDEX('Pace of change parameters'!$E$28:$I$28,1,$B$6)=1,(1+L210)*D210,D210)</f>
        <v>141579.2509802643</v>
      </c>
      <c r="O210" s="85">
        <f>IF(K210&lt;INDEX('Pace of change parameters'!$E$16:$I$16,1,$B$6),1,IF(K210&gt;INDEX('Pace of change parameters'!$E$17:$I$17,1,$B$6),0,(K210-INDEX('Pace of change parameters'!$E$17:$I$17,1,$B$6))/(INDEX('Pace of change parameters'!$E$16:$I$16,1,$B$6)-INDEX('Pace of change parameters'!$E$17:$I$17,1,$B$6))))</f>
        <v>0</v>
      </c>
      <c r="P210" s="52">
        <v>4.8742960912779409E-2</v>
      </c>
      <c r="Q210" s="52">
        <v>4.0300000000000002E-2</v>
      </c>
      <c r="R210" s="9">
        <f>IF(INDEX('Pace of change parameters'!$E$29:$I$29,1,$B$6)=1,D210*(1+P210),D210)</f>
        <v>141579.2509802643</v>
      </c>
      <c r="S210" s="94">
        <f>IF(P210&lt;INDEX('Pace of change parameters'!$E$22:$I$22,1,$B$6),INDEX('Pace of change parameters'!$E$22:$I$22,1,$B$6),P210)</f>
        <v>4.8742960912779409E-2</v>
      </c>
      <c r="T210" s="123">
        <v>4.0300000000000002E-2</v>
      </c>
      <c r="U210" s="108">
        <f t="shared" si="31"/>
        <v>141579.2509802643</v>
      </c>
      <c r="V210" s="122">
        <f>IF(J210&gt;INDEX('Pace of change parameters'!$E$24:$I$24,1,$B$6),0,IF(J210&lt;INDEX('Pace of change parameters'!$E$23:$I$23,1,$B$6),1,(J210-INDEX('Pace of change parameters'!$E$24:$I$24,1,$B$6))/(INDEX('Pace of change parameters'!$E$23:$I$23,1,$B$6)-INDEX('Pace of change parameters'!$E$24:$I$24,1,$B$6))))</f>
        <v>1</v>
      </c>
      <c r="W210" s="123">
        <f>MIN(S210, S210+(INDEX('Pace of change parameters'!$E$25:$I$25,1,$B$6)-S210)*(1-V210))</f>
        <v>4.8742960912779409E-2</v>
      </c>
      <c r="X210" s="123">
        <v>4.0300000000000002E-2</v>
      </c>
      <c r="Y210" s="99">
        <f t="shared" si="32"/>
        <v>141579.2509802643</v>
      </c>
      <c r="Z210" s="88">
        <v>0</v>
      </c>
      <c r="AA210" s="90">
        <f t="shared" si="35"/>
        <v>139950.23350035262</v>
      </c>
      <c r="AB210" s="90">
        <f>IF(INDEX('Pace of change parameters'!$E$27:$I$27,1,$B$6)=1,MAX(AA210,Y210),Y210)</f>
        <v>141579.2509802643</v>
      </c>
      <c r="AC210" s="88">
        <f t="shared" si="33"/>
        <v>4.8742960912779409E-2</v>
      </c>
      <c r="AD210" s="134">
        <v>4.0300000000000002E-2</v>
      </c>
      <c r="AE210" s="51">
        <f t="shared" si="34"/>
        <v>141579</v>
      </c>
      <c r="AF210" s="51">
        <v>248.45599866873872</v>
      </c>
      <c r="AG210" s="15">
        <f t="shared" si="29"/>
        <v>4.8741101785939156E-2</v>
      </c>
      <c r="AH210" s="15">
        <f t="shared" si="29"/>
        <v>4.0298155840159167E-2</v>
      </c>
      <c r="AI210" s="51"/>
      <c r="AJ210" s="51">
        <v>139950.23350035262</v>
      </c>
      <c r="AK210" s="51">
        <v>245.59768770971178</v>
      </c>
      <c r="AL210" s="15">
        <f t="shared" si="30"/>
        <v>1.1638183509306232E-2</v>
      </c>
      <c r="AM210" s="53">
        <f t="shared" si="30"/>
        <v>1.1638183509306455E-2</v>
      </c>
    </row>
    <row r="211" spans="1:39" x14ac:dyDescent="0.2">
      <c r="A211" s="160" t="s">
        <v>469</v>
      </c>
      <c r="B211" s="160" t="s">
        <v>470</v>
      </c>
      <c r="D211" s="62">
        <v>53799</v>
      </c>
      <c r="E211" s="67">
        <v>246.97886065437672</v>
      </c>
      <c r="F211" s="50"/>
      <c r="G211" s="82">
        <v>51852.180322047803</v>
      </c>
      <c r="H211" s="75">
        <v>235.64605158282535</v>
      </c>
      <c r="I211" s="84"/>
      <c r="J211" s="94">
        <f t="shared" si="28"/>
        <v>3.7545570231776626E-2</v>
      </c>
      <c r="K211" s="117">
        <f t="shared" si="28"/>
        <v>4.8092505668689611E-2</v>
      </c>
      <c r="L211" s="94">
        <v>5.0874934971357089E-2</v>
      </c>
      <c r="M211" s="88">
        <f>INDEX('Pace of change parameters'!$E$20:$I$20,1,$B$6)</f>
        <v>4.0300000000000002E-2</v>
      </c>
      <c r="N211" s="99">
        <f>IF(INDEX('Pace of change parameters'!$E$28:$I$28,1,$B$6)=1,(1+L211)*D211,D211)</f>
        <v>56536.020626524041</v>
      </c>
      <c r="O211" s="85">
        <f>IF(K211&lt;INDEX('Pace of change parameters'!$E$16:$I$16,1,$B$6),1,IF(K211&gt;INDEX('Pace of change parameters'!$E$17:$I$17,1,$B$6),0,(K211-INDEX('Pace of change parameters'!$E$17:$I$17,1,$B$6))/(INDEX('Pace of change parameters'!$E$16:$I$16,1,$B$6)-INDEX('Pace of change parameters'!$E$17:$I$17,1,$B$6))))</f>
        <v>0</v>
      </c>
      <c r="P211" s="52">
        <v>5.0874934971357089E-2</v>
      </c>
      <c r="Q211" s="52">
        <v>4.0300000000000002E-2</v>
      </c>
      <c r="R211" s="9">
        <f>IF(INDEX('Pace of change parameters'!$E$29:$I$29,1,$B$6)=1,D211*(1+P211),D211)</f>
        <v>56536.020626524041</v>
      </c>
      <c r="S211" s="94">
        <f>IF(P211&lt;INDEX('Pace of change parameters'!$E$22:$I$22,1,$B$6),INDEX('Pace of change parameters'!$E$22:$I$22,1,$B$6),P211)</f>
        <v>5.0874934971357089E-2</v>
      </c>
      <c r="T211" s="123">
        <v>4.0300000000000002E-2</v>
      </c>
      <c r="U211" s="108">
        <f t="shared" si="31"/>
        <v>56536.020626524041</v>
      </c>
      <c r="V211" s="122">
        <f>IF(J211&gt;INDEX('Pace of change parameters'!$E$24:$I$24,1,$B$6),0,IF(J211&lt;INDEX('Pace of change parameters'!$E$23:$I$23,1,$B$6),1,(J211-INDEX('Pace of change parameters'!$E$24:$I$24,1,$B$6))/(INDEX('Pace of change parameters'!$E$23:$I$23,1,$B$6)-INDEX('Pace of change parameters'!$E$24:$I$24,1,$B$6))))</f>
        <v>1</v>
      </c>
      <c r="W211" s="123">
        <f>MIN(S211, S211+(INDEX('Pace of change parameters'!$E$25:$I$25,1,$B$6)-S211)*(1-V211))</f>
        <v>5.0874934971357089E-2</v>
      </c>
      <c r="X211" s="123">
        <v>4.0300000000000002E-2</v>
      </c>
      <c r="Y211" s="99">
        <f t="shared" si="32"/>
        <v>56536.020626524041</v>
      </c>
      <c r="Z211" s="88">
        <v>-1.3852379219327249E-2</v>
      </c>
      <c r="AA211" s="90">
        <f t="shared" si="35"/>
        <v>53587.513105231155</v>
      </c>
      <c r="AB211" s="90">
        <f>IF(INDEX('Pace of change parameters'!$E$27:$I$27,1,$B$6)=1,MAX(AA211,Y211),Y211)</f>
        <v>56536.020626524041</v>
      </c>
      <c r="AC211" s="88">
        <f t="shared" si="33"/>
        <v>5.0874934971357089E-2</v>
      </c>
      <c r="AD211" s="134">
        <v>4.0300000000000002E-2</v>
      </c>
      <c r="AE211" s="51">
        <f t="shared" si="34"/>
        <v>56536</v>
      </c>
      <c r="AF211" s="51">
        <v>256.93201499999083</v>
      </c>
      <c r="AG211" s="15">
        <f t="shared" si="29"/>
        <v>5.0874551571590487E-2</v>
      </c>
      <c r="AH211" s="15">
        <f t="shared" si="29"/>
        <v>4.0299620458378316E-2</v>
      </c>
      <c r="AI211" s="51"/>
      <c r="AJ211" s="51">
        <v>54340.25492330367</v>
      </c>
      <c r="AK211" s="51">
        <v>246.95328981635743</v>
      </c>
      <c r="AL211" s="15">
        <f t="shared" si="30"/>
        <v>4.0407338533752224E-2</v>
      </c>
      <c r="AM211" s="53">
        <f t="shared" si="30"/>
        <v>4.0407338533752224E-2</v>
      </c>
    </row>
    <row r="212" spans="1:39" x14ac:dyDescent="0.2">
      <c r="A212" s="160" t="s">
        <v>471</v>
      </c>
      <c r="B212" s="160" t="s">
        <v>472</v>
      </c>
      <c r="D212" s="62">
        <v>219428</v>
      </c>
      <c r="E212" s="67">
        <v>242.07981654852622</v>
      </c>
      <c r="F212" s="50"/>
      <c r="G212" s="82">
        <v>221707.64506839504</v>
      </c>
      <c r="H212" s="75">
        <v>243.35532733287874</v>
      </c>
      <c r="I212" s="84"/>
      <c r="J212" s="94">
        <f t="shared" si="28"/>
        <v>-1.0282212269639102E-2</v>
      </c>
      <c r="K212" s="117">
        <f t="shared" si="28"/>
        <v>-5.2413513948177393E-3</v>
      </c>
      <c r="L212" s="94">
        <v>4.5598487743766292E-2</v>
      </c>
      <c r="M212" s="88">
        <f>INDEX('Pace of change parameters'!$E$20:$I$20,1,$B$6)</f>
        <v>4.0300000000000002E-2</v>
      </c>
      <c r="N212" s="99">
        <f>IF(INDEX('Pace of change parameters'!$E$28:$I$28,1,$B$6)=1,(1+L212)*D212,D212)</f>
        <v>229433.58496863916</v>
      </c>
      <c r="O212" s="85">
        <f>IF(K212&lt;INDEX('Pace of change parameters'!$E$16:$I$16,1,$B$6),1,IF(K212&gt;INDEX('Pace of change parameters'!$E$17:$I$17,1,$B$6),0,(K212-INDEX('Pace of change parameters'!$E$17:$I$17,1,$B$6))/(INDEX('Pace of change parameters'!$E$16:$I$16,1,$B$6)-INDEX('Pace of change parameters'!$E$17:$I$17,1,$B$6))))</f>
        <v>0</v>
      </c>
      <c r="P212" s="52">
        <v>4.5598487743766292E-2</v>
      </c>
      <c r="Q212" s="52">
        <v>4.0300000000000002E-2</v>
      </c>
      <c r="R212" s="9">
        <f>IF(INDEX('Pace of change parameters'!$E$29:$I$29,1,$B$6)=1,D212*(1+P212),D212)</f>
        <v>229433.58496863916</v>
      </c>
      <c r="S212" s="94">
        <f>IF(P212&lt;INDEX('Pace of change parameters'!$E$22:$I$22,1,$B$6),INDEX('Pace of change parameters'!$E$22:$I$22,1,$B$6),P212)</f>
        <v>4.5598487743766292E-2</v>
      </c>
      <c r="T212" s="123">
        <v>4.0300000000000002E-2</v>
      </c>
      <c r="U212" s="108">
        <f t="shared" si="31"/>
        <v>229433.58496863916</v>
      </c>
      <c r="V212" s="122">
        <f>IF(J212&gt;INDEX('Pace of change parameters'!$E$24:$I$24,1,$B$6),0,IF(J212&lt;INDEX('Pace of change parameters'!$E$23:$I$23,1,$B$6),1,(J212-INDEX('Pace of change parameters'!$E$24:$I$24,1,$B$6))/(INDEX('Pace of change parameters'!$E$23:$I$23,1,$B$6)-INDEX('Pace of change parameters'!$E$24:$I$24,1,$B$6))))</f>
        <v>1</v>
      </c>
      <c r="W212" s="123">
        <f>MIN(S212, S212+(INDEX('Pace of change parameters'!$E$25:$I$25,1,$B$6)-S212)*(1-V212))</f>
        <v>4.5598487743766292E-2</v>
      </c>
      <c r="X212" s="123">
        <v>4.0300000000000002E-2</v>
      </c>
      <c r="Y212" s="99">
        <f t="shared" si="32"/>
        <v>229433.58496863916</v>
      </c>
      <c r="Z212" s="88">
        <v>0</v>
      </c>
      <c r="AA212" s="90">
        <f t="shared" si="35"/>
        <v>232346.06291645553</v>
      </c>
      <c r="AB212" s="90">
        <f>IF(INDEX('Pace of change parameters'!$E$27:$I$27,1,$B$6)=1,MAX(AA212,Y212),Y212)</f>
        <v>229433.58496863916</v>
      </c>
      <c r="AC212" s="88">
        <f t="shared" si="33"/>
        <v>4.5598487743766292E-2</v>
      </c>
      <c r="AD212" s="134">
        <v>4.0300000000000002E-2</v>
      </c>
      <c r="AE212" s="51">
        <f t="shared" si="34"/>
        <v>229434</v>
      </c>
      <c r="AF212" s="51">
        <v>251.83608871073147</v>
      </c>
      <c r="AG212" s="15">
        <f t="shared" si="29"/>
        <v>4.5600379167654026E-2</v>
      </c>
      <c r="AH212" s="15">
        <f t="shared" si="29"/>
        <v>4.0301881839246878E-2</v>
      </c>
      <c r="AI212" s="51"/>
      <c r="AJ212" s="51">
        <v>232346.06291645553</v>
      </c>
      <c r="AK212" s="51">
        <v>255.03248739165812</v>
      </c>
      <c r="AL212" s="15">
        <f t="shared" si="30"/>
        <v>-1.2533300026274286E-2</v>
      </c>
      <c r="AM212" s="53">
        <f t="shared" si="30"/>
        <v>-1.2533300026274174E-2</v>
      </c>
    </row>
    <row r="213" spans="1:39" x14ac:dyDescent="0.2">
      <c r="A213" s="160" t="s">
        <v>473</v>
      </c>
      <c r="B213" s="160" t="s">
        <v>474</v>
      </c>
      <c r="D213" s="62">
        <v>123984</v>
      </c>
      <c r="E213" s="67">
        <v>219.45838816532412</v>
      </c>
      <c r="F213" s="50"/>
      <c r="G213" s="82">
        <v>125872.51253594884</v>
      </c>
      <c r="H213" s="75">
        <v>221.42180395342697</v>
      </c>
      <c r="I213" s="84"/>
      <c r="J213" s="94">
        <f t="shared" si="28"/>
        <v>-1.5003375223875737E-2</v>
      </c>
      <c r="K213" s="117">
        <f t="shared" si="28"/>
        <v>-8.867310052788735E-3</v>
      </c>
      <c r="L213" s="94">
        <v>4.6780579158261171E-2</v>
      </c>
      <c r="M213" s="88">
        <f>INDEX('Pace of change parameters'!$E$20:$I$20,1,$B$6)</f>
        <v>4.0300000000000002E-2</v>
      </c>
      <c r="N213" s="99">
        <f>IF(INDEX('Pace of change parameters'!$E$28:$I$28,1,$B$6)=1,(1+L213)*D213,D213)</f>
        <v>129784.04332635786</v>
      </c>
      <c r="O213" s="85">
        <f>IF(K213&lt;INDEX('Pace of change parameters'!$E$16:$I$16,1,$B$6),1,IF(K213&gt;INDEX('Pace of change parameters'!$E$17:$I$17,1,$B$6),0,(K213-INDEX('Pace of change parameters'!$E$17:$I$17,1,$B$6))/(INDEX('Pace of change parameters'!$E$16:$I$16,1,$B$6)-INDEX('Pace of change parameters'!$E$17:$I$17,1,$B$6))))</f>
        <v>0</v>
      </c>
      <c r="P213" s="52">
        <v>4.6780579158261171E-2</v>
      </c>
      <c r="Q213" s="52">
        <v>4.0300000000000002E-2</v>
      </c>
      <c r="R213" s="9">
        <f>IF(INDEX('Pace of change parameters'!$E$29:$I$29,1,$B$6)=1,D213*(1+P213),D213)</f>
        <v>129784.04332635786</v>
      </c>
      <c r="S213" s="94">
        <f>IF(P213&lt;INDEX('Pace of change parameters'!$E$22:$I$22,1,$B$6),INDEX('Pace of change parameters'!$E$22:$I$22,1,$B$6),P213)</f>
        <v>4.6780579158261171E-2</v>
      </c>
      <c r="T213" s="123">
        <v>4.0300000000000002E-2</v>
      </c>
      <c r="U213" s="108">
        <f t="shared" si="31"/>
        <v>129784.04332635786</v>
      </c>
      <c r="V213" s="122">
        <f>IF(J213&gt;INDEX('Pace of change parameters'!$E$24:$I$24,1,$B$6),0,IF(J213&lt;INDEX('Pace of change parameters'!$E$23:$I$23,1,$B$6),1,(J213-INDEX('Pace of change parameters'!$E$24:$I$24,1,$B$6))/(INDEX('Pace of change parameters'!$E$23:$I$23,1,$B$6)-INDEX('Pace of change parameters'!$E$24:$I$24,1,$B$6))))</f>
        <v>1</v>
      </c>
      <c r="W213" s="123">
        <f>MIN(S213, S213+(INDEX('Pace of change parameters'!$E$25:$I$25,1,$B$6)-S213)*(1-V213))</f>
        <v>4.6780579158261171E-2</v>
      </c>
      <c r="X213" s="123">
        <v>4.0300000000000002E-2</v>
      </c>
      <c r="Y213" s="99">
        <f t="shared" si="32"/>
        <v>129784.04332635786</v>
      </c>
      <c r="Z213" s="88">
        <v>-2.509696588652921E-2</v>
      </c>
      <c r="AA213" s="90">
        <f t="shared" si="35"/>
        <v>128601.77770488858</v>
      </c>
      <c r="AB213" s="90">
        <f>IF(INDEX('Pace of change parameters'!$E$27:$I$27,1,$B$6)=1,MAX(AA213,Y213),Y213)</f>
        <v>129784.04332635786</v>
      </c>
      <c r="AC213" s="88">
        <f t="shared" si="33"/>
        <v>4.6780579158261171E-2</v>
      </c>
      <c r="AD213" s="134">
        <v>4.0300000000000002E-2</v>
      </c>
      <c r="AE213" s="51">
        <f t="shared" si="34"/>
        <v>129784</v>
      </c>
      <c r="AF213" s="51">
        <v>228.30248499317401</v>
      </c>
      <c r="AG213" s="15">
        <f t="shared" si="29"/>
        <v>4.6780229707058973E-2</v>
      </c>
      <c r="AH213" s="15">
        <f t="shared" si="29"/>
        <v>4.0299652712237011E-2</v>
      </c>
      <c r="AI213" s="51"/>
      <c r="AJ213" s="51">
        <v>131912.37815957025</v>
      </c>
      <c r="AK213" s="51">
        <v>232.04650600373836</v>
      </c>
      <c r="AL213" s="15">
        <f t="shared" si="30"/>
        <v>-1.6134787267617967E-2</v>
      </c>
      <c r="AM213" s="53">
        <f t="shared" si="30"/>
        <v>-1.6134787267617967E-2</v>
      </c>
    </row>
    <row r="214" spans="1:39" x14ac:dyDescent="0.2">
      <c r="A214" s="160" t="s">
        <v>475</v>
      </c>
      <c r="B214" s="160" t="s">
        <v>476</v>
      </c>
      <c r="D214" s="62">
        <v>69390</v>
      </c>
      <c r="E214" s="67">
        <v>240.95195640879265</v>
      </c>
      <c r="F214" s="50"/>
      <c r="G214" s="82">
        <v>73031.958828783914</v>
      </c>
      <c r="H214" s="75">
        <v>252.47109562017511</v>
      </c>
      <c r="I214" s="84"/>
      <c r="J214" s="94">
        <f t="shared" si="28"/>
        <v>-4.986801514282424E-2</v>
      </c>
      <c r="K214" s="117">
        <f t="shared" si="28"/>
        <v>-4.562557619947194E-2</v>
      </c>
      <c r="L214" s="94">
        <v>4.494504858599524E-2</v>
      </c>
      <c r="M214" s="88">
        <f>INDEX('Pace of change parameters'!$E$20:$I$20,1,$B$6)</f>
        <v>4.0300000000000002E-2</v>
      </c>
      <c r="N214" s="99">
        <f>IF(INDEX('Pace of change parameters'!$E$28:$I$28,1,$B$6)=1,(1+L214)*D214,D214)</f>
        <v>72508.736921382209</v>
      </c>
      <c r="O214" s="85">
        <f>IF(K214&lt;INDEX('Pace of change parameters'!$E$16:$I$16,1,$B$6),1,IF(K214&gt;INDEX('Pace of change parameters'!$E$17:$I$17,1,$B$6),0,(K214-INDEX('Pace of change parameters'!$E$17:$I$17,1,$B$6))/(INDEX('Pace of change parameters'!$E$16:$I$16,1,$B$6)-INDEX('Pace of change parameters'!$E$17:$I$17,1,$B$6))))</f>
        <v>0</v>
      </c>
      <c r="P214" s="52">
        <v>4.494504858599524E-2</v>
      </c>
      <c r="Q214" s="52">
        <v>4.0300000000000002E-2</v>
      </c>
      <c r="R214" s="9">
        <f>IF(INDEX('Pace of change parameters'!$E$29:$I$29,1,$B$6)=1,D214*(1+P214),D214)</f>
        <v>72508.736921382209</v>
      </c>
      <c r="S214" s="94">
        <f>IF(P214&lt;INDEX('Pace of change parameters'!$E$22:$I$22,1,$B$6),INDEX('Pace of change parameters'!$E$22:$I$22,1,$B$6),P214)</f>
        <v>4.494504858599524E-2</v>
      </c>
      <c r="T214" s="123">
        <v>4.0300000000000002E-2</v>
      </c>
      <c r="U214" s="108">
        <f t="shared" si="31"/>
        <v>72508.736921382209</v>
      </c>
      <c r="V214" s="122">
        <f>IF(J214&gt;INDEX('Pace of change parameters'!$E$24:$I$24,1,$B$6),0,IF(J214&lt;INDEX('Pace of change parameters'!$E$23:$I$23,1,$B$6),1,(J214-INDEX('Pace of change parameters'!$E$24:$I$24,1,$B$6))/(INDEX('Pace of change parameters'!$E$23:$I$23,1,$B$6)-INDEX('Pace of change parameters'!$E$24:$I$24,1,$B$6))))</f>
        <v>1</v>
      </c>
      <c r="W214" s="123">
        <f>MIN(S214, S214+(INDEX('Pace of change parameters'!$E$25:$I$25,1,$B$6)-S214)*(1-V214))</f>
        <v>4.494504858599524E-2</v>
      </c>
      <c r="X214" s="123">
        <v>4.0300000000000002E-2</v>
      </c>
      <c r="Y214" s="99">
        <f t="shared" si="32"/>
        <v>72508.736921382209</v>
      </c>
      <c r="Z214" s="88">
        <v>0</v>
      </c>
      <c r="AA214" s="90">
        <f t="shared" si="35"/>
        <v>76536.323750630749</v>
      </c>
      <c r="AB214" s="90">
        <f>IF(INDEX('Pace of change parameters'!$E$27:$I$27,1,$B$6)=1,MAX(AA214,Y214),Y214)</f>
        <v>72508.736921382209</v>
      </c>
      <c r="AC214" s="88">
        <f t="shared" si="33"/>
        <v>4.494504858599524E-2</v>
      </c>
      <c r="AD214" s="134">
        <v>4.0300000000000002E-2</v>
      </c>
      <c r="AE214" s="51">
        <f t="shared" si="34"/>
        <v>72509</v>
      </c>
      <c r="AF214" s="51">
        <v>250.66322971345809</v>
      </c>
      <c r="AG214" s="15">
        <f t="shared" si="29"/>
        <v>4.4948839890474046E-2</v>
      </c>
      <c r="AH214" s="15">
        <f t="shared" si="29"/>
        <v>4.0303774451158958E-2</v>
      </c>
      <c r="AI214" s="51"/>
      <c r="AJ214" s="51">
        <v>76536.323750630749</v>
      </c>
      <c r="AK214" s="51">
        <v>264.58566663073486</v>
      </c>
      <c r="AL214" s="15">
        <f t="shared" si="30"/>
        <v>-5.2619769976834818E-2</v>
      </c>
      <c r="AM214" s="53">
        <f t="shared" si="30"/>
        <v>-5.2619769976834818E-2</v>
      </c>
    </row>
    <row r="215" spans="1:39" x14ac:dyDescent="0.2">
      <c r="A215" s="160" t="s">
        <v>477</v>
      </c>
      <c r="B215" s="160" t="s">
        <v>478</v>
      </c>
      <c r="D215" s="62">
        <v>62258</v>
      </c>
      <c r="E215" s="67">
        <v>233.88894581417111</v>
      </c>
      <c r="F215" s="50"/>
      <c r="G215" s="82">
        <v>60498.099063644528</v>
      </c>
      <c r="H215" s="75">
        <v>225.43107279832762</v>
      </c>
      <c r="I215" s="84"/>
      <c r="J215" s="94">
        <f t="shared" si="28"/>
        <v>2.9090185701604376E-2</v>
      </c>
      <c r="K215" s="117">
        <f t="shared" si="28"/>
        <v>3.751866550983407E-2</v>
      </c>
      <c r="L215" s="94">
        <v>4.8820290705642311E-2</v>
      </c>
      <c r="M215" s="88">
        <f>INDEX('Pace of change parameters'!$E$20:$I$20,1,$B$6)</f>
        <v>4.0300000000000002E-2</v>
      </c>
      <c r="N215" s="99">
        <f>IF(INDEX('Pace of change parameters'!$E$28:$I$28,1,$B$6)=1,(1+L215)*D215,D215)</f>
        <v>65297.453658751881</v>
      </c>
      <c r="O215" s="85">
        <f>IF(K215&lt;INDEX('Pace of change parameters'!$E$16:$I$16,1,$B$6),1,IF(K215&gt;INDEX('Pace of change parameters'!$E$17:$I$17,1,$B$6),0,(K215-INDEX('Pace of change parameters'!$E$17:$I$17,1,$B$6))/(INDEX('Pace of change parameters'!$E$16:$I$16,1,$B$6)-INDEX('Pace of change parameters'!$E$17:$I$17,1,$B$6))))</f>
        <v>0</v>
      </c>
      <c r="P215" s="52">
        <v>4.8820290705642311E-2</v>
      </c>
      <c r="Q215" s="52">
        <v>4.0300000000000002E-2</v>
      </c>
      <c r="R215" s="9">
        <f>IF(INDEX('Pace of change parameters'!$E$29:$I$29,1,$B$6)=1,D215*(1+P215),D215)</f>
        <v>65297.453658751881</v>
      </c>
      <c r="S215" s="94">
        <f>IF(P215&lt;INDEX('Pace of change parameters'!$E$22:$I$22,1,$B$6),INDEX('Pace of change parameters'!$E$22:$I$22,1,$B$6),P215)</f>
        <v>4.8820290705642311E-2</v>
      </c>
      <c r="T215" s="123">
        <v>4.0300000000000002E-2</v>
      </c>
      <c r="U215" s="108">
        <f t="shared" si="31"/>
        <v>65297.453658751881</v>
      </c>
      <c r="V215" s="122">
        <f>IF(J215&gt;INDEX('Pace of change parameters'!$E$24:$I$24,1,$B$6),0,IF(J215&lt;INDEX('Pace of change parameters'!$E$23:$I$23,1,$B$6),1,(J215-INDEX('Pace of change parameters'!$E$24:$I$24,1,$B$6))/(INDEX('Pace of change parameters'!$E$23:$I$23,1,$B$6)-INDEX('Pace of change parameters'!$E$24:$I$24,1,$B$6))))</f>
        <v>1</v>
      </c>
      <c r="W215" s="123">
        <f>MIN(S215, S215+(INDEX('Pace of change parameters'!$E$25:$I$25,1,$B$6)-S215)*(1-V215))</f>
        <v>4.8820290705642311E-2</v>
      </c>
      <c r="X215" s="123">
        <v>4.0300000000000002E-2</v>
      </c>
      <c r="Y215" s="99">
        <f t="shared" si="32"/>
        <v>65297.453658751881</v>
      </c>
      <c r="Z215" s="88">
        <v>-3.7942290501981502E-2</v>
      </c>
      <c r="AA215" s="90">
        <f t="shared" si="35"/>
        <v>60995.458706359401</v>
      </c>
      <c r="AB215" s="90">
        <f>IF(INDEX('Pace of change parameters'!$E$27:$I$27,1,$B$6)=1,MAX(AA215,Y215),Y215)</f>
        <v>65297.453658751881</v>
      </c>
      <c r="AC215" s="88">
        <f t="shared" si="33"/>
        <v>4.8820290705642311E-2</v>
      </c>
      <c r="AD215" s="134">
        <v>4.0300000000000002E-2</v>
      </c>
      <c r="AE215" s="51">
        <f t="shared" si="34"/>
        <v>65297</v>
      </c>
      <c r="AF215" s="51">
        <v>243.31297988432428</v>
      </c>
      <c r="AG215" s="15">
        <f t="shared" si="29"/>
        <v>4.8813003951299505E-2</v>
      </c>
      <c r="AH215" s="15">
        <f t="shared" si="29"/>
        <v>4.0292772440988944E-2</v>
      </c>
      <c r="AI215" s="51"/>
      <c r="AJ215" s="51">
        <v>63401.039359879513</v>
      </c>
      <c r="AK215" s="51">
        <v>236.24815557247067</v>
      </c>
      <c r="AL215" s="15">
        <f t="shared" si="30"/>
        <v>2.9904251716735386E-2</v>
      </c>
      <c r="AM215" s="53">
        <f t="shared" si="30"/>
        <v>2.9904251716735386E-2</v>
      </c>
    </row>
    <row r="216" spans="1:39" x14ac:dyDescent="0.2">
      <c r="A216" s="160" t="s">
        <v>479</v>
      </c>
      <c r="B216" s="160" t="s">
        <v>480</v>
      </c>
      <c r="D216" s="62">
        <v>47310</v>
      </c>
      <c r="E216" s="67">
        <v>202.29282736507193</v>
      </c>
      <c r="F216" s="50"/>
      <c r="G216" s="82">
        <v>50237.752663556224</v>
      </c>
      <c r="H216" s="75">
        <v>212.36542936098738</v>
      </c>
      <c r="I216" s="84"/>
      <c r="J216" s="94">
        <f t="shared" si="28"/>
        <v>-5.8277938568699006E-2</v>
      </c>
      <c r="K216" s="117">
        <f t="shared" si="28"/>
        <v>-4.7430516474475826E-2</v>
      </c>
      <c r="L216" s="94">
        <v>5.2282912652029223E-2</v>
      </c>
      <c r="M216" s="88">
        <f>INDEX('Pace of change parameters'!$E$20:$I$20,1,$B$6)</f>
        <v>4.0300000000000002E-2</v>
      </c>
      <c r="N216" s="99">
        <f>IF(INDEX('Pace of change parameters'!$E$28:$I$28,1,$B$6)=1,(1+L216)*D216,D216)</f>
        <v>49783.504597567502</v>
      </c>
      <c r="O216" s="85">
        <f>IF(K216&lt;INDEX('Pace of change parameters'!$E$16:$I$16,1,$B$6),1,IF(K216&gt;INDEX('Pace of change parameters'!$E$17:$I$17,1,$B$6),0,(K216-INDEX('Pace of change parameters'!$E$17:$I$17,1,$B$6))/(INDEX('Pace of change parameters'!$E$16:$I$16,1,$B$6)-INDEX('Pace of change parameters'!$E$17:$I$17,1,$B$6))))</f>
        <v>0</v>
      </c>
      <c r="P216" s="52">
        <v>5.2282912652029223E-2</v>
      </c>
      <c r="Q216" s="52">
        <v>4.0300000000000002E-2</v>
      </c>
      <c r="R216" s="9">
        <f>IF(INDEX('Pace of change parameters'!$E$29:$I$29,1,$B$6)=1,D216*(1+P216),D216)</f>
        <v>49783.504597567502</v>
      </c>
      <c r="S216" s="94">
        <f>IF(P216&lt;INDEX('Pace of change parameters'!$E$22:$I$22,1,$B$6),INDEX('Pace of change parameters'!$E$22:$I$22,1,$B$6),P216)</f>
        <v>5.2282912652029223E-2</v>
      </c>
      <c r="T216" s="123">
        <v>4.0300000000000002E-2</v>
      </c>
      <c r="U216" s="108">
        <f t="shared" si="31"/>
        <v>49783.504597567502</v>
      </c>
      <c r="V216" s="122">
        <f>IF(J216&gt;INDEX('Pace of change parameters'!$E$24:$I$24,1,$B$6),0,IF(J216&lt;INDEX('Pace of change parameters'!$E$23:$I$23,1,$B$6),1,(J216-INDEX('Pace of change parameters'!$E$24:$I$24,1,$B$6))/(INDEX('Pace of change parameters'!$E$23:$I$23,1,$B$6)-INDEX('Pace of change parameters'!$E$24:$I$24,1,$B$6))))</f>
        <v>1</v>
      </c>
      <c r="W216" s="123">
        <f>MIN(S216, S216+(INDEX('Pace of change parameters'!$E$25:$I$25,1,$B$6)-S216)*(1-V216))</f>
        <v>5.2282912652029223E-2</v>
      </c>
      <c r="X216" s="123">
        <v>4.0300000000000002E-2</v>
      </c>
      <c r="Y216" s="99">
        <f t="shared" si="32"/>
        <v>49783.504597567502</v>
      </c>
      <c r="Z216" s="88">
        <v>-1.5505026613568007E-2</v>
      </c>
      <c r="AA216" s="90">
        <f t="shared" si="35"/>
        <v>51832.046349131837</v>
      </c>
      <c r="AB216" s="90">
        <f>IF(INDEX('Pace of change parameters'!$E$27:$I$27,1,$B$6)=1,MAX(AA216,Y216),Y216)</f>
        <v>49783.504597567502</v>
      </c>
      <c r="AC216" s="88">
        <f t="shared" si="33"/>
        <v>5.2282912652029223E-2</v>
      </c>
      <c r="AD216" s="134">
        <v>4.0300000000000002E-2</v>
      </c>
      <c r="AE216" s="51">
        <f t="shared" si="34"/>
        <v>49784</v>
      </c>
      <c r="AF216" s="51">
        <v>210.44732247700426</v>
      </c>
      <c r="AG216" s="15">
        <f t="shared" si="29"/>
        <v>5.2293384062566117E-2</v>
      </c>
      <c r="AH216" s="15">
        <f t="shared" si="29"/>
        <v>4.0310352166941454E-2</v>
      </c>
      <c r="AI216" s="51"/>
      <c r="AJ216" s="51">
        <v>52648.360581102555</v>
      </c>
      <c r="AK216" s="51">
        <v>222.5555704060921</v>
      </c>
      <c r="AL216" s="15">
        <f t="shared" si="30"/>
        <v>-5.4405503789431986E-2</v>
      </c>
      <c r="AM216" s="53">
        <f t="shared" si="30"/>
        <v>-5.4405503789431986E-2</v>
      </c>
    </row>
    <row r="217" spans="1:39" x14ac:dyDescent="0.2">
      <c r="A217" s="160" t="s">
        <v>481</v>
      </c>
      <c r="B217" s="160" t="s">
        <v>482</v>
      </c>
      <c r="D217" s="62">
        <v>101512</v>
      </c>
      <c r="E217" s="67">
        <v>207.6648058134376</v>
      </c>
      <c r="F217" s="50"/>
      <c r="G217" s="82">
        <v>106335.98429489105</v>
      </c>
      <c r="H217" s="75">
        <v>216.29439675850165</v>
      </c>
      <c r="I217" s="84"/>
      <c r="J217" s="94">
        <f t="shared" ref="J217:K217" si="36">D217/G217-1</f>
        <v>-4.53654924706689E-2</v>
      </c>
      <c r="K217" s="117">
        <f t="shared" si="36"/>
        <v>-3.9897431807719097E-2</v>
      </c>
      <c r="L217" s="94">
        <v>4.6258744904779103E-2</v>
      </c>
      <c r="M217" s="88">
        <f>INDEX('Pace of change parameters'!$E$20:$I$20,1,$B$6)</f>
        <v>4.0300000000000002E-2</v>
      </c>
      <c r="N217" s="99">
        <f>IF(INDEX('Pace of change parameters'!$E$28:$I$28,1,$B$6)=1,(1+L217)*D217,D217)</f>
        <v>106207.81771277393</v>
      </c>
      <c r="O217" s="85">
        <f>IF(K217&lt;INDEX('Pace of change parameters'!$E$16:$I$16,1,$B$6),1,IF(K217&gt;INDEX('Pace of change parameters'!$E$17:$I$17,1,$B$6),0,(K217-INDEX('Pace of change parameters'!$E$17:$I$17,1,$B$6))/(INDEX('Pace of change parameters'!$E$16:$I$16,1,$B$6)-INDEX('Pace of change parameters'!$E$17:$I$17,1,$B$6))))</f>
        <v>0</v>
      </c>
      <c r="P217" s="52">
        <v>4.6258744904779103E-2</v>
      </c>
      <c r="Q217" s="52">
        <v>4.0300000000000002E-2</v>
      </c>
      <c r="R217" s="9">
        <f>IF(INDEX('Pace of change parameters'!$E$29:$I$29,1,$B$6)=1,D217*(1+P217),D217)</f>
        <v>106207.81771277393</v>
      </c>
      <c r="S217" s="94">
        <f>IF(P217&lt;INDEX('Pace of change parameters'!$E$22:$I$22,1,$B$6),INDEX('Pace of change parameters'!$E$22:$I$22,1,$B$6),P217)</f>
        <v>4.6258744904779103E-2</v>
      </c>
      <c r="T217" s="123">
        <v>4.0300000000000002E-2</v>
      </c>
      <c r="U217" s="108">
        <f t="shared" si="31"/>
        <v>106207.81771277393</v>
      </c>
      <c r="V217" s="122">
        <f>IF(J217&gt;INDEX('Pace of change parameters'!$E$24:$I$24,1,$B$6),0,IF(J217&lt;INDEX('Pace of change parameters'!$E$23:$I$23,1,$B$6),1,(J217-INDEX('Pace of change parameters'!$E$24:$I$24,1,$B$6))/(INDEX('Pace of change parameters'!$E$23:$I$23,1,$B$6)-INDEX('Pace of change parameters'!$E$24:$I$24,1,$B$6))))</f>
        <v>1</v>
      </c>
      <c r="W217" s="123">
        <f>MIN(S217, S217+(INDEX('Pace of change parameters'!$E$25:$I$25,1,$B$6)-S217)*(1-V217))</f>
        <v>4.6258744904779103E-2</v>
      </c>
      <c r="X217" s="123">
        <v>4.0300000000000002E-2</v>
      </c>
      <c r="Y217" s="99">
        <f t="shared" si="32"/>
        <v>106207.81771277393</v>
      </c>
      <c r="Z217" s="88">
        <v>-3.1482676942475085E-2</v>
      </c>
      <c r="AA217" s="90">
        <f t="shared" si="35"/>
        <v>107930.02986623655</v>
      </c>
      <c r="AB217" s="90">
        <f>IF(INDEX('Pace of change parameters'!$E$27:$I$27,1,$B$6)=1,MAX(AA217,Y217),Y217)</f>
        <v>106207.81771277393</v>
      </c>
      <c r="AC217" s="88">
        <f t="shared" si="33"/>
        <v>4.6258744904779103E-2</v>
      </c>
      <c r="AD217" s="134">
        <v>4.0300000000000002E-2</v>
      </c>
      <c r="AE217" s="51">
        <f t="shared" ref="AE217" si="37">IF(ROUND(AB217,0)/D217 &gt; (1+AD217), ROUND(AB217,0), ROUNDUP(AB217,0))</f>
        <v>106208</v>
      </c>
      <c r="AF217" s="51">
        <v>216.03406827194482</v>
      </c>
      <c r="AG217" s="15">
        <f t="shared" si="29"/>
        <v>4.6260540625738811E-2</v>
      </c>
      <c r="AH217" s="15">
        <f t="shared" si="29"/>
        <v>4.0301785493811693E-2</v>
      </c>
      <c r="AI217" s="51"/>
      <c r="AJ217" s="51">
        <v>111438.40930538118</v>
      </c>
      <c r="AK217" s="51">
        <v>226.67306534343598</v>
      </c>
      <c r="AL217" s="15">
        <f t="shared" si="30"/>
        <v>-4.6935426824408322E-2</v>
      </c>
      <c r="AM217" s="53">
        <f t="shared" si="30"/>
        <v>-4.6935426824408322E-2</v>
      </c>
    </row>
    <row r="218" spans="1:39" x14ac:dyDescent="0.2">
      <c r="A218" s="160"/>
      <c r="B218" s="160"/>
      <c r="D218" s="62"/>
      <c r="E218" s="67"/>
      <c r="F218" s="50"/>
      <c r="G218" s="82"/>
      <c r="H218" s="75"/>
      <c r="I218" s="84"/>
      <c r="J218" s="94"/>
      <c r="K218" s="117"/>
      <c r="L218" s="94"/>
      <c r="M218" s="88"/>
      <c r="N218" s="99"/>
      <c r="O218" s="85"/>
      <c r="P218" s="52"/>
      <c r="Q218" s="52"/>
      <c r="R218" s="9"/>
      <c r="S218" s="94"/>
      <c r="T218" s="123"/>
      <c r="U218" s="108"/>
      <c r="V218" s="122"/>
      <c r="W218" s="123"/>
      <c r="X218" s="123"/>
      <c r="Y218" s="99"/>
      <c r="Z218" s="88"/>
      <c r="AA218" s="90"/>
      <c r="AB218" s="90"/>
      <c r="AC218" s="88"/>
      <c r="AD218" s="134"/>
      <c r="AE218" s="51"/>
      <c r="AF218" s="51"/>
      <c r="AG218" s="15"/>
      <c r="AH218" s="15"/>
      <c r="AI218" s="51"/>
      <c r="AJ218" s="51"/>
      <c r="AK218" s="51"/>
      <c r="AL218" s="15"/>
      <c r="AM218" s="53"/>
    </row>
    <row r="219" spans="1:39" s="39" customFormat="1" x14ac:dyDescent="0.2">
      <c r="A219" s="2"/>
      <c r="B219" s="54" t="s">
        <v>12</v>
      </c>
      <c r="D219" s="21">
        <f>SUM(D9:D217)</f>
        <v>14507484</v>
      </c>
      <c r="E219" s="68">
        <v>251.17765983828352</v>
      </c>
      <c r="F219" s="55"/>
      <c r="G219" s="83">
        <f>SUM(G9:G217)</f>
        <v>14507609.655121321</v>
      </c>
      <c r="H219" s="76">
        <v>249.38423083746696</v>
      </c>
      <c r="I219" s="142"/>
      <c r="J219" s="95">
        <f>D219/G219-1</f>
        <v>-8.6613249397071712E-6</v>
      </c>
      <c r="K219" s="118">
        <f>E219/H219-1</f>
        <v>7.1914290442260942E-3</v>
      </c>
      <c r="L219" s="95">
        <f>N219/D219 - 1</f>
        <v>4.795339432721879E-2</v>
      </c>
      <c r="M219" s="24">
        <f>'Pace of change parameters'!$E$20</f>
        <v>6.8699999999999997E-2</v>
      </c>
      <c r="N219" s="100">
        <f>SUM(N9:N217)</f>
        <v>15203167.100947818</v>
      </c>
      <c r="O219" s="24"/>
      <c r="P219" s="24">
        <f>R219/D219 - 1</f>
        <v>4.795339432721879E-2</v>
      </c>
      <c r="Q219" s="24"/>
      <c r="R219" s="100">
        <f>SUM(R9:R217)</f>
        <v>15203167.100947818</v>
      </c>
      <c r="S219" s="95">
        <f>U219/D219-1</f>
        <v>4.795339432721879E-2</v>
      </c>
      <c r="T219" s="24"/>
      <c r="U219" s="109">
        <f>SUM(U9:U217)</f>
        <v>15203167.100947818</v>
      </c>
      <c r="V219" s="95"/>
      <c r="W219" s="24">
        <f>Y219/D219-1</f>
        <v>4.795339432721879E-2</v>
      </c>
      <c r="X219" s="24"/>
      <c r="Y219" s="100">
        <f>SUM(Y9:Y217)</f>
        <v>15203167.100947818</v>
      </c>
      <c r="Z219" s="27"/>
      <c r="AA219" s="27">
        <f>SUM(AA9:AA160)</f>
        <v>10825725.454984047</v>
      </c>
      <c r="AB219" s="27">
        <f>SUM(AB9:AB217)</f>
        <v>15203167.100947818</v>
      </c>
      <c r="AC219" s="24">
        <f>AB219/D219-1</f>
        <v>4.795339432721879E-2</v>
      </c>
      <c r="AD219" s="118"/>
      <c r="AE219" s="22">
        <f>SUM(AE9:AE217)</f>
        <v>15203166</v>
      </c>
      <c r="AF219" s="56">
        <v>261.34076869554588</v>
      </c>
      <c r="AG219" s="23">
        <f>AE219/D219 - 1</f>
        <v>4.7953318438952008E-2</v>
      </c>
      <c r="AH219" s="23">
        <f>AF219/E219 - 1</f>
        <v>4.0461834320001611E-2</v>
      </c>
      <c r="AI219" s="20"/>
      <c r="AJ219" s="22">
        <f>SUM(AJ9:AJ217)</f>
        <v>15203742.679492787</v>
      </c>
      <c r="AK219" s="56">
        <v>261.35068175325608</v>
      </c>
      <c r="AL219" s="23">
        <f t="shared" ref="AL219:AM219" si="38">AE219/AJ219-1</f>
        <v>-3.793010082742132E-5</v>
      </c>
      <c r="AM219" s="57">
        <f t="shared" si="38"/>
        <v>-3.793010082742132E-5</v>
      </c>
    </row>
    <row r="220" spans="1:39" x14ac:dyDescent="0.2">
      <c r="D220" s="12"/>
      <c r="E220" s="63"/>
      <c r="G220" s="78"/>
      <c r="H220" s="71"/>
      <c r="J220" s="116"/>
      <c r="K220" s="107"/>
      <c r="L220" s="116"/>
      <c r="M220" s="14"/>
      <c r="N220" s="98"/>
      <c r="O220" s="4"/>
      <c r="P220" s="4"/>
      <c r="Q220" s="4"/>
      <c r="R220" s="4"/>
      <c r="S220" s="116"/>
      <c r="T220" s="14"/>
      <c r="U220" s="107"/>
      <c r="V220" s="116"/>
      <c r="W220" s="14"/>
      <c r="X220" s="14"/>
      <c r="Y220" s="98"/>
      <c r="Z220" s="14"/>
      <c r="AA220" s="14"/>
      <c r="AB220" s="14"/>
      <c r="AC220" s="14"/>
      <c r="AD220" s="107"/>
      <c r="AE220" s="3"/>
      <c r="AF220" s="3"/>
      <c r="AG220" s="3"/>
      <c r="AH220" s="3"/>
      <c r="AI220" s="3"/>
      <c r="AJ220" s="3"/>
      <c r="AK220" s="3"/>
      <c r="AL220" s="3"/>
      <c r="AM220" s="4"/>
    </row>
    <row r="221" spans="1:39" x14ac:dyDescent="0.2">
      <c r="B221" s="39" t="s">
        <v>486</v>
      </c>
      <c r="D221" s="1"/>
    </row>
    <row r="222" spans="1:39" x14ac:dyDescent="0.2">
      <c r="D222" s="1"/>
    </row>
    <row r="223" spans="1:39" x14ac:dyDescent="0.2">
      <c r="B223" s="1" t="s">
        <v>487</v>
      </c>
      <c r="D223" s="50">
        <v>4129749</v>
      </c>
      <c r="E223" s="145">
        <v>256.71220936412703</v>
      </c>
      <c r="G223" s="50">
        <v>3970023.3857953576</v>
      </c>
      <c r="H223" s="145">
        <v>245.77448521882889</v>
      </c>
      <c r="J223" s="146">
        <v>4.0232915195446139E-2</v>
      </c>
      <c r="K223" s="147">
        <v>4.4503090447161719E-2</v>
      </c>
      <c r="L223" s="146">
        <v>4.4624182349449093E-2</v>
      </c>
      <c r="M223" s="148">
        <v>6.8699999999999997E-2</v>
      </c>
      <c r="N223" s="50">
        <v>4314035.6724334555</v>
      </c>
      <c r="P223" s="146">
        <v>4.4624182349449093E-2</v>
      </c>
      <c r="Q223" s="149">
        <v>4.0353512045445905E-2</v>
      </c>
      <c r="R223" s="50">
        <v>4314035.6724334555</v>
      </c>
      <c r="S223" s="146">
        <v>4.4624182349449093E-2</v>
      </c>
      <c r="T223" s="149">
        <v>4.0353512045445905E-2</v>
      </c>
      <c r="U223" s="50">
        <v>4314035.6724334555</v>
      </c>
      <c r="W223" s="146">
        <v>4.4624182349449093E-2</v>
      </c>
      <c r="X223" s="149">
        <v>4.0353512045445905E-2</v>
      </c>
      <c r="Y223" s="50">
        <v>4314035.6724334555</v>
      </c>
      <c r="AA223" s="50">
        <v>4118761.0345679135</v>
      </c>
      <c r="AB223" s="50">
        <v>4314035.6724334555</v>
      </c>
      <c r="AC223" s="146">
        <v>4.4624182349449093E-2</v>
      </c>
      <c r="AD223" s="149">
        <v>4.0353512045445905E-2</v>
      </c>
      <c r="AE223" s="50">
        <v>4314035</v>
      </c>
      <c r="AF223" s="145">
        <v>267.07140696819681</v>
      </c>
      <c r="AG223" s="150">
        <v>4.4624019522736091E-2</v>
      </c>
      <c r="AH223" s="150">
        <v>4.0353349884407086E-2</v>
      </c>
      <c r="AJ223" s="50">
        <v>4160520.9558346481</v>
      </c>
      <c r="AK223" s="145">
        <v>257.56772613004449</v>
      </c>
      <c r="AL223" s="150">
        <v>3.6897793760674702E-2</v>
      </c>
      <c r="AM223" s="149">
        <v>3.6897793760674702E-2</v>
      </c>
    </row>
    <row r="224" spans="1:39" x14ac:dyDescent="0.2">
      <c r="B224" s="1" t="s">
        <v>488</v>
      </c>
      <c r="D224" s="50">
        <v>4047587</v>
      </c>
      <c r="E224" s="145">
        <v>231.99681747697923</v>
      </c>
      <c r="G224" s="50">
        <v>4247431.053410951</v>
      </c>
      <c r="H224" s="145">
        <v>241.7501617866441</v>
      </c>
      <c r="J224" s="146">
        <v>-4.7050570308955098E-2</v>
      </c>
      <c r="K224" s="147">
        <v>-4.0344727124826729E-2</v>
      </c>
      <c r="L224" s="146">
        <v>4.7563992720037973E-2</v>
      </c>
      <c r="M224" s="148">
        <v>6.8699999999999997E-2</v>
      </c>
      <c r="N224" s="50">
        <v>4240106.3986017201</v>
      </c>
      <c r="P224" s="146">
        <v>4.7563992720037973E-2</v>
      </c>
      <c r="Q224" s="149">
        <v>4.0243864274879471E-2</v>
      </c>
      <c r="R224" s="50">
        <v>4240106.3986017201</v>
      </c>
      <c r="S224" s="146">
        <v>4.7563992720037973E-2</v>
      </c>
      <c r="T224" s="149">
        <v>4.0243864274879471E-2</v>
      </c>
      <c r="U224" s="50">
        <v>4240106.3986017201</v>
      </c>
      <c r="W224" s="146">
        <v>4.7563992720037973E-2</v>
      </c>
      <c r="X224" s="149">
        <v>4.0243864274879471E-2</v>
      </c>
      <c r="Y224" s="50">
        <v>4240106.3986017201</v>
      </c>
      <c r="AA224" s="50">
        <v>4372414.6785641555</v>
      </c>
      <c r="AB224" s="50">
        <v>4240106.3986017201</v>
      </c>
      <c r="AC224" s="146">
        <v>4.7563992720037973E-2</v>
      </c>
      <c r="AD224" s="149">
        <v>4.0243864274879471E-2</v>
      </c>
      <c r="AE224" s="50">
        <v>4240107</v>
      </c>
      <c r="AF224" s="145">
        <v>241.33330014138926</v>
      </c>
      <c r="AG224" s="150">
        <v>4.7564141301965845E-2</v>
      </c>
      <c r="AH224" s="150">
        <v>4.0244011818552083E-2</v>
      </c>
      <c r="AJ224" s="50">
        <v>4451239.7507297751</v>
      </c>
      <c r="AK224" s="145">
        <v>253.3502995948337</v>
      </c>
      <c r="AL224" s="150">
        <v>-4.7432347515129925E-2</v>
      </c>
      <c r="AM224" s="149">
        <v>-4.7432347515129925E-2</v>
      </c>
    </row>
    <row r="225" spans="2:39" x14ac:dyDescent="0.2">
      <c r="B225" s="1" t="s">
        <v>489</v>
      </c>
      <c r="D225" s="50">
        <v>2815662</v>
      </c>
      <c r="E225" s="145">
        <v>296.47267427487333</v>
      </c>
      <c r="G225" s="50">
        <v>2841496.9093524204</v>
      </c>
      <c r="H225" s="145">
        <v>295.45611142248424</v>
      </c>
      <c r="J225" s="146">
        <v>-9.0920068458945069E-3</v>
      </c>
      <c r="K225" s="147">
        <v>3.4406560334623304E-3</v>
      </c>
      <c r="L225" s="146">
        <v>5.3494494819662952E-2</v>
      </c>
      <c r="M225" s="148">
        <v>6.8699999999999997E-2</v>
      </c>
      <c r="N225" s="50">
        <v>2966284.416272922</v>
      </c>
      <c r="P225" s="146">
        <v>5.3494494819662952E-2</v>
      </c>
      <c r="Q225" s="149">
        <v>4.0336675002969224E-2</v>
      </c>
      <c r="R225" s="50">
        <v>2966284.416272922</v>
      </c>
      <c r="S225" s="146">
        <v>5.3494494819662952E-2</v>
      </c>
      <c r="T225" s="149">
        <v>4.0336675002969224E-2</v>
      </c>
      <c r="U225" s="50">
        <v>2966284.416272922</v>
      </c>
      <c r="W225" s="146">
        <v>5.3494494819662952E-2</v>
      </c>
      <c r="X225" s="149">
        <v>4.0336675002969224E-2</v>
      </c>
      <c r="Y225" s="50">
        <v>2966284.416272922</v>
      </c>
      <c r="AA225" s="50">
        <v>2944919.542009206</v>
      </c>
      <c r="AB225" s="50">
        <v>2966284.416272922</v>
      </c>
      <c r="AC225" s="146">
        <v>5.3494494819662952E-2</v>
      </c>
      <c r="AD225" s="149">
        <v>4.0336675002969224E-2</v>
      </c>
      <c r="AE225" s="50">
        <v>2966284</v>
      </c>
      <c r="AF225" s="145">
        <v>308.43135290070268</v>
      </c>
      <c r="AG225" s="150">
        <v>5.3494346977726703E-2</v>
      </c>
      <c r="AH225" s="150">
        <v>4.033652900753304E-2</v>
      </c>
      <c r="AJ225" s="50">
        <v>2977843.274072221</v>
      </c>
      <c r="AK225" s="145">
        <v>309.63327508369156</v>
      </c>
      <c r="AL225" s="150">
        <v>-3.8817603911079912E-3</v>
      </c>
      <c r="AM225" s="149">
        <v>-3.8817603911078802E-3</v>
      </c>
    </row>
    <row r="226" spans="2:39" x14ac:dyDescent="0.2">
      <c r="B226" s="1" t="s">
        <v>490</v>
      </c>
      <c r="D226" s="50">
        <v>3514486</v>
      </c>
      <c r="E226" s="145">
        <v>238.64491714148949</v>
      </c>
      <c r="G226" s="50">
        <v>3448658.3065625946</v>
      </c>
      <c r="H226" s="145">
        <v>232.48680539730631</v>
      </c>
      <c r="J226" s="146">
        <v>1.9087914077233759E-2</v>
      </c>
      <c r="K226" s="147">
        <v>2.6488005345762788E-2</v>
      </c>
      <c r="L226" s="146">
        <v>4.7874600621464758E-2</v>
      </c>
      <c r="M226" s="148">
        <v>6.8699999999999997E-2</v>
      </c>
      <c r="N226" s="50">
        <v>3682740.6136397296</v>
      </c>
      <c r="P226" s="146">
        <v>4.7874600621464758E-2</v>
      </c>
      <c r="Q226" s="149">
        <v>4.0320330486607991E-2</v>
      </c>
      <c r="R226" s="50">
        <v>3682740.6136397296</v>
      </c>
      <c r="S226" s="146">
        <v>4.7874600621464758E-2</v>
      </c>
      <c r="T226" s="149">
        <v>4.0320330486607991E-2</v>
      </c>
      <c r="U226" s="50">
        <v>3682740.6136397296</v>
      </c>
      <c r="W226" s="146">
        <v>4.7874600621464758E-2</v>
      </c>
      <c r="X226" s="149">
        <v>4.0320330486607991E-2</v>
      </c>
      <c r="Y226" s="50">
        <v>3682740.6136397296</v>
      </c>
      <c r="AA226" s="50">
        <v>3543070.1197984582</v>
      </c>
      <c r="AB226" s="50">
        <v>3682740.6136397296</v>
      </c>
      <c r="AC226" s="146">
        <v>4.7874600621464758E-2</v>
      </c>
      <c r="AD226" s="149">
        <v>4.0320330486607991E-2</v>
      </c>
      <c r="AE226" s="50">
        <v>3682740</v>
      </c>
      <c r="AF226" s="145">
        <v>248.26711770186088</v>
      </c>
      <c r="AG226" s="150">
        <v>4.7874426018484684E-2</v>
      </c>
      <c r="AH226" s="150">
        <v>4.0320157142364366E-2</v>
      </c>
      <c r="AJ226" s="50">
        <v>3614138.698856147</v>
      </c>
      <c r="AK226" s="145">
        <v>243.64245038742058</v>
      </c>
      <c r="AL226" s="150">
        <v>1.8981369244507551E-2</v>
      </c>
      <c r="AM226" s="149">
        <v>1.8981369244507773E-2</v>
      </c>
    </row>
    <row r="227" spans="2:39" x14ac:dyDescent="0.2">
      <c r="B227" s="160"/>
      <c r="D227" s="1"/>
      <c r="G227" s="1"/>
      <c r="N227" s="1"/>
      <c r="P227" s="48"/>
      <c r="R227" s="1"/>
      <c r="T227" s="47"/>
      <c r="U227" s="1"/>
      <c r="W227" s="48"/>
      <c r="X227" s="47"/>
      <c r="Y227" s="1"/>
      <c r="AA227" s="1"/>
      <c r="AB227" s="1"/>
      <c r="AC227" s="48"/>
      <c r="AD227" s="47"/>
      <c r="AE227" s="1"/>
      <c r="AF227" s="69"/>
      <c r="AJ227" s="1"/>
      <c r="AK227" s="69"/>
    </row>
    <row r="228" spans="2:39" x14ac:dyDescent="0.2">
      <c r="B228" s="1" t="s">
        <v>12</v>
      </c>
      <c r="D228" s="151">
        <v>14507484</v>
      </c>
      <c r="E228" s="152">
        <v>251.17765983828352</v>
      </c>
      <c r="G228" s="151">
        <v>14507609.655121325</v>
      </c>
      <c r="H228" s="152">
        <v>249.38423083746704</v>
      </c>
      <c r="J228" s="146">
        <v>-8.6613249399292158E-6</v>
      </c>
      <c r="K228" s="147">
        <v>7.1914290442258721E-3</v>
      </c>
      <c r="L228" s="146">
        <v>4.7953394327219456E-2</v>
      </c>
      <c r="M228" s="148">
        <v>6.8699999999999997E-2</v>
      </c>
      <c r="N228" s="151">
        <v>15203167.100947827</v>
      </c>
      <c r="P228" s="146">
        <v>4.7953394327219456E-2</v>
      </c>
      <c r="Q228" s="149">
        <v>4.0461909665768125E-2</v>
      </c>
      <c r="R228" s="151">
        <v>15203167.100947827</v>
      </c>
      <c r="S228" s="146">
        <v>4.7953394327219456E-2</v>
      </c>
      <c r="T228" s="149">
        <v>4.0461909665768125E-2</v>
      </c>
      <c r="U228" s="151">
        <v>15203167.100947827</v>
      </c>
      <c r="W228" s="146">
        <v>4.7953394327219456E-2</v>
      </c>
      <c r="X228" s="149">
        <v>4.0461909665768125E-2</v>
      </c>
      <c r="Y228" s="151">
        <v>15203167.100947827</v>
      </c>
      <c r="AA228" s="151">
        <v>14979165.374939732</v>
      </c>
      <c r="AB228" s="151">
        <v>15203167.100947827</v>
      </c>
      <c r="AC228" s="146">
        <v>4.7953394327219456E-2</v>
      </c>
      <c r="AD228" s="149">
        <v>4.0461909665768125E-2</v>
      </c>
      <c r="AE228" s="151">
        <v>15203166</v>
      </c>
      <c r="AF228" s="152">
        <v>261.34076869554588</v>
      </c>
      <c r="AG228" s="150">
        <v>4.7953318438952008E-2</v>
      </c>
      <c r="AH228" s="150">
        <v>4.0461834320001611E-2</v>
      </c>
      <c r="AJ228" s="151">
        <v>15203742.67949279</v>
      </c>
      <c r="AK228" s="152">
        <v>261.35068175325614</v>
      </c>
      <c r="AL228" s="150">
        <v>-3.7930100827643365E-5</v>
      </c>
      <c r="AM228" s="149">
        <v>-3.7930100827643365E-5</v>
      </c>
    </row>
    <row r="229" spans="2:39" x14ac:dyDescent="0.2">
      <c r="B229" s="160"/>
      <c r="D229" s="1"/>
      <c r="G229" s="1"/>
      <c r="N229" s="1"/>
      <c r="P229" s="48"/>
      <c r="R229" s="1"/>
      <c r="T229" s="47"/>
      <c r="U229" s="1"/>
      <c r="W229" s="48"/>
      <c r="X229" s="47"/>
      <c r="Y229" s="1"/>
      <c r="AA229" s="1"/>
      <c r="AB229" s="1"/>
      <c r="AC229" s="48"/>
      <c r="AD229" s="47"/>
      <c r="AE229" s="1"/>
      <c r="AF229" s="69"/>
      <c r="AJ229" s="1"/>
      <c r="AK229" s="69"/>
    </row>
    <row r="230" spans="2:39" x14ac:dyDescent="0.2">
      <c r="B230" s="195" t="s">
        <v>492</v>
      </c>
      <c r="D230" s="1"/>
      <c r="G230" s="1"/>
      <c r="N230" s="1"/>
      <c r="P230" s="48"/>
      <c r="R230" s="1"/>
      <c r="T230" s="47"/>
      <c r="U230" s="1"/>
      <c r="W230" s="48"/>
      <c r="X230" s="47"/>
      <c r="Y230" s="1"/>
      <c r="AA230" s="1"/>
      <c r="AB230" s="1"/>
      <c r="AC230" s="48"/>
      <c r="AD230" s="47"/>
      <c r="AE230" s="1"/>
      <c r="AF230" s="69"/>
      <c r="AJ230" s="1"/>
      <c r="AK230" s="69"/>
    </row>
    <row r="231" spans="2:39" x14ac:dyDescent="0.2">
      <c r="B231" s="160" t="s">
        <v>493</v>
      </c>
      <c r="D231" s="50">
        <v>1068353</v>
      </c>
      <c r="E231" s="145">
        <v>228.36273799848431</v>
      </c>
      <c r="G231" s="50">
        <v>1037554.434264867</v>
      </c>
      <c r="H231" s="145">
        <v>220.02296886560083</v>
      </c>
      <c r="J231" s="146">
        <v>2.9683807150758801E-2</v>
      </c>
      <c r="K231" s="147">
        <v>3.7904084177583064E-2</v>
      </c>
      <c r="L231" s="146">
        <v>4.8646107039217679E-2</v>
      </c>
      <c r="M231" s="148">
        <v>6.8699999999999997E-2</v>
      </c>
      <c r="N231" s="50">
        <v>1120324.2143936693</v>
      </c>
      <c r="P231" s="146">
        <v>4.8646107039217679E-2</v>
      </c>
      <c r="Q231" s="149">
        <v>4.0340752397711066E-2</v>
      </c>
      <c r="R231" s="50">
        <v>1120324.2143936693</v>
      </c>
      <c r="S231" s="146">
        <v>4.8646107039217679E-2</v>
      </c>
      <c r="T231" s="149">
        <v>4.0340752397711066E-2</v>
      </c>
      <c r="U231" s="50">
        <v>1120324.2143936693</v>
      </c>
      <c r="W231" s="146">
        <v>4.8646107039217679E-2</v>
      </c>
      <c r="X231" s="149">
        <v>4.0340752397711066E-2</v>
      </c>
      <c r="Y231" s="50">
        <v>1120324.2143936693</v>
      </c>
      <c r="AA231" s="50">
        <v>1057642.2847777628</v>
      </c>
      <c r="AB231" s="50">
        <v>1120324.2143936693</v>
      </c>
      <c r="AC231" s="146">
        <v>4.8646107039217679E-2</v>
      </c>
      <c r="AD231" s="149">
        <v>4.0340752397711066E-2</v>
      </c>
      <c r="AE231" s="50">
        <v>1120324</v>
      </c>
      <c r="AF231" s="145">
        <v>237.57501720479334</v>
      </c>
      <c r="AG231" s="150">
        <v>4.8645906362410285E-2</v>
      </c>
      <c r="AH231" s="150">
        <v>4.0340553310278526E-2</v>
      </c>
      <c r="AJ231" s="50">
        <v>1087340.4378481556</v>
      </c>
      <c r="AK231" s="145">
        <v>230.58054922437003</v>
      </c>
      <c r="AL231" s="150">
        <v>3.0334163067749831E-2</v>
      </c>
      <c r="AM231" s="149">
        <v>3.0334163067749609E-2</v>
      </c>
    </row>
    <row r="232" spans="2:39" x14ac:dyDescent="0.2">
      <c r="B232" s="160" t="s">
        <v>494</v>
      </c>
      <c r="D232" s="50">
        <v>1571684</v>
      </c>
      <c r="E232" s="145">
        <v>228.87246933530423</v>
      </c>
      <c r="G232" s="50">
        <v>1595515.9017716905</v>
      </c>
      <c r="H232" s="145">
        <v>230.5628348387649</v>
      </c>
      <c r="J232" s="146">
        <v>-1.4936799906053677E-2</v>
      </c>
      <c r="K232" s="147">
        <v>-7.3314743230094015E-3</v>
      </c>
      <c r="L232" s="146">
        <v>4.8343427627840052E-2</v>
      </c>
      <c r="M232" s="148">
        <v>6.8699999999999997E-2</v>
      </c>
      <c r="N232" s="50">
        <v>1647664.591707834</v>
      </c>
      <c r="P232" s="146">
        <v>4.8343427627840052E-2</v>
      </c>
      <c r="Q232" s="149">
        <v>4.0311549026152083E-2</v>
      </c>
      <c r="R232" s="50">
        <v>1647664.591707834</v>
      </c>
      <c r="S232" s="146">
        <v>4.8343427627840052E-2</v>
      </c>
      <c r="T232" s="149">
        <v>4.0311549026152083E-2</v>
      </c>
      <c r="U232" s="50">
        <v>1647664.591707834</v>
      </c>
      <c r="W232" s="146">
        <v>4.8343427627840052E-2</v>
      </c>
      <c r="X232" s="149">
        <v>4.0311549026152083E-2</v>
      </c>
      <c r="Y232" s="50">
        <v>1647664.591707834</v>
      </c>
      <c r="AA232" s="50">
        <v>1629123.0627423474</v>
      </c>
      <c r="AB232" s="50">
        <v>1647664.591707834</v>
      </c>
      <c r="AC232" s="146">
        <v>4.8343427627840052E-2</v>
      </c>
      <c r="AD232" s="149">
        <v>4.0311549026152083E-2</v>
      </c>
      <c r="AE232" s="50">
        <v>1647664</v>
      </c>
      <c r="AF232" s="145">
        <v>238.09858759786835</v>
      </c>
      <c r="AG232" s="150">
        <v>4.8343051147686111E-2</v>
      </c>
      <c r="AH232" s="150">
        <v>4.0311175430399304E-2</v>
      </c>
      <c r="AJ232" s="50">
        <v>1672075.1238997134</v>
      </c>
      <c r="AK232" s="145">
        <v>241.62616004115674</v>
      </c>
      <c r="AL232" s="150">
        <v>-1.4599298530786342E-2</v>
      </c>
      <c r="AM232" s="149">
        <v>-1.4599298530786342E-2</v>
      </c>
    </row>
    <row r="233" spans="2:39" x14ac:dyDescent="0.2">
      <c r="B233" s="160" t="s">
        <v>495</v>
      </c>
      <c r="D233" s="50">
        <v>1576005</v>
      </c>
      <c r="E233" s="145">
        <v>229.75275343230336</v>
      </c>
      <c r="G233" s="50">
        <v>1622780.929676251</v>
      </c>
      <c r="H233" s="145">
        <v>234.80841888383173</v>
      </c>
      <c r="J233" s="146">
        <v>-2.8824549771843122E-2</v>
      </c>
      <c r="K233" s="147">
        <v>-2.1531022931633448E-2</v>
      </c>
      <c r="L233" s="146">
        <v>4.8119921892542106E-2</v>
      </c>
      <c r="M233" s="148">
        <v>6.8699999999999997E-2</v>
      </c>
      <c r="N233" s="50">
        <v>1651842.2375022557</v>
      </c>
      <c r="P233" s="146">
        <v>4.8119921892542106E-2</v>
      </c>
      <c r="Q233" s="149">
        <v>4.030721555106398E-2</v>
      </c>
      <c r="R233" s="50">
        <v>1651842.2375022557</v>
      </c>
      <c r="S233" s="146">
        <v>4.8119921892542106E-2</v>
      </c>
      <c r="T233" s="149">
        <v>4.030721555106398E-2</v>
      </c>
      <c r="U233" s="50">
        <v>1651842.2375022557</v>
      </c>
      <c r="W233" s="146">
        <v>4.8119921892542106E-2</v>
      </c>
      <c r="X233" s="149">
        <v>4.030721555106398E-2</v>
      </c>
      <c r="Y233" s="50">
        <v>1651842.2375022557</v>
      </c>
      <c r="AA233" s="50">
        <v>1673226.3255137261</v>
      </c>
      <c r="AB233" s="50">
        <v>1651842.2375022557</v>
      </c>
      <c r="AC233" s="146">
        <v>4.8119921892542106E-2</v>
      </c>
      <c r="AD233" s="149">
        <v>4.030721555106398E-2</v>
      </c>
      <c r="AE233" s="50">
        <v>1651842</v>
      </c>
      <c r="AF233" s="145">
        <v>239.01341282294138</v>
      </c>
      <c r="AG233" s="150">
        <v>4.811977119361921E-2</v>
      </c>
      <c r="AH233" s="150">
        <v>4.030706597545386E-2</v>
      </c>
      <c r="AJ233" s="50">
        <v>1700648.4366827605</v>
      </c>
      <c r="AK233" s="145">
        <v>246.07546415670899</v>
      </c>
      <c r="AL233" s="150">
        <v>-2.8698721987456155E-2</v>
      </c>
      <c r="AM233" s="149">
        <v>-2.8698721987456155E-2</v>
      </c>
    </row>
    <row r="234" spans="2:39" x14ac:dyDescent="0.2">
      <c r="B234" s="160" t="s">
        <v>496</v>
      </c>
      <c r="D234" s="50">
        <v>1303615</v>
      </c>
      <c r="E234" s="145">
        <v>241.50024142315525</v>
      </c>
      <c r="G234" s="50">
        <v>1332838.8992562708</v>
      </c>
      <c r="H234" s="145">
        <v>244.96132487681427</v>
      </c>
      <c r="J234" s="146">
        <v>-2.1926055183846938E-2</v>
      </c>
      <c r="K234" s="147">
        <v>-1.4129101626142559E-2</v>
      </c>
      <c r="L234" s="146">
        <v>4.8831722153792612E-2</v>
      </c>
      <c r="M234" s="148">
        <v>6.8699999999999997E-2</v>
      </c>
      <c r="N234" s="50">
        <v>1367272.7654755164</v>
      </c>
      <c r="P234" s="146">
        <v>4.8831722153792612E-2</v>
      </c>
      <c r="Q234" s="149">
        <v>4.0536830560005788E-2</v>
      </c>
      <c r="R234" s="50">
        <v>1367272.7654755164</v>
      </c>
      <c r="S234" s="146">
        <v>4.8831722153792612E-2</v>
      </c>
      <c r="T234" s="149">
        <v>4.0536830560005788E-2</v>
      </c>
      <c r="U234" s="50">
        <v>1367272.7654755164</v>
      </c>
      <c r="W234" s="146">
        <v>4.8831722153792612E-2</v>
      </c>
      <c r="X234" s="149">
        <v>4.0536830560005788E-2</v>
      </c>
      <c r="Y234" s="50">
        <v>1367272.7654755164</v>
      </c>
      <c r="AA234" s="50">
        <v>1374713.0971835211</v>
      </c>
      <c r="AB234" s="50">
        <v>1367272.7654755164</v>
      </c>
      <c r="AC234" s="146">
        <v>4.8831722153792612E-2</v>
      </c>
      <c r="AD234" s="149">
        <v>4.0536830560005788E-2</v>
      </c>
      <c r="AE234" s="50">
        <v>1367274</v>
      </c>
      <c r="AF234" s="145">
        <v>251.29012268212844</v>
      </c>
      <c r="AG234" s="150">
        <v>4.8832669154620145E-2</v>
      </c>
      <c r="AH234" s="150">
        <v>4.0537770071291224E-2</v>
      </c>
      <c r="AJ234" s="50">
        <v>1396793.8302198062</v>
      </c>
      <c r="AK234" s="145">
        <v>256.71554710875449</v>
      </c>
      <c r="AL234" s="150">
        <v>-2.1133992419740899E-2</v>
      </c>
      <c r="AM234" s="149">
        <v>-2.1133992419740899E-2</v>
      </c>
    </row>
    <row r="235" spans="2:39" x14ac:dyDescent="0.2">
      <c r="B235" s="160" t="s">
        <v>497</v>
      </c>
      <c r="D235" s="50">
        <v>1325415</v>
      </c>
      <c r="E235" s="145">
        <v>235.80762205081803</v>
      </c>
      <c r="G235" s="50">
        <v>1332366.6670915147</v>
      </c>
      <c r="H235" s="145">
        <v>235.71702408317643</v>
      </c>
      <c r="J235" s="146">
        <v>-5.2175330284190968E-3</v>
      </c>
      <c r="K235" s="147">
        <v>3.8435054911278854E-4</v>
      </c>
      <c r="L235" s="146">
        <v>4.6173407656439291E-2</v>
      </c>
      <c r="M235" s="148">
        <v>6.8699999999999997E-2</v>
      </c>
      <c r="N235" s="50">
        <v>1386613.9271089595</v>
      </c>
      <c r="P235" s="146">
        <v>4.6173407656439291E-2</v>
      </c>
      <c r="Q235" s="149">
        <v>4.0315117661814615E-2</v>
      </c>
      <c r="R235" s="50">
        <v>1386613.9271089595</v>
      </c>
      <c r="S235" s="146">
        <v>4.6173407656439291E-2</v>
      </c>
      <c r="T235" s="149">
        <v>4.0315117661814615E-2</v>
      </c>
      <c r="U235" s="50">
        <v>1386613.9271089595</v>
      </c>
      <c r="W235" s="146">
        <v>4.6173407656439291E-2</v>
      </c>
      <c r="X235" s="149">
        <v>4.0315117661814615E-2</v>
      </c>
      <c r="Y235" s="50">
        <v>1386613.9271089595</v>
      </c>
      <c r="AA235" s="50">
        <v>1380191.4638260438</v>
      </c>
      <c r="AB235" s="50">
        <v>1386613.9271089595</v>
      </c>
      <c r="AC235" s="146">
        <v>4.6173407656439291E-2</v>
      </c>
      <c r="AD235" s="149">
        <v>4.0315117661814615E-2</v>
      </c>
      <c r="AE235" s="50">
        <v>1386613</v>
      </c>
      <c r="AF235" s="145">
        <v>245.31407005891097</v>
      </c>
      <c r="AG235" s="150">
        <v>4.6172708170648447E-2</v>
      </c>
      <c r="AH235" s="150">
        <v>4.0314422092956104E-2</v>
      </c>
      <c r="AJ235" s="50">
        <v>1396298.9384706751</v>
      </c>
      <c r="AK235" s="145">
        <v>247.02766786059141</v>
      </c>
      <c r="AL235" s="150">
        <v>-6.9368658843813602E-3</v>
      </c>
      <c r="AM235" s="149">
        <v>-6.9368658843813602E-3</v>
      </c>
    </row>
    <row r="236" spans="2:39" x14ac:dyDescent="0.2">
      <c r="B236" s="160" t="s">
        <v>498</v>
      </c>
      <c r="D236" s="50">
        <v>1069665</v>
      </c>
      <c r="E236" s="145">
        <v>229.45097206317621</v>
      </c>
      <c r="G236" s="50">
        <v>1103324.4076434581</v>
      </c>
      <c r="H236" s="145">
        <v>235.13542928588012</v>
      </c>
      <c r="J236" s="146">
        <v>-3.0507262787152323E-2</v>
      </c>
      <c r="K236" s="147">
        <v>-2.4175247600788818E-2</v>
      </c>
      <c r="L236" s="146">
        <v>4.7046113359517916E-2</v>
      </c>
      <c r="M236" s="148">
        <v>6.8699999999999997E-2</v>
      </c>
      <c r="N236" s="50">
        <v>1119988.5808467087</v>
      </c>
      <c r="P236" s="146">
        <v>4.7046113359517916E-2</v>
      </c>
      <c r="Q236" s="149">
        <v>4.0251950909431677E-2</v>
      </c>
      <c r="R236" s="50">
        <v>1119988.5808467087</v>
      </c>
      <c r="S236" s="146">
        <v>4.7046113359517916E-2</v>
      </c>
      <c r="T236" s="149">
        <v>4.0251950909431677E-2</v>
      </c>
      <c r="U236" s="50">
        <v>1119988.5808467087</v>
      </c>
      <c r="W236" s="146">
        <v>4.7046113359517916E-2</v>
      </c>
      <c r="X236" s="149">
        <v>4.0251950909431677E-2</v>
      </c>
      <c r="Y236" s="50">
        <v>1119988.5808467087</v>
      </c>
      <c r="AA236" s="50">
        <v>1142513.5274442446</v>
      </c>
      <c r="AB236" s="50">
        <v>1119988.5808467087</v>
      </c>
      <c r="AC236" s="146">
        <v>4.7046113359517916E-2</v>
      </c>
      <c r="AD236" s="149">
        <v>4.0251950909431677E-2</v>
      </c>
      <c r="AE236" s="50">
        <v>1119988</v>
      </c>
      <c r="AF236" s="145">
        <v>238.6866975394023</v>
      </c>
      <c r="AG236" s="150">
        <v>4.7045570342116427E-2</v>
      </c>
      <c r="AH236" s="150">
        <v>4.0251411415608063E-2</v>
      </c>
      <c r="AJ236" s="50">
        <v>1156266.3170974776</v>
      </c>
      <c r="AK236" s="145">
        <v>246.41816582324478</v>
      </c>
      <c r="AL236" s="150">
        <v>-3.1375399041758345E-2</v>
      </c>
      <c r="AM236" s="149">
        <v>-3.1375399041758345E-2</v>
      </c>
    </row>
    <row r="237" spans="2:39" x14ac:dyDescent="0.2">
      <c r="B237" s="160" t="s">
        <v>499</v>
      </c>
      <c r="D237" s="50">
        <v>1429246</v>
      </c>
      <c r="E237" s="145">
        <v>261.07445170704244</v>
      </c>
      <c r="G237" s="50">
        <v>1425740.179569832</v>
      </c>
      <c r="H237" s="145">
        <v>258.37162016420524</v>
      </c>
      <c r="J237" s="146">
        <v>2.4589476262257826E-3</v>
      </c>
      <c r="K237" s="147">
        <v>1.0461023316413076E-2</v>
      </c>
      <c r="L237" s="146">
        <v>4.8847476796896938E-2</v>
      </c>
      <c r="M237" s="148">
        <v>6.8699999999999997E-2</v>
      </c>
      <c r="N237" s="50">
        <v>1499061.0608220578</v>
      </c>
      <c r="P237" s="146">
        <v>4.8847476796896938E-2</v>
      </c>
      <c r="Q237" s="149">
        <v>4.0541409860000543E-2</v>
      </c>
      <c r="R237" s="50">
        <v>1499061.0608220578</v>
      </c>
      <c r="S237" s="146">
        <v>4.8847476796896938E-2</v>
      </c>
      <c r="T237" s="149">
        <v>4.0541409860000543E-2</v>
      </c>
      <c r="U237" s="50">
        <v>1499061.0608220578</v>
      </c>
      <c r="W237" s="146">
        <v>4.8847476796896938E-2</v>
      </c>
      <c r="X237" s="149">
        <v>4.0541409860000543E-2</v>
      </c>
      <c r="Y237" s="50">
        <v>1499061.0608220578</v>
      </c>
      <c r="AA237" s="50">
        <v>1479400.2228419781</v>
      </c>
      <c r="AB237" s="50">
        <v>1499061.0608220578</v>
      </c>
      <c r="AC237" s="146">
        <v>4.8847476796896938E-2</v>
      </c>
      <c r="AD237" s="149">
        <v>4.0541409860000543E-2</v>
      </c>
      <c r="AE237" s="50">
        <v>1499061</v>
      </c>
      <c r="AF237" s="145">
        <v>271.65876703554255</v>
      </c>
      <c r="AG237" s="150">
        <v>4.8847434241551246E-2</v>
      </c>
      <c r="AH237" s="150">
        <v>4.0541367641660386E-2</v>
      </c>
      <c r="AJ237" s="50">
        <v>1494152.884816661</v>
      </c>
      <c r="AK237" s="145">
        <v>270.7693218967695</v>
      </c>
      <c r="AL237" s="150">
        <v>3.2848815092580974E-3</v>
      </c>
      <c r="AM237" s="149">
        <v>3.2848815092580974E-3</v>
      </c>
    </row>
    <row r="238" spans="2:39" x14ac:dyDescent="0.2">
      <c r="B238" s="160" t="s">
        <v>500</v>
      </c>
      <c r="D238" s="50">
        <v>1712875</v>
      </c>
      <c r="E238" s="145">
        <v>263.56072245208378</v>
      </c>
      <c r="G238" s="50">
        <v>1696816.1391876449</v>
      </c>
      <c r="H238" s="145">
        <v>259.38218267319405</v>
      </c>
      <c r="J238" s="146">
        <v>9.464113666459717E-3</v>
      </c>
      <c r="K238" s="147">
        <v>1.6109586772019791E-2</v>
      </c>
      <c r="L238" s="146">
        <v>4.7412632323493575E-2</v>
      </c>
      <c r="M238" s="148">
        <v>6.8699999999999997E-2</v>
      </c>
      <c r="N238" s="50">
        <v>1794086.9125911039</v>
      </c>
      <c r="P238" s="146">
        <v>4.7412632323493575E-2</v>
      </c>
      <c r="Q238" s="149">
        <v>4.0562433713870805E-2</v>
      </c>
      <c r="R238" s="50">
        <v>1794086.9125911039</v>
      </c>
      <c r="S238" s="146">
        <v>4.7412632323493575E-2</v>
      </c>
      <c r="T238" s="149">
        <v>4.0562433713870805E-2</v>
      </c>
      <c r="U238" s="50">
        <v>1794086.9125911039</v>
      </c>
      <c r="W238" s="146">
        <v>4.7412632323493575E-2</v>
      </c>
      <c r="X238" s="149">
        <v>4.0562433713870805E-2</v>
      </c>
      <c r="Y238" s="50">
        <v>1794086.9125911039</v>
      </c>
      <c r="AA238" s="50">
        <v>1761672.8866586506</v>
      </c>
      <c r="AB238" s="50">
        <v>1794086.9125911039</v>
      </c>
      <c r="AC238" s="146">
        <v>4.7412632323493575E-2</v>
      </c>
      <c r="AD238" s="149">
        <v>4.0562433713870805E-2</v>
      </c>
      <c r="AE238" s="50">
        <v>1794088</v>
      </c>
      <c r="AF238" s="145">
        <v>274.25155301185134</v>
      </c>
      <c r="AG238" s="150">
        <v>4.7413267167773387E-2</v>
      </c>
      <c r="AH238" s="150">
        <v>4.0563064406196503E-2</v>
      </c>
      <c r="AJ238" s="50">
        <v>1778236.1510886431</v>
      </c>
      <c r="AK238" s="145">
        <v>271.82837522901747</v>
      </c>
      <c r="AL238" s="150">
        <v>8.9143665770445857E-3</v>
      </c>
      <c r="AM238" s="149">
        <v>8.9143665770445857E-3</v>
      </c>
    </row>
    <row r="239" spans="2:39" x14ac:dyDescent="0.2">
      <c r="B239" s="160" t="s">
        <v>501</v>
      </c>
      <c r="D239" s="50">
        <v>1556070</v>
      </c>
      <c r="E239" s="145">
        <v>280.44404314824163</v>
      </c>
      <c r="G239" s="50">
        <v>1549493.8423921454</v>
      </c>
      <c r="H239" s="145">
        <v>277.16418452291907</v>
      </c>
      <c r="J239" s="146">
        <v>4.2440682421185372E-3</v>
      </c>
      <c r="K239" s="147">
        <v>1.1833630780860638E-2</v>
      </c>
      <c r="L239" s="146">
        <v>4.8767450061048878E-2</v>
      </c>
      <c r="M239" s="148">
        <v>6.8699999999999997E-2</v>
      </c>
      <c r="N239" s="50">
        <v>1631955.5660164964</v>
      </c>
      <c r="P239" s="146">
        <v>4.8767450061048878E-2</v>
      </c>
      <c r="Q239" s="149">
        <v>4.0900854299952494E-2</v>
      </c>
      <c r="R239" s="50">
        <v>1631955.5660164964</v>
      </c>
      <c r="S239" s="146">
        <v>4.8767450061048878E-2</v>
      </c>
      <c r="T239" s="149">
        <v>4.0900854299952494E-2</v>
      </c>
      <c r="U239" s="50">
        <v>1631955.5660164964</v>
      </c>
      <c r="W239" s="146">
        <v>4.8767450061048878E-2</v>
      </c>
      <c r="X239" s="149">
        <v>4.0900854299952494E-2</v>
      </c>
      <c r="Y239" s="50">
        <v>1631955.5660164964</v>
      </c>
      <c r="AA239" s="50">
        <v>1613033.5441299437</v>
      </c>
      <c r="AB239" s="50">
        <v>1631955.5660164964</v>
      </c>
      <c r="AC239" s="146">
        <v>4.8767450061048878E-2</v>
      </c>
      <c r="AD239" s="149">
        <v>4.0900854299952494E-2</v>
      </c>
      <c r="AE239" s="50">
        <v>1631955</v>
      </c>
      <c r="AF239" s="145">
        <v>291.91434285069431</v>
      </c>
      <c r="AG239" s="150">
        <v>4.8767086313597607E-2</v>
      </c>
      <c r="AH239" s="150">
        <v>4.0900493280898509E-2</v>
      </c>
      <c r="AJ239" s="50">
        <v>1623844.7423950711</v>
      </c>
      <c r="AK239" s="145">
        <v>290.46362851170045</v>
      </c>
      <c r="AL239" s="150">
        <v>4.994478470254915E-3</v>
      </c>
      <c r="AM239" s="149">
        <v>4.994478470255137E-3</v>
      </c>
    </row>
    <row r="240" spans="2:39" x14ac:dyDescent="0.2">
      <c r="B240" s="160" t="s">
        <v>502</v>
      </c>
      <c r="D240" s="50">
        <v>1894556</v>
      </c>
      <c r="E240" s="145">
        <v>308.04410717626217</v>
      </c>
      <c r="G240" s="50">
        <v>1811178.2542676518</v>
      </c>
      <c r="H240" s="145">
        <v>292.56387800472419</v>
      </c>
      <c r="J240" s="146">
        <v>4.6035085467643233E-2</v>
      </c>
      <c r="K240" s="147">
        <v>5.2912305090815126E-2</v>
      </c>
      <c r="L240" s="146">
        <v>4.7399625285937219E-2</v>
      </c>
      <c r="M240" s="148">
        <v>6.8699999999999997E-2</v>
      </c>
      <c r="N240" s="50">
        <v>1984357.2444832241</v>
      </c>
      <c r="P240" s="146">
        <v>4.7399625285937219E-2</v>
      </c>
      <c r="Q240" s="149">
        <v>4.0558412374385178E-2</v>
      </c>
      <c r="R240" s="50">
        <v>1984357.2444832241</v>
      </c>
      <c r="S240" s="146">
        <v>4.7399625285937219E-2</v>
      </c>
      <c r="T240" s="149">
        <v>4.0558412374385178E-2</v>
      </c>
      <c r="U240" s="50">
        <v>1984357.2444832241</v>
      </c>
      <c r="W240" s="146">
        <v>4.7399625285937219E-2</v>
      </c>
      <c r="X240" s="149">
        <v>4.0558412374385178E-2</v>
      </c>
      <c r="Y240" s="50">
        <v>1984357.2444832241</v>
      </c>
      <c r="AA240" s="50">
        <v>1867648.9598215139</v>
      </c>
      <c r="AB240" s="50">
        <v>1984357.2444832241</v>
      </c>
      <c r="AC240" s="146">
        <v>4.7399625285937219E-2</v>
      </c>
      <c r="AD240" s="149">
        <v>4.0558412374385178E-2</v>
      </c>
      <c r="AE240" s="50">
        <v>1984357</v>
      </c>
      <c r="AF240" s="145">
        <v>320.53784761266684</v>
      </c>
      <c r="AG240" s="150">
        <v>4.739949624080797E-2</v>
      </c>
      <c r="AH240" s="150">
        <v>4.0558284172129255E-2</v>
      </c>
      <c r="AJ240" s="50">
        <v>1898085.8169738268</v>
      </c>
      <c r="AK240" s="145">
        <v>306.60226076100253</v>
      </c>
      <c r="AL240" s="150">
        <v>4.5451676765446702E-2</v>
      </c>
      <c r="AM240" s="149">
        <v>4.5451676765446702E-2</v>
      </c>
    </row>
    <row r="241" spans="2:39" x14ac:dyDescent="0.2">
      <c r="B241" s="160"/>
      <c r="D241" s="1"/>
      <c r="G241" s="1"/>
      <c r="N241" s="1"/>
      <c r="P241" s="48"/>
      <c r="R241" s="1"/>
      <c r="T241" s="47"/>
      <c r="U241" s="1"/>
      <c r="W241" s="48"/>
      <c r="X241" s="47"/>
      <c r="Y241" s="1"/>
      <c r="AA241" s="1"/>
      <c r="AB241" s="1"/>
      <c r="AC241" s="48"/>
      <c r="AD241" s="47"/>
      <c r="AE241" s="1"/>
      <c r="AF241" s="69"/>
      <c r="AJ241" s="1"/>
      <c r="AK241" s="69"/>
    </row>
    <row r="242" spans="2:39" x14ac:dyDescent="0.2">
      <c r="B242" s="160" t="s">
        <v>12</v>
      </c>
      <c r="D242" s="151">
        <v>14507484</v>
      </c>
      <c r="E242" s="152">
        <v>251.17765983828352</v>
      </c>
      <c r="G242" s="151">
        <v>14507609.655121325</v>
      </c>
      <c r="H242" s="152">
        <v>249.38423083746704</v>
      </c>
      <c r="J242" s="146">
        <v>-8.6613249399292158E-6</v>
      </c>
      <c r="K242" s="147">
        <v>7.1914290442258721E-3</v>
      </c>
      <c r="L242" s="146">
        <v>4.7953394327219456E-2</v>
      </c>
      <c r="M242" s="148">
        <v>6.8699999999999997E-2</v>
      </c>
      <c r="N242" s="151">
        <v>15203167.100947827</v>
      </c>
      <c r="P242" s="146">
        <v>4.7953394327219456E-2</v>
      </c>
      <c r="Q242" s="149">
        <v>4.0461909665768125E-2</v>
      </c>
      <c r="R242" s="151">
        <v>15203167.100947827</v>
      </c>
      <c r="S242" s="146">
        <v>4.7953394327219456E-2</v>
      </c>
      <c r="T242" s="149">
        <v>4.0461909665768125E-2</v>
      </c>
      <c r="U242" s="151">
        <v>15203167.100947827</v>
      </c>
      <c r="W242" s="146">
        <v>4.7953394327219456E-2</v>
      </c>
      <c r="X242" s="149">
        <v>4.0461909665768125E-2</v>
      </c>
      <c r="Y242" s="151">
        <v>15203167.100947827</v>
      </c>
      <c r="AA242" s="151">
        <v>14979165.374939729</v>
      </c>
      <c r="AB242" s="151">
        <v>15203167.100947827</v>
      </c>
      <c r="AC242" s="146">
        <v>4.7953394327219456E-2</v>
      </c>
      <c r="AD242" s="149">
        <v>4.0461909665768125E-2</v>
      </c>
      <c r="AE242" s="151">
        <v>15203166</v>
      </c>
      <c r="AF242" s="152">
        <v>261.34076869554588</v>
      </c>
      <c r="AG242" s="150">
        <v>4.7953318438952008E-2</v>
      </c>
      <c r="AH242" s="150">
        <v>4.0461834320001611E-2</v>
      </c>
      <c r="AJ242" s="151">
        <v>15203742.67949279</v>
      </c>
      <c r="AK242" s="152">
        <v>261.35068175325614</v>
      </c>
      <c r="AL242" s="150">
        <v>-3.7930100827643365E-5</v>
      </c>
      <c r="AM242" s="149">
        <v>-3.7930100827643365E-5</v>
      </c>
    </row>
    <row r="243" spans="2:39" x14ac:dyDescent="0.2">
      <c r="B243" s="160"/>
      <c r="D243" s="1"/>
      <c r="G243" s="1"/>
      <c r="N243" s="1"/>
      <c r="P243" s="48"/>
      <c r="R243" s="1"/>
      <c r="T243" s="47"/>
      <c r="U243" s="1"/>
      <c r="W243" s="48"/>
      <c r="X243" s="47"/>
      <c r="Y243" s="1"/>
      <c r="AA243" s="1"/>
      <c r="AB243" s="1"/>
      <c r="AC243" s="48"/>
      <c r="AD243" s="47"/>
      <c r="AE243" s="1"/>
      <c r="AF243" s="69"/>
      <c r="AJ243" s="1"/>
      <c r="AK243" s="69"/>
    </row>
    <row r="244" spans="2:39" x14ac:dyDescent="0.2">
      <c r="B244" s="195" t="s">
        <v>503</v>
      </c>
      <c r="D244" s="1"/>
      <c r="G244" s="1"/>
      <c r="N244" s="1"/>
      <c r="P244" s="48"/>
      <c r="R244" s="1"/>
      <c r="T244" s="47"/>
      <c r="U244" s="1"/>
      <c r="W244" s="48"/>
      <c r="X244" s="47"/>
      <c r="Y244" s="1"/>
      <c r="AA244" s="1"/>
      <c r="AB244" s="1"/>
      <c r="AC244" s="48"/>
      <c r="AD244" s="47"/>
      <c r="AE244" s="1"/>
      <c r="AF244" s="69"/>
      <c r="AJ244" s="1"/>
      <c r="AK244" s="69"/>
    </row>
    <row r="245" spans="2:39" x14ac:dyDescent="0.2">
      <c r="B245" s="160" t="s">
        <v>504</v>
      </c>
      <c r="D245" s="50">
        <v>1848111</v>
      </c>
      <c r="E245" s="145">
        <v>314.37186693290766</v>
      </c>
      <c r="G245" s="50">
        <v>1839272.0180459714</v>
      </c>
      <c r="H245" s="145">
        <v>309.18936516339704</v>
      </c>
      <c r="J245" s="146">
        <v>4.8056958771216518E-3</v>
      </c>
      <c r="K245" s="147">
        <v>1.6761578351091933E-2</v>
      </c>
      <c r="L245" s="146">
        <v>5.2884310202043538E-2</v>
      </c>
      <c r="M245" s="148">
        <v>6.8699999999999997E-2</v>
      </c>
      <c r="N245" s="50">
        <v>1945847.0754118089</v>
      </c>
      <c r="P245" s="146">
        <v>5.2884310202043538E-2</v>
      </c>
      <c r="Q245" s="149">
        <v>4.0503668231014922E-2</v>
      </c>
      <c r="R245" s="50">
        <v>1945847.0754118089</v>
      </c>
      <c r="S245" s="146">
        <v>5.2884310202043538E-2</v>
      </c>
      <c r="T245" s="149">
        <v>4.0503668231014922E-2</v>
      </c>
      <c r="U245" s="50">
        <v>1945847.0754118089</v>
      </c>
      <c r="W245" s="146">
        <v>5.2884310202043538E-2</v>
      </c>
      <c r="X245" s="149">
        <v>4.0503668231014922E-2</v>
      </c>
      <c r="Y245" s="50">
        <v>1945847.0754118089</v>
      </c>
      <c r="AA245" s="50">
        <v>1910681.9198517399</v>
      </c>
      <c r="AB245" s="50">
        <v>1945847.0754118089</v>
      </c>
      <c r="AC245" s="146">
        <v>5.2884310202043538E-2</v>
      </c>
      <c r="AD245" s="149">
        <v>4.0503668231014922E-2</v>
      </c>
      <c r="AE245" s="50">
        <v>1945847</v>
      </c>
      <c r="AF245" s="145">
        <v>327.10506805528053</v>
      </c>
      <c r="AG245" s="150">
        <v>5.288426939723867E-2</v>
      </c>
      <c r="AH245" s="150">
        <v>4.0503627906024908E-2</v>
      </c>
      <c r="AJ245" s="50">
        <v>1927527.6316860975</v>
      </c>
      <c r="AK245" s="145">
        <v>324.02550516105049</v>
      </c>
      <c r="AL245" s="150">
        <v>9.5040755902822127E-3</v>
      </c>
      <c r="AM245" s="149">
        <v>9.5040755902822127E-3</v>
      </c>
    </row>
    <row r="246" spans="2:39" x14ac:dyDescent="0.2">
      <c r="B246" s="160" t="s">
        <v>505</v>
      </c>
      <c r="D246" s="50">
        <v>1810271</v>
      </c>
      <c r="E246" s="145">
        <v>280.24397509883681</v>
      </c>
      <c r="G246" s="50">
        <v>1794421.9857940474</v>
      </c>
      <c r="H246" s="145">
        <v>274.90574251160518</v>
      </c>
      <c r="J246" s="146">
        <v>8.8323785215658202E-3</v>
      </c>
      <c r="K246" s="147">
        <v>1.9418410610343217E-2</v>
      </c>
      <c r="L246" s="146">
        <v>5.1053022968365447E-2</v>
      </c>
      <c r="M246" s="148">
        <v>6.8699999999999997E-2</v>
      </c>
      <c r="N246" s="50">
        <v>1902690.8069419661</v>
      </c>
      <c r="P246" s="146">
        <v>5.1053022968365447E-2</v>
      </c>
      <c r="Q246" s="149">
        <v>4.0138484921629525E-2</v>
      </c>
      <c r="R246" s="50">
        <v>1902690.8069419661</v>
      </c>
      <c r="S246" s="146">
        <v>5.1053022968365447E-2</v>
      </c>
      <c r="T246" s="149">
        <v>4.0138484921629525E-2</v>
      </c>
      <c r="U246" s="50">
        <v>1902690.8069419661</v>
      </c>
      <c r="W246" s="146">
        <v>5.1053022968365447E-2</v>
      </c>
      <c r="X246" s="149">
        <v>4.0138484921629525E-2</v>
      </c>
      <c r="Y246" s="50">
        <v>1902690.8069419661</v>
      </c>
      <c r="AA246" s="50">
        <v>1843139.3884498379</v>
      </c>
      <c r="AB246" s="50">
        <v>1902690.8069419661</v>
      </c>
      <c r="AC246" s="146">
        <v>5.1053022968365447E-2</v>
      </c>
      <c r="AD246" s="149">
        <v>4.0138484921629525E-2</v>
      </c>
      <c r="AE246" s="50">
        <v>1902691</v>
      </c>
      <c r="AF246" s="145">
        <v>291.4925732442415</v>
      </c>
      <c r="AG246" s="150">
        <v>5.1053129614295312E-2</v>
      </c>
      <c r="AH246" s="150">
        <v>4.013859046010726E-2</v>
      </c>
      <c r="AJ246" s="50">
        <v>1880525.515849289</v>
      </c>
      <c r="AK246" s="145">
        <v>288.09681743717914</v>
      </c>
      <c r="AL246" s="150">
        <v>1.1786856367487442E-2</v>
      </c>
      <c r="AM246" s="149">
        <v>1.1786856367487664E-2</v>
      </c>
    </row>
    <row r="247" spans="2:39" x14ac:dyDescent="0.2">
      <c r="B247" s="160" t="s">
        <v>506</v>
      </c>
      <c r="D247" s="50">
        <v>1542820</v>
      </c>
      <c r="E247" s="145">
        <v>266.89016504550619</v>
      </c>
      <c r="G247" s="50">
        <v>1492659.7338552473</v>
      </c>
      <c r="H247" s="145">
        <v>256.36224171386613</v>
      </c>
      <c r="J247" s="146">
        <v>3.360462200933001E-2</v>
      </c>
      <c r="K247" s="147">
        <v>4.1066591013003473E-2</v>
      </c>
      <c r="L247" s="146">
        <v>4.764036981551012E-2</v>
      </c>
      <c r="M247" s="148">
        <v>6.8699999999999997E-2</v>
      </c>
      <c r="N247" s="50">
        <v>1616320.5153587654</v>
      </c>
      <c r="P247" s="146">
        <v>4.764036981551012E-2</v>
      </c>
      <c r="Q247" s="149">
        <v>4.0131282467933627E-2</v>
      </c>
      <c r="R247" s="50">
        <v>1616320.5153587654</v>
      </c>
      <c r="S247" s="146">
        <v>4.764036981551012E-2</v>
      </c>
      <c r="T247" s="149">
        <v>4.0131282467933627E-2</v>
      </c>
      <c r="U247" s="50">
        <v>1616320.5153587654</v>
      </c>
      <c r="W247" s="146">
        <v>4.764036981551012E-2</v>
      </c>
      <c r="X247" s="149">
        <v>4.0131282467933627E-2</v>
      </c>
      <c r="Y247" s="50">
        <v>1616320.5153587654</v>
      </c>
      <c r="AA247" s="50">
        <v>1545960.3120905149</v>
      </c>
      <c r="AB247" s="50">
        <v>1616320.5153587654</v>
      </c>
      <c r="AC247" s="146">
        <v>4.764036981551012E-2</v>
      </c>
      <c r="AD247" s="149">
        <v>4.0131282467933627E-2</v>
      </c>
      <c r="AE247" s="50">
        <v>1616322</v>
      </c>
      <c r="AF247" s="145">
        <v>277.60106463193642</v>
      </c>
      <c r="AG247" s="150">
        <v>4.7641332106143297E-2</v>
      </c>
      <c r="AH247" s="150">
        <v>4.0132237861233877E-2</v>
      </c>
      <c r="AJ247" s="50">
        <v>1564283.5064537434</v>
      </c>
      <c r="AK247" s="145">
        <v>268.66352544711867</v>
      </c>
      <c r="AL247" s="150">
        <v>3.3266663831436061E-2</v>
      </c>
      <c r="AM247" s="149">
        <v>3.3266663831436061E-2</v>
      </c>
    </row>
    <row r="248" spans="2:39" x14ac:dyDescent="0.2">
      <c r="B248" s="160" t="s">
        <v>507</v>
      </c>
      <c r="D248" s="50">
        <v>1874291</v>
      </c>
      <c r="E248" s="145">
        <v>243.3777391142917</v>
      </c>
      <c r="G248" s="50">
        <v>1871066.8854332038</v>
      </c>
      <c r="H248" s="145">
        <v>241.25453796786124</v>
      </c>
      <c r="J248" s="146">
        <v>1.7231423376133925E-3</v>
      </c>
      <c r="K248" s="147">
        <v>8.8006682249985868E-3</v>
      </c>
      <c r="L248" s="146">
        <v>4.7452658971279149E-2</v>
      </c>
      <c r="M248" s="148">
        <v>6.8699999999999997E-2</v>
      </c>
      <c r="N248" s="50">
        <v>1963231.0916359376</v>
      </c>
      <c r="P248" s="146">
        <v>4.7452658971279149E-2</v>
      </c>
      <c r="Q248" s="149">
        <v>4.0103959130780797E-2</v>
      </c>
      <c r="R248" s="50">
        <v>1963231.0916359376</v>
      </c>
      <c r="S248" s="146">
        <v>4.7452658971279149E-2</v>
      </c>
      <c r="T248" s="149">
        <v>4.0103959130780797E-2</v>
      </c>
      <c r="U248" s="50">
        <v>1963231.0916359376</v>
      </c>
      <c r="W248" s="146">
        <v>4.7452658971279149E-2</v>
      </c>
      <c r="X248" s="149">
        <v>4.0103959130780797E-2</v>
      </c>
      <c r="Y248" s="50">
        <v>1963231.0916359376</v>
      </c>
      <c r="AA248" s="50">
        <v>1923043.7661443411</v>
      </c>
      <c r="AB248" s="50">
        <v>1963231.0916359376</v>
      </c>
      <c r="AC248" s="146">
        <v>4.7452658971279149E-2</v>
      </c>
      <c r="AD248" s="149">
        <v>4.0103959130780797E-2</v>
      </c>
      <c r="AE248" s="50">
        <v>1963229</v>
      </c>
      <c r="AF248" s="145">
        <v>253.13788032245893</v>
      </c>
      <c r="AG248" s="150">
        <v>4.7451543010130326E-2</v>
      </c>
      <c r="AH248" s="150">
        <v>4.0102850998972484E-2</v>
      </c>
      <c r="AJ248" s="50">
        <v>1960848.1437329208</v>
      </c>
      <c r="AK248" s="145">
        <v>252.83089376673826</v>
      </c>
      <c r="AL248" s="150">
        <v>1.2141971700809773E-3</v>
      </c>
      <c r="AM248" s="149">
        <v>1.2141971700811993E-3</v>
      </c>
    </row>
    <row r="249" spans="2:39" x14ac:dyDescent="0.2">
      <c r="B249" s="160" t="s">
        <v>508</v>
      </c>
      <c r="D249" s="50">
        <v>1279779</v>
      </c>
      <c r="E249" s="145">
        <v>241.04371430063159</v>
      </c>
      <c r="G249" s="50">
        <v>1298532.5376347883</v>
      </c>
      <c r="H249" s="145">
        <v>242.80101799592484</v>
      </c>
      <c r="J249" s="146">
        <v>-1.4442100672307334E-2</v>
      </c>
      <c r="K249" s="147">
        <v>-7.2376290256029874E-3</v>
      </c>
      <c r="L249" s="146">
        <v>4.7675623148619062E-2</v>
      </c>
      <c r="M249" s="148">
        <v>6.8699999999999997E-2</v>
      </c>
      <c r="N249" s="50">
        <v>1340793.2613175167</v>
      </c>
      <c r="P249" s="146">
        <v>4.7675623148619062E-2</v>
      </c>
      <c r="Q249" s="149">
        <v>4.0072646300786774E-2</v>
      </c>
      <c r="R249" s="50">
        <v>1340793.2613175167</v>
      </c>
      <c r="S249" s="146">
        <v>4.7675623148619062E-2</v>
      </c>
      <c r="T249" s="149">
        <v>4.0072646300786774E-2</v>
      </c>
      <c r="U249" s="50">
        <v>1340793.2613175167</v>
      </c>
      <c r="W249" s="146">
        <v>4.7675623148619062E-2</v>
      </c>
      <c r="X249" s="149">
        <v>4.0072646300786774E-2</v>
      </c>
      <c r="Y249" s="50">
        <v>1340793.2613175167</v>
      </c>
      <c r="AA249" s="50">
        <v>1335769.835141436</v>
      </c>
      <c r="AB249" s="50">
        <v>1340793.2613175167</v>
      </c>
      <c r="AC249" s="146">
        <v>4.7675623148619062E-2</v>
      </c>
      <c r="AD249" s="149">
        <v>4.0072646300786774E-2</v>
      </c>
      <c r="AE249" s="50">
        <v>1340794</v>
      </c>
      <c r="AF249" s="145">
        <v>250.70311192647819</v>
      </c>
      <c r="AG249" s="150">
        <v>4.7676200343965691E-2</v>
      </c>
      <c r="AH249" s="150">
        <v>4.0073219307429575E-2</v>
      </c>
      <c r="AJ249" s="50">
        <v>1360841.3124197063</v>
      </c>
      <c r="AK249" s="145">
        <v>254.45158007996238</v>
      </c>
      <c r="AL249" s="150">
        <v>-1.473155777734303E-2</v>
      </c>
      <c r="AM249" s="149">
        <v>-1.473155777734303E-2</v>
      </c>
    </row>
    <row r="250" spans="2:39" x14ac:dyDescent="0.2">
      <c r="B250" s="160" t="s">
        <v>509</v>
      </c>
      <c r="D250" s="50">
        <v>1179027</v>
      </c>
      <c r="E250" s="145">
        <v>229.02963648516211</v>
      </c>
      <c r="G250" s="50">
        <v>1185625.4517720647</v>
      </c>
      <c r="H250" s="145">
        <v>228.96414300414736</v>
      </c>
      <c r="J250" s="146">
        <v>-5.5653762848988375E-3</v>
      </c>
      <c r="K250" s="147">
        <v>2.8604252244668338E-4</v>
      </c>
      <c r="L250" s="146">
        <v>4.6345935874198663E-2</v>
      </c>
      <c r="M250" s="148">
        <v>6.8699999999999997E-2</v>
      </c>
      <c r="N250" s="50">
        <v>1233670.1097359487</v>
      </c>
      <c r="P250" s="146">
        <v>4.6345935874198663E-2</v>
      </c>
      <c r="Q250" s="149">
        <v>4.0225078411542992E-2</v>
      </c>
      <c r="R250" s="50">
        <v>1233670.1097359487</v>
      </c>
      <c r="S250" s="146">
        <v>4.6345935874198663E-2</v>
      </c>
      <c r="T250" s="149">
        <v>4.0225078411542992E-2</v>
      </c>
      <c r="U250" s="50">
        <v>1233670.1097359487</v>
      </c>
      <c r="W250" s="146">
        <v>4.6345935874198663E-2</v>
      </c>
      <c r="X250" s="149">
        <v>4.0225078411542992E-2</v>
      </c>
      <c r="Y250" s="50">
        <v>1233670.1097359487</v>
      </c>
      <c r="AA250" s="50">
        <v>1227537.3100617768</v>
      </c>
      <c r="AB250" s="50">
        <v>1233670.1097359487</v>
      </c>
      <c r="AC250" s="146">
        <v>4.6345935874198663E-2</v>
      </c>
      <c r="AD250" s="149">
        <v>4.0225078411542992E-2</v>
      </c>
      <c r="AE250" s="50">
        <v>1233669</v>
      </c>
      <c r="AF250" s="145">
        <v>238.24215726273667</v>
      </c>
      <c r="AG250" s="150">
        <v>4.6344994643888526E-2</v>
      </c>
      <c r="AH250" s="150">
        <v>4.0224142687190545E-2</v>
      </c>
      <c r="AJ250" s="50">
        <v>1242516.493862001</v>
      </c>
      <c r="AK250" s="145">
        <v>239.95075659047527</v>
      </c>
      <c r="AL250" s="150">
        <v>-7.1206248816071405E-3</v>
      </c>
      <c r="AM250" s="149">
        <v>-7.1206248816071405E-3</v>
      </c>
    </row>
    <row r="251" spans="2:39" x14ac:dyDescent="0.2">
      <c r="B251" s="160" t="s">
        <v>510</v>
      </c>
      <c r="D251" s="50">
        <v>1115785</v>
      </c>
      <c r="E251" s="145">
        <v>234.38075233992851</v>
      </c>
      <c r="G251" s="50">
        <v>1122036.164554209</v>
      </c>
      <c r="H251" s="145">
        <v>234.38897506058669</v>
      </c>
      <c r="J251" s="146">
        <v>-5.571268334913837E-3</v>
      </c>
      <c r="K251" s="147">
        <v>-3.5081516338575369E-5</v>
      </c>
      <c r="L251" s="146">
        <v>4.6109226841470452E-2</v>
      </c>
      <c r="M251" s="148">
        <v>6.8699999999999997E-2</v>
      </c>
      <c r="N251" s="50">
        <v>1167232.9836713101</v>
      </c>
      <c r="P251" s="146">
        <v>4.6109226841470452E-2</v>
      </c>
      <c r="Q251" s="149">
        <v>4.0317567548850963E-2</v>
      </c>
      <c r="R251" s="50">
        <v>1167232.9836713101</v>
      </c>
      <c r="S251" s="146">
        <v>4.6109226841470452E-2</v>
      </c>
      <c r="T251" s="149">
        <v>4.0317567548850963E-2</v>
      </c>
      <c r="U251" s="50">
        <v>1167232.9836713101</v>
      </c>
      <c r="W251" s="146">
        <v>4.6109226841470452E-2</v>
      </c>
      <c r="X251" s="149">
        <v>4.0317567548850963E-2</v>
      </c>
      <c r="Y251" s="50">
        <v>1167232.9836713101</v>
      </c>
      <c r="AA251" s="50">
        <v>1157310.234805519</v>
      </c>
      <c r="AB251" s="50">
        <v>1167232.9836713101</v>
      </c>
      <c r="AC251" s="146">
        <v>4.6109226841470452E-2</v>
      </c>
      <c r="AD251" s="149">
        <v>4.0317567548850963E-2</v>
      </c>
      <c r="AE251" s="50">
        <v>1167235</v>
      </c>
      <c r="AF251" s="145">
        <v>243.83083535773687</v>
      </c>
      <c r="AG251" s="150">
        <v>4.6111033935749335E-2</v>
      </c>
      <c r="AH251" s="150">
        <v>4.031936463836705E-2</v>
      </c>
      <c r="AJ251" s="50">
        <v>1175875.9388005161</v>
      </c>
      <c r="AK251" s="145">
        <v>245.63589374444129</v>
      </c>
      <c r="AL251" s="150">
        <v>-7.3485123008218967E-3</v>
      </c>
      <c r="AM251" s="149">
        <v>-7.3485123008218967E-3</v>
      </c>
    </row>
    <row r="252" spans="2:39" x14ac:dyDescent="0.2">
      <c r="B252" s="160" t="s">
        <v>511</v>
      </c>
      <c r="D252" s="50">
        <v>1149740</v>
      </c>
      <c r="E252" s="145">
        <v>225.01191316469439</v>
      </c>
      <c r="G252" s="50">
        <v>1158115.4370834993</v>
      </c>
      <c r="H252" s="145">
        <v>225.58538062552614</v>
      </c>
      <c r="J252" s="146">
        <v>-7.231953581925521E-3</v>
      </c>
      <c r="K252" s="147">
        <v>-2.5421304307999826E-3</v>
      </c>
      <c r="L252" s="146">
        <v>4.5073530218778135E-2</v>
      </c>
      <c r="M252" s="148">
        <v>6.8699999999999997E-2</v>
      </c>
      <c r="N252" s="50">
        <v>1201562.8406337379</v>
      </c>
      <c r="P252" s="146">
        <v>4.5073530218778135E-2</v>
      </c>
      <c r="Q252" s="149">
        <v>4.0159828912511131E-2</v>
      </c>
      <c r="R252" s="50">
        <v>1201562.8406337379</v>
      </c>
      <c r="S252" s="146">
        <v>4.5073530218778135E-2</v>
      </c>
      <c r="T252" s="149">
        <v>4.0159828912511131E-2</v>
      </c>
      <c r="U252" s="50">
        <v>1201562.8406337379</v>
      </c>
      <c r="W252" s="146">
        <v>4.5073530218778135E-2</v>
      </c>
      <c r="X252" s="149">
        <v>4.0159828912511131E-2</v>
      </c>
      <c r="Y252" s="50">
        <v>1201562.8406337379</v>
      </c>
      <c r="AA252" s="50">
        <v>1188896.5851792933</v>
      </c>
      <c r="AB252" s="50">
        <v>1201562.8406337379</v>
      </c>
      <c r="AC252" s="146">
        <v>4.5073530218778135E-2</v>
      </c>
      <c r="AD252" s="149">
        <v>4.0159828912511131E-2</v>
      </c>
      <c r="AE252" s="50">
        <v>1201564</v>
      </c>
      <c r="AF252" s="145">
        <v>234.04857892968991</v>
      </c>
      <c r="AG252" s="150">
        <v>4.5074538591333591E-2</v>
      </c>
      <c r="AH252" s="150">
        <v>4.0160832543925107E-2</v>
      </c>
      <c r="AJ252" s="50">
        <v>1213686.4388510864</v>
      </c>
      <c r="AK252" s="145">
        <v>236.40986770520152</v>
      </c>
      <c r="AL252" s="150">
        <v>-9.9881142797986211E-3</v>
      </c>
      <c r="AM252" s="149">
        <v>-9.9881142797985101E-3</v>
      </c>
    </row>
    <row r="253" spans="2:39" x14ac:dyDescent="0.2">
      <c r="B253" s="160" t="s">
        <v>512</v>
      </c>
      <c r="D253" s="50">
        <v>1396107</v>
      </c>
      <c r="E253" s="145">
        <v>236.28498942857419</v>
      </c>
      <c r="G253" s="50">
        <v>1394510.7610121819</v>
      </c>
      <c r="H253" s="145">
        <v>234.79305781188216</v>
      </c>
      <c r="J253" s="146">
        <v>1.1446587810191033E-3</v>
      </c>
      <c r="K253" s="147">
        <v>6.3542407539467494E-3</v>
      </c>
      <c r="L253" s="146">
        <v>4.5645852763396277E-2</v>
      </c>
      <c r="M253" s="148">
        <v>6.8699999999999997E-2</v>
      </c>
      <c r="N253" s="50">
        <v>1459833.494563947</v>
      </c>
      <c r="P253" s="146">
        <v>4.5645852763396277E-2</v>
      </c>
      <c r="Q253" s="149">
        <v>4.0232870372084895E-2</v>
      </c>
      <c r="R253" s="50">
        <v>1459833.494563947</v>
      </c>
      <c r="S253" s="146">
        <v>4.5645852763396277E-2</v>
      </c>
      <c r="T253" s="149">
        <v>4.0232870372084895E-2</v>
      </c>
      <c r="U253" s="50">
        <v>1459833.494563947</v>
      </c>
      <c r="W253" s="146">
        <v>4.5645852763396277E-2</v>
      </c>
      <c r="X253" s="149">
        <v>4.0232870372084895E-2</v>
      </c>
      <c r="Y253" s="50">
        <v>1459833.494563947</v>
      </c>
      <c r="AA253" s="50">
        <v>1442164.5563732833</v>
      </c>
      <c r="AB253" s="50">
        <v>1459833.494563947</v>
      </c>
      <c r="AC253" s="146">
        <v>4.5645852763396277E-2</v>
      </c>
      <c r="AD253" s="149">
        <v>4.0232870372084895E-2</v>
      </c>
      <c r="AE253" s="50">
        <v>1459831</v>
      </c>
      <c r="AF253" s="145">
        <v>245.79099277067795</v>
      </c>
      <c r="AG253" s="150">
        <v>4.5644065963425406E-2</v>
      </c>
      <c r="AH253" s="150">
        <v>4.0231092821820136E-2</v>
      </c>
      <c r="AJ253" s="50">
        <v>1461424.9540914856</v>
      </c>
      <c r="AK253" s="145">
        <v>246.05936599920722</v>
      </c>
      <c r="AL253" s="150">
        <v>-1.0906848737070041E-3</v>
      </c>
      <c r="AM253" s="149">
        <v>-1.0906848737070041E-3</v>
      </c>
    </row>
    <row r="254" spans="2:39" x14ac:dyDescent="0.2">
      <c r="B254" s="160" t="s">
        <v>513</v>
      </c>
      <c r="D254" s="50">
        <v>1311553</v>
      </c>
      <c r="E254" s="145">
        <v>230.03517216759627</v>
      </c>
      <c r="G254" s="50">
        <v>1351368.6799361135</v>
      </c>
      <c r="H254" s="145">
        <v>235.71626879769369</v>
      </c>
      <c r="J254" s="146">
        <v>-2.9463225341285759E-2</v>
      </c>
      <c r="K254" s="147">
        <v>-2.4101419299884186E-2</v>
      </c>
      <c r="L254" s="146">
        <v>4.6076614270935679E-2</v>
      </c>
      <c r="M254" s="148">
        <v>6.8699999999999997E-2</v>
      </c>
      <c r="N254" s="50">
        <v>1371984.9216768886</v>
      </c>
      <c r="P254" s="146">
        <v>4.6076614270935679E-2</v>
      </c>
      <c r="Q254" s="149">
        <v>4.0329234347354914E-2</v>
      </c>
      <c r="R254" s="50">
        <v>1371984.9216768886</v>
      </c>
      <c r="S254" s="146">
        <v>4.6076614270935679E-2</v>
      </c>
      <c r="T254" s="149">
        <v>4.0329234347354914E-2</v>
      </c>
      <c r="U254" s="50">
        <v>1371984.9216768886</v>
      </c>
      <c r="W254" s="146">
        <v>4.6076614270935679E-2</v>
      </c>
      <c r="X254" s="149">
        <v>4.0329234347354914E-2</v>
      </c>
      <c r="Y254" s="50">
        <v>1371984.9216768886</v>
      </c>
      <c r="AA254" s="50">
        <v>1404661.4668419906</v>
      </c>
      <c r="AB254" s="50">
        <v>1371984.9216768886</v>
      </c>
      <c r="AC254" s="146">
        <v>4.6076614270935679E-2</v>
      </c>
      <c r="AD254" s="149">
        <v>4.0329234347354914E-2</v>
      </c>
      <c r="AE254" s="50">
        <v>1371984</v>
      </c>
      <c r="AF254" s="145">
        <v>239.31215376800338</v>
      </c>
      <c r="AG254" s="150">
        <v>4.6075911533883795E-2</v>
      </c>
      <c r="AH254" s="150">
        <v>4.0328535471298332E-2</v>
      </c>
      <c r="AJ254" s="50">
        <v>1416212.7437459445</v>
      </c>
      <c r="AK254" s="145">
        <v>247.0268763334962</v>
      </c>
      <c r="AL254" s="150">
        <v>-3.1230296395270085E-2</v>
      </c>
      <c r="AM254" s="149">
        <v>-3.1230296395270085E-2</v>
      </c>
    </row>
    <row r="255" spans="2:39" x14ac:dyDescent="0.2">
      <c r="B255" s="160"/>
      <c r="D255" s="1"/>
      <c r="G255" s="1"/>
      <c r="N255" s="1"/>
      <c r="P255" s="48"/>
      <c r="R255" s="1"/>
      <c r="T255" s="47"/>
      <c r="U255" s="1"/>
      <c r="W255" s="48"/>
      <c r="X255" s="47"/>
      <c r="Y255" s="1"/>
      <c r="AA255" s="1"/>
      <c r="AB255" s="1"/>
      <c r="AC255" s="48"/>
      <c r="AD255" s="47"/>
      <c r="AE255" s="1"/>
      <c r="AF255" s="69"/>
      <c r="AJ255" s="1"/>
      <c r="AK255" s="69"/>
    </row>
    <row r="256" spans="2:39" x14ac:dyDescent="0.2">
      <c r="B256" s="160" t="s">
        <v>12</v>
      </c>
      <c r="D256" s="151">
        <v>14507484</v>
      </c>
      <c r="E256" s="152">
        <v>251.17765983828352</v>
      </c>
      <c r="G256" s="151">
        <v>14507609.655121325</v>
      </c>
      <c r="H256" s="152">
        <v>249.38423083746704</v>
      </c>
      <c r="J256" s="146">
        <v>-8.6613249399292158E-6</v>
      </c>
      <c r="K256" s="147">
        <v>7.1914290442258721E-3</v>
      </c>
      <c r="L256" s="146">
        <v>4.7953394327219678E-2</v>
      </c>
      <c r="M256" s="148">
        <v>6.8699999999999997E-2</v>
      </c>
      <c r="N256" s="151">
        <v>15203167.100947829</v>
      </c>
      <c r="P256" s="146">
        <v>4.7953394327219678E-2</v>
      </c>
      <c r="Q256" s="149">
        <v>4.0461909665768347E-2</v>
      </c>
      <c r="R256" s="151">
        <v>15203167.100947829</v>
      </c>
      <c r="S256" s="146">
        <v>4.7953394327219678E-2</v>
      </c>
      <c r="T256" s="149">
        <v>4.0461909665768347E-2</v>
      </c>
      <c r="U256" s="151">
        <v>15203167.100947829</v>
      </c>
      <c r="W256" s="146">
        <v>4.7953394327219678E-2</v>
      </c>
      <c r="X256" s="149">
        <v>4.0461909665768347E-2</v>
      </c>
      <c r="Y256" s="151">
        <v>15203167.100947829</v>
      </c>
      <c r="AA256" s="151">
        <v>14979165.374939732</v>
      </c>
      <c r="AB256" s="151">
        <v>15203167.100947829</v>
      </c>
      <c r="AC256" s="146">
        <v>4.7953394327219678E-2</v>
      </c>
      <c r="AD256" s="149">
        <v>4.0461909665768347E-2</v>
      </c>
      <c r="AE256" s="151">
        <v>15203166</v>
      </c>
      <c r="AF256" s="152">
        <v>261.34076869554588</v>
      </c>
      <c r="AG256" s="150">
        <v>4.7953318438952008E-2</v>
      </c>
      <c r="AH256" s="150">
        <v>4.0461834320001611E-2</v>
      </c>
      <c r="AJ256" s="151">
        <v>15203742.67949279</v>
      </c>
      <c r="AK256" s="152">
        <v>261.35068175325614</v>
      </c>
      <c r="AL256" s="150">
        <v>-3.7930100827643365E-5</v>
      </c>
      <c r="AM256" s="149">
        <v>-3.7930100827643365E-5</v>
      </c>
    </row>
    <row r="257" spans="2:39" x14ac:dyDescent="0.2">
      <c r="B257" s="160"/>
      <c r="D257" s="1"/>
      <c r="G257" s="1"/>
      <c r="N257" s="1"/>
      <c r="P257" s="48"/>
      <c r="R257" s="1"/>
      <c r="T257" s="47"/>
      <c r="U257" s="1"/>
      <c r="W257" s="48"/>
      <c r="X257" s="47"/>
      <c r="Y257" s="1"/>
      <c r="AA257" s="1"/>
      <c r="AB257" s="1"/>
      <c r="AC257" s="48"/>
      <c r="AD257" s="47"/>
      <c r="AE257" s="1"/>
      <c r="AF257" s="69"/>
      <c r="AJ257" s="1"/>
      <c r="AK257" s="69"/>
    </row>
    <row r="258" spans="2:39" x14ac:dyDescent="0.2">
      <c r="B258" s="195" t="s">
        <v>514</v>
      </c>
      <c r="D258" s="1"/>
      <c r="G258" s="1"/>
      <c r="N258" s="1"/>
      <c r="P258" s="48"/>
      <c r="R258" s="1"/>
      <c r="T258" s="47"/>
      <c r="U258" s="1"/>
      <c r="W258" s="48"/>
      <c r="X258" s="47"/>
      <c r="Y258" s="1"/>
      <c r="AA258" s="1"/>
      <c r="AB258" s="1"/>
      <c r="AC258" s="48"/>
      <c r="AD258" s="47"/>
      <c r="AE258" s="1"/>
      <c r="AF258" s="69"/>
      <c r="AJ258" s="1"/>
      <c r="AK258" s="69"/>
    </row>
    <row r="259" spans="2:39" x14ac:dyDescent="0.2">
      <c r="B259" s="160"/>
      <c r="D259" s="1"/>
      <c r="G259" s="1"/>
      <c r="N259" s="1"/>
      <c r="P259" s="48"/>
      <c r="R259" s="1"/>
      <c r="T259" s="47"/>
      <c r="U259" s="1"/>
      <c r="W259" s="48"/>
      <c r="X259" s="47"/>
      <c r="Y259" s="1"/>
      <c r="AA259" s="1"/>
      <c r="AB259" s="1"/>
      <c r="AC259" s="48"/>
      <c r="AD259" s="47"/>
      <c r="AE259" s="1"/>
      <c r="AF259" s="69"/>
      <c r="AJ259" s="1"/>
      <c r="AK259" s="69"/>
    </row>
    <row r="260" spans="2:39" x14ac:dyDescent="0.2">
      <c r="B260" s="160" t="s">
        <v>515</v>
      </c>
      <c r="D260" s="50">
        <v>905032</v>
      </c>
      <c r="E260" s="145">
        <v>256.45554363191405</v>
      </c>
      <c r="G260" s="50">
        <v>881785.76262581558</v>
      </c>
      <c r="H260" s="145">
        <v>249.15985457914968</v>
      </c>
      <c r="J260" s="146">
        <v>2.6362681684676925E-2</v>
      </c>
      <c r="K260" s="147">
        <v>2.9281157934079483E-2</v>
      </c>
      <c r="L260" s="146">
        <v>4.3215483920402864E-2</v>
      </c>
      <c r="M260" s="148">
        <v>6.8699999999999997E-2</v>
      </c>
      <c r="N260" s="50">
        <v>944143.39584344998</v>
      </c>
      <c r="P260" s="146">
        <v>4.3215483920402864E-2</v>
      </c>
      <c r="Q260" s="149">
        <v>4.0257497572977696E-2</v>
      </c>
      <c r="R260" s="50">
        <v>944143.39584344998</v>
      </c>
      <c r="S260" s="146">
        <v>4.3215483920402864E-2</v>
      </c>
      <c r="T260" s="149">
        <v>4.0257497572977696E-2</v>
      </c>
      <c r="U260" s="50">
        <v>944143.39584344998</v>
      </c>
      <c r="W260" s="146">
        <v>4.3215483920402864E-2</v>
      </c>
      <c r="X260" s="149">
        <v>4.0257497572977696E-2</v>
      </c>
      <c r="Y260" s="50">
        <v>944143.39584344998</v>
      </c>
      <c r="AA260" s="50">
        <v>921030.47387210943</v>
      </c>
      <c r="AB260" s="50">
        <v>944143.39584344998</v>
      </c>
      <c r="AC260" s="146">
        <v>4.3215483920402864E-2</v>
      </c>
      <c r="AD260" s="149">
        <v>4.0257497572977696E-2</v>
      </c>
      <c r="AE260" s="50">
        <v>944143</v>
      </c>
      <c r="AF260" s="145">
        <v>266.77969020661874</v>
      </c>
      <c r="AG260" s="150">
        <v>4.3215046539790913E-2</v>
      </c>
      <c r="AH260" s="150">
        <v>4.0257061432537267E-2</v>
      </c>
      <c r="AJ260" s="50">
        <v>924097.36352884339</v>
      </c>
      <c r="AK260" s="145">
        <v>261.11553902637411</v>
      </c>
      <c r="AL260" s="150">
        <v>2.1692126027292646E-2</v>
      </c>
      <c r="AM260" s="149">
        <v>2.1692126027292868E-2</v>
      </c>
    </row>
    <row r="261" spans="2:39" x14ac:dyDescent="0.2">
      <c r="B261" s="160" t="s">
        <v>516</v>
      </c>
      <c r="D261" s="50">
        <v>1220241</v>
      </c>
      <c r="E261" s="145">
        <v>274.95742440350921</v>
      </c>
      <c r="G261" s="50">
        <v>1149129.9415619562</v>
      </c>
      <c r="H261" s="145">
        <v>257.36728353633049</v>
      </c>
      <c r="J261" s="146">
        <v>6.1882521607074414E-2</v>
      </c>
      <c r="K261" s="147">
        <v>6.8346452686149917E-2</v>
      </c>
      <c r="L261" s="146">
        <v>4.6676756899282523E-2</v>
      </c>
      <c r="M261" s="148">
        <v>6.8699999999999997E-2</v>
      </c>
      <c r="N261" s="50">
        <v>1277197.8925155373</v>
      </c>
      <c r="P261" s="146">
        <v>4.6676756899282523E-2</v>
      </c>
      <c r="Q261" s="149">
        <v>4.0343936303813388E-2</v>
      </c>
      <c r="R261" s="50">
        <v>1277197.8925155373</v>
      </c>
      <c r="S261" s="146">
        <v>4.6676756899282523E-2</v>
      </c>
      <c r="T261" s="149">
        <v>4.0343936303813388E-2</v>
      </c>
      <c r="U261" s="50">
        <v>1277197.8925155373</v>
      </c>
      <c r="W261" s="146">
        <v>4.6676756899282523E-2</v>
      </c>
      <c r="X261" s="149">
        <v>4.0343936303813388E-2</v>
      </c>
      <c r="Y261" s="50">
        <v>1277197.8925155373</v>
      </c>
      <c r="AA261" s="50">
        <v>1197430.3907121581</v>
      </c>
      <c r="AB261" s="50">
        <v>1277197.8925155373</v>
      </c>
      <c r="AC261" s="146">
        <v>4.6676756899282523E-2</v>
      </c>
      <c r="AD261" s="149">
        <v>4.0343936303813388E-2</v>
      </c>
      <c r="AE261" s="50">
        <v>1277198</v>
      </c>
      <c r="AF261" s="145">
        <v>286.05031329288676</v>
      </c>
      <c r="AG261" s="150">
        <v>4.6676844983900789E-2</v>
      </c>
      <c r="AH261" s="150">
        <v>4.0344023855483746E-2</v>
      </c>
      <c r="AJ261" s="50">
        <v>1204269.7833851022</v>
      </c>
      <c r="AK261" s="145">
        <v>269.71679318826477</v>
      </c>
      <c r="AL261" s="150">
        <v>6.0558039088137505E-2</v>
      </c>
      <c r="AM261" s="149">
        <v>6.0558039088137283E-2</v>
      </c>
    </row>
    <row r="262" spans="2:39" x14ac:dyDescent="0.2">
      <c r="B262" s="160" t="s">
        <v>517</v>
      </c>
      <c r="D262" s="50">
        <v>1008049</v>
      </c>
      <c r="E262" s="145">
        <v>233.84098762049618</v>
      </c>
      <c r="G262" s="50">
        <v>1002843.2720731776</v>
      </c>
      <c r="H262" s="145">
        <v>231.61769521785311</v>
      </c>
      <c r="J262" s="146">
        <v>5.1909685907953751E-3</v>
      </c>
      <c r="K262" s="147">
        <v>9.5989747266584935E-3</v>
      </c>
      <c r="L262" s="146">
        <v>4.4752137522419577E-2</v>
      </c>
      <c r="M262" s="148">
        <v>6.8699999999999997E-2</v>
      </c>
      <c r="N262" s="50">
        <v>1053161.3474773376</v>
      </c>
      <c r="P262" s="146">
        <v>4.4752137522419577E-2</v>
      </c>
      <c r="Q262" s="149">
        <v>4.0190649299928438E-2</v>
      </c>
      <c r="R262" s="50">
        <v>1053161.3474773376</v>
      </c>
      <c r="S262" s="146">
        <v>4.4752137522419577E-2</v>
      </c>
      <c r="T262" s="149">
        <v>4.0190649299928438E-2</v>
      </c>
      <c r="U262" s="50">
        <v>1053161.3474773376</v>
      </c>
      <c r="W262" s="146">
        <v>4.4752137522419577E-2</v>
      </c>
      <c r="X262" s="149">
        <v>4.0190649299928438E-2</v>
      </c>
      <c r="Y262" s="50">
        <v>1053161.3474773376</v>
      </c>
      <c r="AA262" s="50">
        <v>1042016.3855441089</v>
      </c>
      <c r="AB262" s="50">
        <v>1053161.3474773376</v>
      </c>
      <c r="AC262" s="146">
        <v>4.4752137522419577E-2</v>
      </c>
      <c r="AD262" s="149">
        <v>4.0190649299928438E-2</v>
      </c>
      <c r="AE262" s="50">
        <v>1053163</v>
      </c>
      <c r="AF262" s="145">
        <v>243.23959041420397</v>
      </c>
      <c r="AG262" s="150">
        <v>4.4753776850133375E-2</v>
      </c>
      <c r="AH262" s="150">
        <v>4.0192281470179614E-2</v>
      </c>
      <c r="AJ262" s="50">
        <v>1050963.695530562</v>
      </c>
      <c r="AK262" s="145">
        <v>242.73163683214474</v>
      </c>
      <c r="AL262" s="150">
        <v>2.0926550353652651E-3</v>
      </c>
      <c r="AM262" s="149">
        <v>2.0926550353652651E-3</v>
      </c>
    </row>
    <row r="263" spans="2:39" x14ac:dyDescent="0.2">
      <c r="B263" s="160" t="s">
        <v>518</v>
      </c>
      <c r="D263" s="50">
        <v>3101345</v>
      </c>
      <c r="E263" s="145">
        <v>228.36167086066698</v>
      </c>
      <c r="G263" s="50">
        <v>3130937.4487757781</v>
      </c>
      <c r="H263" s="145">
        <v>229.15394842880153</v>
      </c>
      <c r="J263" s="146">
        <v>-9.4516256743962801E-3</v>
      </c>
      <c r="K263" s="147">
        <v>-3.4574030845500037E-3</v>
      </c>
      <c r="L263" s="146">
        <v>4.6529058466259654E-2</v>
      </c>
      <c r="M263" s="148">
        <v>6.8699999999999997E-2</v>
      </c>
      <c r="N263" s="50">
        <v>3245647.6628290419</v>
      </c>
      <c r="P263" s="146">
        <v>4.6529058466259654E-2</v>
      </c>
      <c r="Q263" s="149">
        <v>4.0234166363698254E-2</v>
      </c>
      <c r="R263" s="50">
        <v>3245647.6628290419</v>
      </c>
      <c r="S263" s="146">
        <v>4.6529058466259654E-2</v>
      </c>
      <c r="T263" s="149">
        <v>4.0234166363698254E-2</v>
      </c>
      <c r="U263" s="50">
        <v>3245647.6628290419</v>
      </c>
      <c r="W263" s="146">
        <v>4.6529058466259654E-2</v>
      </c>
      <c r="X263" s="149">
        <v>4.0234166363698254E-2</v>
      </c>
      <c r="Y263" s="50">
        <v>3245647.6628290419</v>
      </c>
      <c r="AA263" s="50">
        <v>3219486.3771293769</v>
      </c>
      <c r="AB263" s="50">
        <v>3245647.6628290419</v>
      </c>
      <c r="AC263" s="146">
        <v>4.6529058466259654E-2</v>
      </c>
      <c r="AD263" s="149">
        <v>4.0234166363698254E-2</v>
      </c>
      <c r="AE263" s="50">
        <v>3245646</v>
      </c>
      <c r="AF263" s="145">
        <v>237.54949061437148</v>
      </c>
      <c r="AG263" s="150">
        <v>4.6528522302420328E-2</v>
      </c>
      <c r="AH263" s="150">
        <v>4.0233633424894499E-2</v>
      </c>
      <c r="AJ263" s="50">
        <v>3281172.3259986262</v>
      </c>
      <c r="AK263" s="145">
        <v>240.14966963709108</v>
      </c>
      <c r="AL263" s="150">
        <v>-1.0827327085849991E-2</v>
      </c>
      <c r="AM263" s="149">
        <v>-1.0827327085849991E-2</v>
      </c>
    </row>
    <row r="264" spans="2:39" x14ac:dyDescent="0.2">
      <c r="B264" s="160" t="s">
        <v>519</v>
      </c>
      <c r="D264" s="50">
        <v>2002460</v>
      </c>
      <c r="E264" s="145">
        <v>269.18579027160439</v>
      </c>
      <c r="G264" s="50">
        <v>1976481.0908684796</v>
      </c>
      <c r="H264" s="145">
        <v>263.92755715923442</v>
      </c>
      <c r="J264" s="146">
        <v>1.3144021084515067E-2</v>
      </c>
      <c r="K264" s="147">
        <v>1.9923016637468871E-2</v>
      </c>
      <c r="L264" s="146">
        <v>4.7226218113800567E-2</v>
      </c>
      <c r="M264" s="148">
        <v>6.8699999999999997E-2</v>
      </c>
      <c r="N264" s="50">
        <v>2097028.6127241612</v>
      </c>
      <c r="P264" s="146">
        <v>4.7226218113800567E-2</v>
      </c>
      <c r="Q264" s="149">
        <v>4.0265749764988312E-2</v>
      </c>
      <c r="R264" s="50">
        <v>2097028.6127241612</v>
      </c>
      <c r="S264" s="146">
        <v>4.7226218113800567E-2</v>
      </c>
      <c r="T264" s="149">
        <v>4.0265749764988312E-2</v>
      </c>
      <c r="U264" s="50">
        <v>2097028.6127241612</v>
      </c>
      <c r="W264" s="146">
        <v>4.7226218113800567E-2</v>
      </c>
      <c r="X264" s="149">
        <v>4.0265749764988312E-2</v>
      </c>
      <c r="Y264" s="50">
        <v>2097028.6127241612</v>
      </c>
      <c r="AA264" s="50">
        <v>2034863.5192089262</v>
      </c>
      <c r="AB264" s="50">
        <v>2097028.6127241612</v>
      </c>
      <c r="AC264" s="146">
        <v>4.7226218113800567E-2</v>
      </c>
      <c r="AD264" s="149">
        <v>4.0265749764988312E-2</v>
      </c>
      <c r="AE264" s="50">
        <v>2097029</v>
      </c>
      <c r="AF264" s="145">
        <v>280.02480965748902</v>
      </c>
      <c r="AG264" s="150">
        <v>4.7226411513837885E-2</v>
      </c>
      <c r="AH264" s="150">
        <v>4.026594187957766E-2</v>
      </c>
      <c r="AJ264" s="50">
        <v>2071320.5435493411</v>
      </c>
      <c r="AK264" s="145">
        <v>276.59185492763856</v>
      </c>
      <c r="AL264" s="150">
        <v>1.2411626259741348E-2</v>
      </c>
      <c r="AM264" s="149">
        <v>1.2411626259741348E-2</v>
      </c>
    </row>
    <row r="265" spans="2:39" x14ac:dyDescent="0.2">
      <c r="B265" s="160" t="s">
        <v>520</v>
      </c>
      <c r="D265" s="50">
        <v>914926</v>
      </c>
      <c r="E265" s="145">
        <v>235.93871444737798</v>
      </c>
      <c r="G265" s="50">
        <v>925602.88473077351</v>
      </c>
      <c r="H265" s="145">
        <v>237.70629462803956</v>
      </c>
      <c r="J265" s="146">
        <v>-1.1535059912738954E-2</v>
      </c>
      <c r="K265" s="147">
        <v>-7.435983903697152E-3</v>
      </c>
      <c r="L265" s="146">
        <v>4.4591462904216561E-2</v>
      </c>
      <c r="M265" s="148">
        <v>6.8699999999999997E-2</v>
      </c>
      <c r="N265" s="50">
        <v>955723.88878910325</v>
      </c>
      <c r="P265" s="146">
        <v>4.4591462904216561E-2</v>
      </c>
      <c r="Q265" s="149">
        <v>4.0277524724509961E-2</v>
      </c>
      <c r="R265" s="50">
        <v>955723.88878910325</v>
      </c>
      <c r="S265" s="146">
        <v>4.4591462904216561E-2</v>
      </c>
      <c r="T265" s="149">
        <v>4.0277524724509961E-2</v>
      </c>
      <c r="U265" s="50">
        <v>955723.88878910325</v>
      </c>
      <c r="W265" s="146">
        <v>4.4591462904216561E-2</v>
      </c>
      <c r="X265" s="149">
        <v>4.0277524724509961E-2</v>
      </c>
      <c r="Y265" s="50">
        <v>955723.88878910325</v>
      </c>
      <c r="AA265" s="50">
        <v>966210.49587141164</v>
      </c>
      <c r="AB265" s="50">
        <v>955723.88878910325</v>
      </c>
      <c r="AC265" s="146">
        <v>4.4591462904216561E-2</v>
      </c>
      <c r="AD265" s="149">
        <v>4.0277524724509961E-2</v>
      </c>
      <c r="AE265" s="50">
        <v>955723</v>
      </c>
      <c r="AF265" s="145">
        <v>245.44151359994214</v>
      </c>
      <c r="AG265" s="150">
        <v>4.4590491471441451E-2</v>
      </c>
      <c r="AH265" s="150">
        <v>4.0276557303543292E-2</v>
      </c>
      <c r="AJ265" s="50">
        <v>970017.00606654631</v>
      </c>
      <c r="AK265" s="145">
        <v>249.11239154719243</v>
      </c>
      <c r="AL265" s="150">
        <v>-1.4735830379416726E-2</v>
      </c>
      <c r="AM265" s="149">
        <v>-1.4735830379416837E-2</v>
      </c>
    </row>
    <row r="266" spans="2:39" x14ac:dyDescent="0.2">
      <c r="B266" s="160" t="s">
        <v>521</v>
      </c>
      <c r="D266" s="50">
        <v>587830</v>
      </c>
      <c r="E266" s="145">
        <v>238.051541581485</v>
      </c>
      <c r="G266" s="50">
        <v>634062.52666828991</v>
      </c>
      <c r="H266" s="145">
        <v>254.16637124655031</v>
      </c>
      <c r="J266" s="146">
        <v>-7.2914775315962577E-2</v>
      </c>
      <c r="K266" s="147">
        <v>-6.3402682211776029E-2</v>
      </c>
      <c r="L266" s="146">
        <v>5.1022457494794837E-2</v>
      </c>
      <c r="M266" s="148">
        <v>6.8699999999999997E-2</v>
      </c>
      <c r="N266" s="50">
        <v>617822.53118916531</v>
      </c>
      <c r="P266" s="146">
        <v>5.1022457494794837E-2</v>
      </c>
      <c r="Q266" s="149">
        <v>4.0348261359052673E-2</v>
      </c>
      <c r="R266" s="50">
        <v>617822.53118916531</v>
      </c>
      <c r="S266" s="146">
        <v>5.1022457494794837E-2</v>
      </c>
      <c r="T266" s="149">
        <v>4.0348261359052673E-2</v>
      </c>
      <c r="U266" s="50">
        <v>617822.53118916531</v>
      </c>
      <c r="W266" s="146">
        <v>5.1022457494794837E-2</v>
      </c>
      <c r="X266" s="149">
        <v>4.0348261359052673E-2</v>
      </c>
      <c r="Y266" s="50">
        <v>617822.53118916531</v>
      </c>
      <c r="AA266" s="50">
        <v>651916.85148179368</v>
      </c>
      <c r="AB266" s="50">
        <v>617822.53118916531</v>
      </c>
      <c r="AC266" s="146">
        <v>5.1022457494794837E-2</v>
      </c>
      <c r="AD266" s="149">
        <v>4.0348261359052673E-2</v>
      </c>
      <c r="AE266" s="50">
        <v>617822</v>
      </c>
      <c r="AF266" s="145">
        <v>247.65629446894644</v>
      </c>
      <c r="AG266" s="150">
        <v>5.1021553850603141E-2</v>
      </c>
      <c r="AH266" s="150">
        <v>4.03473668922818E-2</v>
      </c>
      <c r="AJ266" s="50">
        <v>664487.37782041577</v>
      </c>
      <c r="AK266" s="145">
        <v>266.36228834905677</v>
      </c>
      <c r="AL266" s="150">
        <v>-7.022763618698491E-2</v>
      </c>
      <c r="AM266" s="149">
        <v>-7.022763618698491E-2</v>
      </c>
    </row>
    <row r="267" spans="2:39" x14ac:dyDescent="0.2">
      <c r="B267" s="160" t="s">
        <v>522</v>
      </c>
      <c r="D267" s="50">
        <v>1979243</v>
      </c>
      <c r="E267" s="145">
        <v>228.49709968515162</v>
      </c>
      <c r="G267" s="50">
        <v>2008038.2631789106</v>
      </c>
      <c r="H267" s="145">
        <v>229.99782722177827</v>
      </c>
      <c r="J267" s="146">
        <v>-1.4339997253501102E-2</v>
      </c>
      <c r="K267" s="147">
        <v>-6.5249639735924791E-3</v>
      </c>
      <c r="L267" s="146">
        <v>4.8513252902268267E-2</v>
      </c>
      <c r="M267" s="148">
        <v>6.8699999999999997E-2</v>
      </c>
      <c r="N267" s="50">
        <v>2075262.5162140443</v>
      </c>
      <c r="P267" s="146">
        <v>4.8513252902268267E-2</v>
      </c>
      <c r="Q267" s="149">
        <v>4.0265269139505122E-2</v>
      </c>
      <c r="R267" s="50">
        <v>2075262.5162140443</v>
      </c>
      <c r="S267" s="146">
        <v>4.8513252902268267E-2</v>
      </c>
      <c r="T267" s="149">
        <v>4.0265269139505122E-2</v>
      </c>
      <c r="U267" s="50">
        <v>2075262.5162140443</v>
      </c>
      <c r="W267" s="146">
        <v>4.8513252902268267E-2</v>
      </c>
      <c r="X267" s="149">
        <v>4.0265269139505122E-2</v>
      </c>
      <c r="Y267" s="50">
        <v>2075262.5162140443</v>
      </c>
      <c r="AA267" s="50">
        <v>2046257.9497688899</v>
      </c>
      <c r="AB267" s="50">
        <v>2075262.5162140443</v>
      </c>
      <c r="AC267" s="146">
        <v>4.8513252902268267E-2</v>
      </c>
      <c r="AD267" s="149">
        <v>4.0265269139505122E-2</v>
      </c>
      <c r="AE267" s="50">
        <v>2075263</v>
      </c>
      <c r="AF267" s="145">
        <v>237.69765231372119</v>
      </c>
      <c r="AG267" s="150">
        <v>4.8513497332060895E-2</v>
      </c>
      <c r="AH267" s="150">
        <v>4.0265511646524699E-2</v>
      </c>
      <c r="AJ267" s="50">
        <v>2104391.9549607197</v>
      </c>
      <c r="AK267" s="145">
        <v>241.03404110324578</v>
      </c>
      <c r="AL267" s="150">
        <v>-1.3841981714505902E-2</v>
      </c>
      <c r="AM267" s="149">
        <v>-1.3841981714505902E-2</v>
      </c>
    </row>
    <row r="268" spans="2:39" x14ac:dyDescent="0.2">
      <c r="B268" s="160" t="s">
        <v>523</v>
      </c>
      <c r="D268" s="50">
        <v>979707</v>
      </c>
      <c r="E268" s="145">
        <v>280.25758695103252</v>
      </c>
      <c r="G268" s="50">
        <v>998821.52024873917</v>
      </c>
      <c r="H268" s="145">
        <v>282.05316512203058</v>
      </c>
      <c r="J268" s="146">
        <v>-1.9137072901652119E-2</v>
      </c>
      <c r="K268" s="147">
        <v>-6.3660982858362303E-3</v>
      </c>
      <c r="L268" s="146">
        <v>5.3762738658666098E-2</v>
      </c>
      <c r="M268" s="148">
        <v>6.8699999999999997E-2</v>
      </c>
      <c r="N268" s="50">
        <v>1032378.7314030658</v>
      </c>
      <c r="P268" s="146">
        <v>5.3762738658666098E-2</v>
      </c>
      <c r="Q268" s="149">
        <v>4.0218940320780883E-2</v>
      </c>
      <c r="R268" s="50">
        <v>1032378.7314030658</v>
      </c>
      <c r="S268" s="146">
        <v>5.3762738658666098E-2</v>
      </c>
      <c r="T268" s="149">
        <v>4.0218940320780883E-2</v>
      </c>
      <c r="U268" s="50">
        <v>1032378.7314030658</v>
      </c>
      <c r="W268" s="146">
        <v>5.3762738658666098E-2</v>
      </c>
      <c r="X268" s="149">
        <v>4.0218940320780883E-2</v>
      </c>
      <c r="Y268" s="50">
        <v>1032378.7314030658</v>
      </c>
      <c r="AA268" s="50">
        <v>1024742.1937674442</v>
      </c>
      <c r="AB268" s="50">
        <v>1032378.7314030658</v>
      </c>
      <c r="AC268" s="146">
        <v>5.3762738658666098E-2</v>
      </c>
      <c r="AD268" s="149">
        <v>4.0218940320780883E-2</v>
      </c>
      <c r="AE268" s="50">
        <v>1032378</v>
      </c>
      <c r="AF268" s="145">
        <v>291.52904357711174</v>
      </c>
      <c r="AG268" s="150">
        <v>5.3761992105803014E-2</v>
      </c>
      <c r="AH268" s="150">
        <v>4.0218203363210359E-2</v>
      </c>
      <c r="AJ268" s="50">
        <v>1046748.9639991028</v>
      </c>
      <c r="AK268" s="145">
        <v>295.58720191634364</v>
      </c>
      <c r="AL268" s="150">
        <v>-1.3729140886080793E-2</v>
      </c>
      <c r="AM268" s="149">
        <v>-1.3729140886080904E-2</v>
      </c>
    </row>
    <row r="269" spans="2:39" x14ac:dyDescent="0.2">
      <c r="B269" s="160" t="s">
        <v>524</v>
      </c>
      <c r="D269" s="50">
        <v>772334</v>
      </c>
      <c r="E269" s="145">
        <v>324.30747053554097</v>
      </c>
      <c r="G269" s="50">
        <v>782536.50680004584</v>
      </c>
      <c r="H269" s="145">
        <v>324.5457568811446</v>
      </c>
      <c r="J269" s="146">
        <v>-1.3037739084871602E-2</v>
      </c>
      <c r="K269" s="147">
        <v>-7.342149467414183E-4</v>
      </c>
      <c r="L269" s="146">
        <v>5.3223443400302273E-2</v>
      </c>
      <c r="M269" s="148">
        <v>6.8699999999999997E-2</v>
      </c>
      <c r="N269" s="50">
        <v>813440.2749351291</v>
      </c>
      <c r="P269" s="146">
        <v>5.3223443400302273E-2</v>
      </c>
      <c r="Q269" s="149">
        <v>4.0255562129325462E-2</v>
      </c>
      <c r="R269" s="50">
        <v>813440.2749351291</v>
      </c>
      <c r="S269" s="146">
        <v>5.3223443400302273E-2</v>
      </c>
      <c r="T269" s="149">
        <v>4.0255562129325462E-2</v>
      </c>
      <c r="U269" s="50">
        <v>813440.2749351291</v>
      </c>
      <c r="W269" s="146">
        <v>5.3223443400302273E-2</v>
      </c>
      <c r="X269" s="149">
        <v>4.0255562129325462E-2</v>
      </c>
      <c r="Y269" s="50">
        <v>813440.2749351291</v>
      </c>
      <c r="AA269" s="50">
        <v>816229.90069263102</v>
      </c>
      <c r="AB269" s="50">
        <v>813440.2749351291</v>
      </c>
      <c r="AC269" s="146">
        <v>5.3223443400302273E-2</v>
      </c>
      <c r="AD269" s="149">
        <v>4.0255562129325462E-2</v>
      </c>
      <c r="AE269" s="50">
        <v>813441</v>
      </c>
      <c r="AF269" s="145">
        <v>337.36295077491161</v>
      </c>
      <c r="AG269" s="150">
        <v>5.3224382197339493E-2</v>
      </c>
      <c r="AH269" s="150">
        <v>4.0256489367363812E-2</v>
      </c>
      <c r="AJ269" s="50">
        <v>820085.73221413698</v>
      </c>
      <c r="AK269" s="145">
        <v>340.11875785479862</v>
      </c>
      <c r="AL269" s="150">
        <v>-8.1024848416725304E-3</v>
      </c>
      <c r="AM269" s="149">
        <v>-8.1024848416725304E-3</v>
      </c>
    </row>
    <row r="270" spans="2:39" x14ac:dyDescent="0.2">
      <c r="B270" s="160" t="s">
        <v>525</v>
      </c>
      <c r="D270" s="50">
        <v>427323</v>
      </c>
      <c r="E270" s="145">
        <v>249.4024071015387</v>
      </c>
      <c r="G270" s="50">
        <v>428975.64371732069</v>
      </c>
      <c r="H270" s="145">
        <v>247.27662818916221</v>
      </c>
      <c r="J270" s="146">
        <v>-3.852535083343156E-3</v>
      </c>
      <c r="K270" s="147">
        <v>8.5967643927524762E-3</v>
      </c>
      <c r="L270" s="146">
        <v>5.341027338852733E-2</v>
      </c>
      <c r="M270" s="148">
        <v>6.8699999999999997E-2</v>
      </c>
      <c r="N270" s="50">
        <v>450146.43825520563</v>
      </c>
      <c r="P270" s="146">
        <v>5.341027338852733E-2</v>
      </c>
      <c r="Q270" s="149">
        <v>4.0407832346090133E-2</v>
      </c>
      <c r="R270" s="50">
        <v>450146.43825520563</v>
      </c>
      <c r="S270" s="146">
        <v>5.341027338852733E-2</v>
      </c>
      <c r="T270" s="149">
        <v>4.0407832346090133E-2</v>
      </c>
      <c r="U270" s="50">
        <v>450146.43825520563</v>
      </c>
      <c r="W270" s="146">
        <v>5.341027338852733E-2</v>
      </c>
      <c r="X270" s="149">
        <v>4.0407832346090133E-2</v>
      </c>
      <c r="Y270" s="50">
        <v>450146.43825520563</v>
      </c>
      <c r="AA270" s="50">
        <v>442352.51198790863</v>
      </c>
      <c r="AB270" s="50">
        <v>450146.43825520563</v>
      </c>
      <c r="AC270" s="146">
        <v>5.341027338852733E-2</v>
      </c>
      <c r="AD270" s="149">
        <v>4.0407832346090133E-2</v>
      </c>
      <c r="AE270" s="50">
        <v>450146</v>
      </c>
      <c r="AF270" s="145">
        <v>259.47996512871538</v>
      </c>
      <c r="AG270" s="150">
        <v>5.340924780552414E-2</v>
      </c>
      <c r="AH270" s="150">
        <v>4.0406819422050821E-2</v>
      </c>
      <c r="AJ270" s="50">
        <v>449559.60753642011</v>
      </c>
      <c r="AK270" s="145">
        <v>259.1419479165188</v>
      </c>
      <c r="AL270" s="150">
        <v>1.3043708859727943E-3</v>
      </c>
      <c r="AM270" s="149">
        <v>1.3043708859727943E-3</v>
      </c>
    </row>
    <row r="271" spans="2:39" x14ac:dyDescent="0.2">
      <c r="B271" s="160" t="s">
        <v>526</v>
      </c>
      <c r="D271" s="50">
        <v>608994</v>
      </c>
      <c r="E271" s="145">
        <v>327.32237933956947</v>
      </c>
      <c r="G271" s="50">
        <v>588394.79387203977</v>
      </c>
      <c r="H271" s="145">
        <v>312.68064792584016</v>
      </c>
      <c r="J271" s="146">
        <v>3.5009157699039672E-2</v>
      </c>
      <c r="K271" s="147">
        <v>4.6826471388155655E-2</v>
      </c>
      <c r="L271" s="146">
        <v>5.2906611185964847E-2</v>
      </c>
      <c r="M271" s="148">
        <v>6.8699999999999997E-2</v>
      </c>
      <c r="N271" s="50">
        <v>641213.80877258547</v>
      </c>
      <c r="P271" s="146">
        <v>5.2906611185964847E-2</v>
      </c>
      <c r="Q271" s="149">
        <v>4.1020660601214232E-2</v>
      </c>
      <c r="R271" s="50">
        <v>641213.80877258547</v>
      </c>
      <c r="S271" s="146">
        <v>5.2906611185964847E-2</v>
      </c>
      <c r="T271" s="149">
        <v>4.1020660601214232E-2</v>
      </c>
      <c r="U271" s="50">
        <v>641213.80877258547</v>
      </c>
      <c r="W271" s="146">
        <v>5.2906611185964847E-2</v>
      </c>
      <c r="X271" s="149">
        <v>4.1020660601214232E-2</v>
      </c>
      <c r="Y271" s="50">
        <v>641213.80877258547</v>
      </c>
      <c r="AA271" s="50">
        <v>616628.32490297535</v>
      </c>
      <c r="AB271" s="50">
        <v>641213.80877258547</v>
      </c>
      <c r="AC271" s="146">
        <v>5.2906611185964847E-2</v>
      </c>
      <c r="AD271" s="149">
        <v>4.1020660601214232E-2</v>
      </c>
      <c r="AE271" s="50">
        <v>641214</v>
      </c>
      <c r="AF271" s="145">
        <v>340.7494611903756</v>
      </c>
      <c r="AG271" s="150">
        <v>5.2906925191381182E-2</v>
      </c>
      <c r="AH271" s="150">
        <v>4.1020971061916489E-2</v>
      </c>
      <c r="AJ271" s="50">
        <v>616628.32490297535</v>
      </c>
      <c r="AK271" s="145">
        <v>327.68431360733348</v>
      </c>
      <c r="AL271" s="150">
        <v>3.9871141340925398E-2</v>
      </c>
      <c r="AM271" s="149">
        <v>3.9871141340925398E-2</v>
      </c>
    </row>
    <row r="272" spans="2:39" x14ac:dyDescent="0.2">
      <c r="B272" s="160"/>
      <c r="D272" s="1"/>
      <c r="G272" s="1"/>
      <c r="N272" s="1"/>
      <c r="P272" s="48"/>
      <c r="R272" s="1"/>
      <c r="T272" s="47"/>
      <c r="U272" s="1"/>
      <c r="W272" s="48"/>
      <c r="X272" s="47"/>
      <c r="Y272" s="1"/>
      <c r="AA272" s="1"/>
      <c r="AB272" s="1"/>
      <c r="AC272" s="48"/>
      <c r="AD272" s="47"/>
      <c r="AE272" s="1"/>
      <c r="AF272" s="69"/>
      <c r="AJ272" s="1"/>
      <c r="AK272" s="69"/>
    </row>
    <row r="273" spans="2:39" x14ac:dyDescent="0.2">
      <c r="B273" s="160" t="s">
        <v>12</v>
      </c>
      <c r="D273" s="151">
        <v>14507484</v>
      </c>
      <c r="E273" s="152">
        <v>251.17765983828352</v>
      </c>
      <c r="G273" s="151">
        <v>14507609.655121326</v>
      </c>
      <c r="H273" s="152">
        <v>249.38423083746707</v>
      </c>
      <c r="J273" s="146">
        <v>-8.6613249400402381E-6</v>
      </c>
      <c r="K273" s="147">
        <v>7.1914290442256501E-3</v>
      </c>
      <c r="L273" s="146">
        <v>4.7953394327219456E-2</v>
      </c>
      <c r="M273" s="148">
        <v>6.8699999999999997E-2</v>
      </c>
      <c r="N273" s="151">
        <v>15203167.100947827</v>
      </c>
      <c r="P273" s="146">
        <v>4.7953394327219456E-2</v>
      </c>
      <c r="Q273" s="149">
        <v>4.0461909665768125E-2</v>
      </c>
      <c r="R273" s="151">
        <v>15203167.100947827</v>
      </c>
      <c r="S273" s="146">
        <v>4.7953394327219456E-2</v>
      </c>
      <c r="T273" s="149">
        <v>4.0461909665768125E-2</v>
      </c>
      <c r="U273" s="151">
        <v>15203167.100947827</v>
      </c>
      <c r="W273" s="146">
        <v>4.7953394327219456E-2</v>
      </c>
      <c r="X273" s="149">
        <v>4.0461909665768125E-2</v>
      </c>
      <c r="Y273" s="151">
        <v>15203167.100947827</v>
      </c>
      <c r="AA273" s="151">
        <v>14979165.374939732</v>
      </c>
      <c r="AB273" s="151">
        <v>15203167.100947827</v>
      </c>
      <c r="AC273" s="146">
        <v>4.7953394327219456E-2</v>
      </c>
      <c r="AD273" s="149">
        <v>4.0461909665768125E-2</v>
      </c>
      <c r="AE273" s="151">
        <v>15203166</v>
      </c>
      <c r="AF273" s="152">
        <v>261.34076869554588</v>
      </c>
      <c r="AG273" s="150">
        <v>4.7953318438952008E-2</v>
      </c>
      <c r="AH273" s="150">
        <v>4.0461834320001611E-2</v>
      </c>
      <c r="AJ273" s="151">
        <v>15203742.679492796</v>
      </c>
      <c r="AK273" s="152">
        <v>261.35068175325625</v>
      </c>
      <c r="AL273" s="150">
        <v>-3.7930100827976432E-5</v>
      </c>
      <c r="AM273" s="149">
        <v>-3.7930100828087454E-5</v>
      </c>
    </row>
    <row r="274" spans="2:39" x14ac:dyDescent="0.2">
      <c r="B274" s="160"/>
      <c r="D274" s="1"/>
      <c r="G274" s="1"/>
      <c r="N274" s="1"/>
      <c r="P274" s="48"/>
      <c r="R274" s="1"/>
      <c r="T274" s="47"/>
      <c r="U274" s="1"/>
      <c r="W274" s="48"/>
      <c r="X274" s="47"/>
      <c r="Y274" s="1"/>
      <c r="AA274" s="1"/>
      <c r="AB274" s="1"/>
      <c r="AC274" s="48"/>
      <c r="AD274" s="47"/>
      <c r="AE274" s="1"/>
      <c r="AF274" s="69"/>
      <c r="AJ274" s="1"/>
      <c r="AK274" s="69"/>
    </row>
    <row r="275" spans="2:39" x14ac:dyDescent="0.2">
      <c r="B275" s="39" t="s">
        <v>527</v>
      </c>
      <c r="D275" s="1"/>
      <c r="G275" s="1"/>
      <c r="N275" s="1"/>
      <c r="P275" s="48"/>
      <c r="R275" s="1"/>
      <c r="T275" s="47"/>
      <c r="U275" s="1"/>
      <c r="W275" s="48"/>
      <c r="X275" s="47"/>
      <c r="Y275" s="1"/>
      <c r="AA275" s="1"/>
      <c r="AB275" s="1"/>
      <c r="AC275" s="48"/>
      <c r="AD275" s="47"/>
      <c r="AE275" s="1"/>
      <c r="AF275" s="69"/>
      <c r="AJ275" s="1"/>
      <c r="AK275" s="69"/>
    </row>
    <row r="276" spans="2:39" x14ac:dyDescent="0.2">
      <c r="B276" s="160"/>
      <c r="D276" s="1"/>
      <c r="G276" s="1"/>
      <c r="N276" s="1"/>
      <c r="P276" s="48"/>
      <c r="R276" s="1"/>
      <c r="T276" s="47"/>
      <c r="U276" s="1"/>
      <c r="W276" s="48"/>
      <c r="X276" s="47"/>
      <c r="Y276" s="1"/>
      <c r="AA276" s="1"/>
      <c r="AB276" s="1"/>
      <c r="AC276" s="48"/>
      <c r="AD276" s="47"/>
      <c r="AE276" s="1"/>
      <c r="AF276" s="69"/>
      <c r="AJ276" s="1"/>
      <c r="AK276" s="69"/>
    </row>
    <row r="277" spans="2:39" x14ac:dyDescent="0.2">
      <c r="B277" s="160" t="s">
        <v>528</v>
      </c>
      <c r="D277" s="50">
        <v>784043</v>
      </c>
      <c r="E277" s="145">
        <v>240.91765031513779</v>
      </c>
      <c r="G277" s="50">
        <v>785915.78548484424</v>
      </c>
      <c r="H277" s="145">
        <v>240.87271538662313</v>
      </c>
      <c r="J277" s="146">
        <v>-2.3829340489565087E-3</v>
      </c>
      <c r="K277" s="147">
        <v>1.8655051255000998E-4</v>
      </c>
      <c r="L277" s="146">
        <v>4.2982447188437911E-2</v>
      </c>
      <c r="M277" s="148">
        <v>6.8699999999999997E-2</v>
      </c>
      <c r="N277" s="50">
        <v>817743.08684096439</v>
      </c>
      <c r="P277" s="146">
        <v>4.2982447188437911E-2</v>
      </c>
      <c r="Q277" s="149">
        <v>4.0303019741028789E-2</v>
      </c>
      <c r="R277" s="50">
        <v>817743.08684096439</v>
      </c>
      <c r="S277" s="146">
        <v>4.2982447188437911E-2</v>
      </c>
      <c r="T277" s="149">
        <v>4.0303019741028789E-2</v>
      </c>
      <c r="U277" s="50">
        <v>817743.08684096439</v>
      </c>
      <c r="W277" s="146">
        <v>4.2982447188437911E-2</v>
      </c>
      <c r="X277" s="149">
        <v>4.0303019741028789E-2</v>
      </c>
      <c r="Y277" s="50">
        <v>817743.08684096439</v>
      </c>
      <c r="AA277" s="50">
        <v>822653.27133285801</v>
      </c>
      <c r="AB277" s="50">
        <v>817743.08684096439</v>
      </c>
      <c r="AC277" s="146">
        <v>4.2982447188437911E-2</v>
      </c>
      <c r="AD277" s="149">
        <v>4.0303019741028789E-2</v>
      </c>
      <c r="AE277" s="50">
        <v>817743</v>
      </c>
      <c r="AF277" s="145">
        <v>250.62733251615265</v>
      </c>
      <c r="AG277" s="150">
        <v>4.2982336427976442E-2</v>
      </c>
      <c r="AH277" s="150">
        <v>4.0302909265111486E-2</v>
      </c>
      <c r="AJ277" s="50">
        <v>823627.16218001954</v>
      </c>
      <c r="AK277" s="145">
        <v>252.43074981384976</v>
      </c>
      <c r="AL277" s="150">
        <v>-7.1442060803884599E-3</v>
      </c>
      <c r="AM277" s="149">
        <v>-7.1442060803883489E-3</v>
      </c>
    </row>
    <row r="278" spans="2:39" x14ac:dyDescent="0.2">
      <c r="B278" s="160" t="s">
        <v>529</v>
      </c>
      <c r="D278" s="50">
        <v>1306464</v>
      </c>
      <c r="E278" s="145">
        <v>290.41093529454935</v>
      </c>
      <c r="G278" s="50">
        <v>1243297.5647402392</v>
      </c>
      <c r="H278" s="145">
        <v>275.04756907055321</v>
      </c>
      <c r="J278" s="146">
        <v>5.0805565016093457E-2</v>
      </c>
      <c r="K278" s="147">
        <v>5.5857124190962226E-2</v>
      </c>
      <c r="L278" s="146">
        <v>4.5485504269610733E-2</v>
      </c>
      <c r="M278" s="148">
        <v>6.8699999999999997E-2</v>
      </c>
      <c r="N278" s="50">
        <v>1365889.1738500928</v>
      </c>
      <c r="P278" s="146">
        <v>4.5485504269610733E-2</v>
      </c>
      <c r="Q278" s="149">
        <v>4.0483566251403591E-2</v>
      </c>
      <c r="R278" s="50">
        <v>1365889.1738500928</v>
      </c>
      <c r="S278" s="146">
        <v>4.5485504269610733E-2</v>
      </c>
      <c r="T278" s="149">
        <v>4.0483566251403591E-2</v>
      </c>
      <c r="U278" s="50">
        <v>1365889.1738500928</v>
      </c>
      <c r="W278" s="146">
        <v>4.5485504269610733E-2</v>
      </c>
      <c r="X278" s="149">
        <v>4.0483566251403591E-2</v>
      </c>
      <c r="Y278" s="50">
        <v>1365889.1738500928</v>
      </c>
      <c r="AA278" s="50">
        <v>1275236.1936628171</v>
      </c>
      <c r="AB278" s="50">
        <v>1365889.1738500928</v>
      </c>
      <c r="AC278" s="146">
        <v>4.5485504269610733E-2</v>
      </c>
      <c r="AD278" s="149">
        <v>4.0483566251403591E-2</v>
      </c>
      <c r="AE278" s="50">
        <v>1365889</v>
      </c>
      <c r="AF278" s="145">
        <v>302.16776717382231</v>
      </c>
      <c r="AG278" s="150">
        <v>4.5485371200431057E-2</v>
      </c>
      <c r="AH278" s="150">
        <v>4.0483433818869763E-2</v>
      </c>
      <c r="AJ278" s="50">
        <v>1302955.9450324588</v>
      </c>
      <c r="AK278" s="145">
        <v>288.24544940058502</v>
      </c>
      <c r="AL278" s="150">
        <v>4.8300217062192008E-2</v>
      </c>
      <c r="AM278" s="149">
        <v>4.8300217062191786E-2</v>
      </c>
    </row>
    <row r="279" spans="2:39" x14ac:dyDescent="0.2">
      <c r="B279" s="160" t="s">
        <v>530</v>
      </c>
      <c r="D279" s="50">
        <v>686438</v>
      </c>
      <c r="E279" s="145">
        <v>266.22044350999289</v>
      </c>
      <c r="G279" s="50">
        <v>644350.03581860778</v>
      </c>
      <c r="H279" s="145">
        <v>249.19687921416912</v>
      </c>
      <c r="J279" s="146">
        <v>6.5318478841895233E-2</v>
      </c>
      <c r="K279" s="147">
        <v>6.8313713837455659E-2</v>
      </c>
      <c r="L279" s="146">
        <v>4.3115544055250421E-2</v>
      </c>
      <c r="M279" s="148">
        <v>6.8699999999999997E-2</v>
      </c>
      <c r="N279" s="50">
        <v>716034.14783019794</v>
      </c>
      <c r="P279" s="146">
        <v>4.3115544055250421E-2</v>
      </c>
      <c r="Q279" s="149">
        <v>4.0190957258789295E-2</v>
      </c>
      <c r="R279" s="50">
        <v>716034.14783019794</v>
      </c>
      <c r="S279" s="146">
        <v>4.3115544055250421E-2</v>
      </c>
      <c r="T279" s="149">
        <v>4.0190957258789295E-2</v>
      </c>
      <c r="U279" s="50">
        <v>716034.14783019794</v>
      </c>
      <c r="W279" s="146">
        <v>4.3115544055250421E-2</v>
      </c>
      <c r="X279" s="149">
        <v>4.0190957258789295E-2</v>
      </c>
      <c r="Y279" s="50">
        <v>716034.14783019794</v>
      </c>
      <c r="AA279" s="50">
        <v>666448.85061417927</v>
      </c>
      <c r="AB279" s="50">
        <v>716034.14783019794</v>
      </c>
      <c r="AC279" s="146">
        <v>4.3115544055250421E-2</v>
      </c>
      <c r="AD279" s="149">
        <v>4.0190957258789295E-2</v>
      </c>
      <c r="AE279" s="50">
        <v>716033</v>
      </c>
      <c r="AF279" s="145">
        <v>276.91965406298232</v>
      </c>
      <c r="AG279" s="150">
        <v>4.3113871901031109E-2</v>
      </c>
      <c r="AH279" s="150">
        <v>4.018928979279468E-2</v>
      </c>
      <c r="AJ279" s="50">
        <v>675268.52272660949</v>
      </c>
      <c r="AK279" s="145">
        <v>261.15434025118088</v>
      </c>
      <c r="AL279" s="150">
        <v>6.0367803179675938E-2</v>
      </c>
      <c r="AM279" s="149">
        <v>6.0367803179675938E-2</v>
      </c>
    </row>
    <row r="280" spans="2:39" x14ac:dyDescent="0.2">
      <c r="B280" s="160" t="s">
        <v>531</v>
      </c>
      <c r="D280" s="50">
        <v>1352804</v>
      </c>
      <c r="E280" s="145">
        <v>235.04365807485641</v>
      </c>
      <c r="G280" s="50">
        <v>1296459.9997516666</v>
      </c>
      <c r="H280" s="145">
        <v>224.13340250510663</v>
      </c>
      <c r="J280" s="146">
        <v>4.3459883266067534E-2</v>
      </c>
      <c r="K280" s="147">
        <v>4.8677508340155606E-2</v>
      </c>
      <c r="L280" s="146">
        <v>4.5509374537774816E-2</v>
      </c>
      <c r="M280" s="148">
        <v>6.8699999999999997E-2</v>
      </c>
      <c r="N280" s="50">
        <v>1414369.2639122</v>
      </c>
      <c r="P280" s="146">
        <v>4.5509374537774816E-2</v>
      </c>
      <c r="Q280" s="149">
        <v>4.0307512302341975E-2</v>
      </c>
      <c r="R280" s="50">
        <v>1414369.2639122</v>
      </c>
      <c r="S280" s="146">
        <v>4.5509374537774816E-2</v>
      </c>
      <c r="T280" s="149">
        <v>4.0307512302341975E-2</v>
      </c>
      <c r="U280" s="50">
        <v>1414369.2639122</v>
      </c>
      <c r="W280" s="146">
        <v>4.5509374537774816E-2</v>
      </c>
      <c r="X280" s="149">
        <v>4.0307512302341975E-2</v>
      </c>
      <c r="Y280" s="50">
        <v>1414369.2639122</v>
      </c>
      <c r="AA280" s="50">
        <v>1354422.7189580598</v>
      </c>
      <c r="AB280" s="50">
        <v>1414369.2639122</v>
      </c>
      <c r="AC280" s="146">
        <v>4.5509374537774816E-2</v>
      </c>
      <c r="AD280" s="149">
        <v>4.0307512302341975E-2</v>
      </c>
      <c r="AE280" s="50">
        <v>1414370</v>
      </c>
      <c r="AF280" s="145">
        <v>244.51781046994864</v>
      </c>
      <c r="AG280" s="150">
        <v>4.5509918657839599E-2</v>
      </c>
      <c r="AH280" s="150">
        <v>4.0308053715173653E-2</v>
      </c>
      <c r="AJ280" s="50">
        <v>1358669.3258955614</v>
      </c>
      <c r="AK280" s="145">
        <v>234.88821787839376</v>
      </c>
      <c r="AL280" s="150">
        <v>4.0996490494641602E-2</v>
      </c>
      <c r="AM280" s="149">
        <v>4.0996490494641602E-2</v>
      </c>
    </row>
    <row r="281" spans="2:39" x14ac:dyDescent="0.2">
      <c r="B281" s="160" t="s">
        <v>532</v>
      </c>
      <c r="D281" s="50">
        <v>1187880</v>
      </c>
      <c r="E281" s="145">
        <v>268.08168457504826</v>
      </c>
      <c r="G281" s="50">
        <v>1154675.5862707056</v>
      </c>
      <c r="H281" s="145">
        <v>258.93950704952164</v>
      </c>
      <c r="J281" s="146">
        <v>2.8756487210867432E-2</v>
      </c>
      <c r="K281" s="147">
        <v>3.5306228970993558E-2</v>
      </c>
      <c r="L281" s="146">
        <v>4.7072643097588518E-2</v>
      </c>
      <c r="M281" s="148">
        <v>6.8699999999999997E-2</v>
      </c>
      <c r="N281" s="50">
        <v>1243796.6512827633</v>
      </c>
      <c r="P281" s="146">
        <v>4.7072643097588518E-2</v>
      </c>
      <c r="Q281" s="149">
        <v>4.0448462517512107E-2</v>
      </c>
      <c r="R281" s="50">
        <v>1243796.6512827633</v>
      </c>
      <c r="S281" s="146">
        <v>4.7072643097588518E-2</v>
      </c>
      <c r="T281" s="149">
        <v>4.0448462517512107E-2</v>
      </c>
      <c r="U281" s="50">
        <v>1243796.6512827633</v>
      </c>
      <c r="W281" s="146">
        <v>4.7072643097588518E-2</v>
      </c>
      <c r="X281" s="149">
        <v>4.0448462517512107E-2</v>
      </c>
      <c r="Y281" s="50">
        <v>1243796.6512827633</v>
      </c>
      <c r="AA281" s="50">
        <v>1183297.2487652875</v>
      </c>
      <c r="AB281" s="50">
        <v>1243796.6512827633</v>
      </c>
      <c r="AC281" s="146">
        <v>4.7072643097588518E-2</v>
      </c>
      <c r="AD281" s="149">
        <v>4.0448462517512107E-2</v>
      </c>
      <c r="AE281" s="50">
        <v>1243798</v>
      </c>
      <c r="AF281" s="145">
        <v>278.92547899915007</v>
      </c>
      <c r="AG281" s="150">
        <v>4.7073778496144358E-2</v>
      </c>
      <c r="AH281" s="150">
        <v>4.0449590733104168E-2</v>
      </c>
      <c r="AJ281" s="50">
        <v>1210081.5302647094</v>
      </c>
      <c r="AK281" s="145">
        <v>271.36445826179863</v>
      </c>
      <c r="AL281" s="150">
        <v>2.786297360303891E-2</v>
      </c>
      <c r="AM281" s="149">
        <v>2.786297360303891E-2</v>
      </c>
    </row>
    <row r="282" spans="2:39" x14ac:dyDescent="0.2">
      <c r="B282" s="160" t="s">
        <v>533</v>
      </c>
      <c r="D282" s="50">
        <v>878609</v>
      </c>
      <c r="E282" s="145">
        <v>236.49506233339679</v>
      </c>
      <c r="G282" s="50">
        <v>885484.14900938643</v>
      </c>
      <c r="H282" s="145">
        <v>237.2095067383863</v>
      </c>
      <c r="J282" s="146">
        <v>-7.7642824177912573E-3</v>
      </c>
      <c r="K282" s="147">
        <v>-3.0118708765641822E-3</v>
      </c>
      <c r="L282" s="146">
        <v>4.5142076758484029E-2</v>
      </c>
      <c r="M282" s="148">
        <v>6.8699999999999997E-2</v>
      </c>
      <c r="N282" s="50">
        <v>918271.23491869483</v>
      </c>
      <c r="P282" s="146">
        <v>4.5142076758484029E-2</v>
      </c>
      <c r="Q282" s="149">
        <v>4.01601264997824E-2</v>
      </c>
      <c r="R282" s="50">
        <v>918271.23491869483</v>
      </c>
      <c r="S282" s="146">
        <v>4.5142076758484029E-2</v>
      </c>
      <c r="T282" s="149">
        <v>4.01601264997824E-2</v>
      </c>
      <c r="U282" s="50">
        <v>918271.23491869483</v>
      </c>
      <c r="W282" s="146">
        <v>4.5142076758484029E-2</v>
      </c>
      <c r="X282" s="149">
        <v>4.01601264997824E-2</v>
      </c>
      <c r="Y282" s="50">
        <v>918271.23491869483</v>
      </c>
      <c r="AA282" s="50">
        <v>916477.60063724499</v>
      </c>
      <c r="AB282" s="50">
        <v>918271.23491869483</v>
      </c>
      <c r="AC282" s="146">
        <v>4.5142076758484029E-2</v>
      </c>
      <c r="AD282" s="149">
        <v>4.01601264997824E-2</v>
      </c>
      <c r="AE282" s="50">
        <v>918272</v>
      </c>
      <c r="AF282" s="145">
        <v>245.99293890845522</v>
      </c>
      <c r="AG282" s="150">
        <v>4.5142947545495193E-2</v>
      </c>
      <c r="AH282" s="150">
        <v>4.0160993135953449E-2</v>
      </c>
      <c r="AJ282" s="50">
        <v>927973.21325473546</v>
      </c>
      <c r="AK282" s="145">
        <v>248.59176579145944</v>
      </c>
      <c r="AL282" s="150">
        <v>-1.0454195354098417E-2</v>
      </c>
      <c r="AM282" s="149">
        <v>-1.0454195354098528E-2</v>
      </c>
    </row>
    <row r="283" spans="2:39" x14ac:dyDescent="0.2">
      <c r="B283" s="160" t="s">
        <v>534</v>
      </c>
      <c r="D283" s="50">
        <v>1061273</v>
      </c>
      <c r="E283" s="145">
        <v>219.60429891396495</v>
      </c>
      <c r="G283" s="50">
        <v>1144292.1520315637</v>
      </c>
      <c r="H283" s="145">
        <v>234.69977879265599</v>
      </c>
      <c r="J283" s="146">
        <v>-7.2550661021464125E-2</v>
      </c>
      <c r="K283" s="147">
        <v>-6.4318253542228643E-2</v>
      </c>
      <c r="L283" s="146">
        <v>4.9572081232256648E-2</v>
      </c>
      <c r="M283" s="148">
        <v>6.8699999999999997E-2</v>
      </c>
      <c r="N283" s="50">
        <v>1113882.5113656006</v>
      </c>
      <c r="P283" s="146">
        <v>4.9572081232256648E-2</v>
      </c>
      <c r="Q283" s="149">
        <v>4.0337632570365267E-2</v>
      </c>
      <c r="R283" s="50">
        <v>1113882.5113656006</v>
      </c>
      <c r="S283" s="146">
        <v>4.9572081232256648E-2</v>
      </c>
      <c r="T283" s="149">
        <v>4.0337632570365267E-2</v>
      </c>
      <c r="U283" s="50">
        <v>1113882.5113656006</v>
      </c>
      <c r="W283" s="146">
        <v>4.9572081232256648E-2</v>
      </c>
      <c r="X283" s="149">
        <v>4.0337632570365267E-2</v>
      </c>
      <c r="Y283" s="50">
        <v>1113882.5113656006</v>
      </c>
      <c r="AA283" s="50">
        <v>1172668.9053802576</v>
      </c>
      <c r="AB283" s="50">
        <v>1113882.5113656006</v>
      </c>
      <c r="AC283" s="146">
        <v>4.9572081232256648E-2</v>
      </c>
      <c r="AD283" s="149">
        <v>4.0337632570365267E-2</v>
      </c>
      <c r="AE283" s="50">
        <v>1113882</v>
      </c>
      <c r="AF283" s="145">
        <v>228.46251155090513</v>
      </c>
      <c r="AG283" s="150">
        <v>4.9571599390543231E-2</v>
      </c>
      <c r="AH283" s="150">
        <v>4.0337154968039135E-2</v>
      </c>
      <c r="AJ283" s="50">
        <v>1199199.8574010052</v>
      </c>
      <c r="AK283" s="145">
        <v>245.96161108027687</v>
      </c>
      <c r="AL283" s="150">
        <v>-7.1145653390847108E-2</v>
      </c>
      <c r="AM283" s="149">
        <v>-7.1145653390847219E-2</v>
      </c>
    </row>
    <row r="284" spans="2:39" x14ac:dyDescent="0.2">
      <c r="B284" s="160" t="s">
        <v>535</v>
      </c>
      <c r="D284" s="50">
        <v>919825</v>
      </c>
      <c r="E284" s="145">
        <v>205.87362134385106</v>
      </c>
      <c r="G284" s="50">
        <v>1062979.1660992971</v>
      </c>
      <c r="H284" s="145">
        <v>236.12414094210621</v>
      </c>
      <c r="J284" s="146">
        <v>-0.13467259817011734</v>
      </c>
      <c r="K284" s="147">
        <v>-0.12811277778527563</v>
      </c>
      <c r="L284" s="146">
        <v>4.8195038224293496E-2</v>
      </c>
      <c r="M284" s="148">
        <v>6.8699999999999997E-2</v>
      </c>
      <c r="N284" s="50">
        <v>964156.00103466085</v>
      </c>
      <c r="P284" s="146">
        <v>4.8195038224293496E-2</v>
      </c>
      <c r="Q284" s="149">
        <v>4.030873022041237E-2</v>
      </c>
      <c r="R284" s="50">
        <v>964156.00103466085</v>
      </c>
      <c r="S284" s="146">
        <v>4.8195038224293496E-2</v>
      </c>
      <c r="T284" s="149">
        <v>4.030873022041237E-2</v>
      </c>
      <c r="U284" s="50">
        <v>964156.00103466085</v>
      </c>
      <c r="W284" s="146">
        <v>4.8195038224293496E-2</v>
      </c>
      <c r="X284" s="149">
        <v>4.030873022041237E-2</v>
      </c>
      <c r="Y284" s="50">
        <v>964156.00103466085</v>
      </c>
      <c r="AA284" s="50">
        <v>1099970.9237813652</v>
      </c>
      <c r="AB284" s="50">
        <v>964156.00103466085</v>
      </c>
      <c r="AC284" s="146">
        <v>4.8195038224293496E-2</v>
      </c>
      <c r="AD284" s="149">
        <v>4.030873022041237E-2</v>
      </c>
      <c r="AE284" s="50">
        <v>964155</v>
      </c>
      <c r="AF284" s="145">
        <v>214.17190324195852</v>
      </c>
      <c r="AG284" s="150">
        <v>4.8193949936129243E-2</v>
      </c>
      <c r="AH284" s="150">
        <v>4.0307650120204652E-2</v>
      </c>
      <c r="AJ284" s="50">
        <v>1113985.1498093249</v>
      </c>
      <c r="AK284" s="145">
        <v>247.45431981158777</v>
      </c>
      <c r="AL284" s="150">
        <v>-0.1344992344242385</v>
      </c>
      <c r="AM284" s="149">
        <v>-0.13449923442423861</v>
      </c>
    </row>
    <row r="285" spans="2:39" x14ac:dyDescent="0.2">
      <c r="B285" s="160" t="s">
        <v>489</v>
      </c>
      <c r="D285" s="50">
        <v>2815662</v>
      </c>
      <c r="E285" s="145">
        <v>296.47267427487333</v>
      </c>
      <c r="G285" s="50">
        <v>2841496.9093524204</v>
      </c>
      <c r="H285" s="145">
        <v>295.45611142248424</v>
      </c>
      <c r="J285" s="146">
        <v>-9.0920068458945069E-3</v>
      </c>
      <c r="K285" s="147">
        <v>3.4406560334623304E-3</v>
      </c>
      <c r="L285" s="146">
        <v>5.3494494819662952E-2</v>
      </c>
      <c r="M285" s="148">
        <v>6.8699999999999997E-2</v>
      </c>
      <c r="N285" s="50">
        <v>2966284.416272922</v>
      </c>
      <c r="P285" s="146">
        <v>5.3494494819662952E-2</v>
      </c>
      <c r="Q285" s="149">
        <v>4.0336675002969224E-2</v>
      </c>
      <c r="R285" s="50">
        <v>2966284.416272922</v>
      </c>
      <c r="S285" s="146">
        <v>5.3494494819662952E-2</v>
      </c>
      <c r="T285" s="149">
        <v>4.0336675002969224E-2</v>
      </c>
      <c r="U285" s="50">
        <v>2966284.416272922</v>
      </c>
      <c r="W285" s="146">
        <v>5.3494494819662952E-2</v>
      </c>
      <c r="X285" s="149">
        <v>4.0336675002969224E-2</v>
      </c>
      <c r="Y285" s="50">
        <v>2966284.416272922</v>
      </c>
      <c r="AA285" s="50">
        <v>2944919.542009206</v>
      </c>
      <c r="AB285" s="50">
        <v>2966284.416272922</v>
      </c>
      <c r="AC285" s="146">
        <v>5.3494494819662952E-2</v>
      </c>
      <c r="AD285" s="149">
        <v>4.0336675002969224E-2</v>
      </c>
      <c r="AE285" s="50">
        <v>2966284</v>
      </c>
      <c r="AF285" s="145">
        <v>308.43135290070268</v>
      </c>
      <c r="AG285" s="150">
        <v>5.3494346977726703E-2</v>
      </c>
      <c r="AH285" s="150">
        <v>4.033652900753304E-2</v>
      </c>
      <c r="AJ285" s="50">
        <v>2977843.274072221</v>
      </c>
      <c r="AK285" s="145">
        <v>309.63327508369156</v>
      </c>
      <c r="AL285" s="150">
        <v>-3.8817603911079912E-3</v>
      </c>
      <c r="AM285" s="149">
        <v>-3.8817603911078802E-3</v>
      </c>
    </row>
    <row r="286" spans="2:39" x14ac:dyDescent="0.2">
      <c r="B286" s="160" t="s">
        <v>536</v>
      </c>
      <c r="D286" s="50">
        <v>1169972</v>
      </c>
      <c r="E286" s="145">
        <v>246.05438103122282</v>
      </c>
      <c r="G286" s="50">
        <v>1192803.3602151005</v>
      </c>
      <c r="H286" s="145">
        <v>248.83049745672639</v>
      </c>
      <c r="J286" s="146">
        <v>-1.9140925467365566E-2</v>
      </c>
      <c r="K286" s="147">
        <v>-1.1156656655345709E-2</v>
      </c>
      <c r="L286" s="146">
        <v>4.875590461642143E-2</v>
      </c>
      <c r="M286" s="148">
        <v>6.8699999999999997E-2</v>
      </c>
      <c r="N286" s="50">
        <v>1227015.0432358838</v>
      </c>
      <c r="P286" s="146">
        <v>4.875590461642143E-2</v>
      </c>
      <c r="Q286" s="149">
        <v>4.0287880720616176E-2</v>
      </c>
      <c r="R286" s="50">
        <v>1227015.0432358838</v>
      </c>
      <c r="S286" s="146">
        <v>4.875590461642143E-2</v>
      </c>
      <c r="T286" s="149">
        <v>4.0287880720616176E-2</v>
      </c>
      <c r="U286" s="50">
        <v>1227015.0432358838</v>
      </c>
      <c r="W286" s="146">
        <v>4.875590461642143E-2</v>
      </c>
      <c r="X286" s="149">
        <v>4.0287880720616176E-2</v>
      </c>
      <c r="Y286" s="50">
        <v>1227015.0432358838</v>
      </c>
      <c r="AA286" s="50">
        <v>1229021.6316576586</v>
      </c>
      <c r="AB286" s="50">
        <v>1227015.0432358838</v>
      </c>
      <c r="AC286" s="146">
        <v>4.875590461642143E-2</v>
      </c>
      <c r="AD286" s="149">
        <v>4.0287880720616176E-2</v>
      </c>
      <c r="AE286" s="50">
        <v>1227014</v>
      </c>
      <c r="AF286" s="145">
        <v>255.96717295574101</v>
      </c>
      <c r="AG286" s="150">
        <v>4.8755012940480569E-2</v>
      </c>
      <c r="AH286" s="150">
        <v>4.0286996244380369E-2</v>
      </c>
      <c r="AJ286" s="50">
        <v>1250038.8270057212</v>
      </c>
      <c r="AK286" s="145">
        <v>260.77037803445194</v>
      </c>
      <c r="AL286" s="150">
        <v>-1.8419289471890754E-2</v>
      </c>
      <c r="AM286" s="149">
        <v>-1.8419289471890643E-2</v>
      </c>
    </row>
    <row r="287" spans="2:39" x14ac:dyDescent="0.2">
      <c r="B287" s="160" t="s">
        <v>537</v>
      </c>
      <c r="D287" s="50">
        <v>869929</v>
      </c>
      <c r="E287" s="145">
        <v>228.10234179851417</v>
      </c>
      <c r="G287" s="50">
        <v>833447.37591896427</v>
      </c>
      <c r="H287" s="145">
        <v>216.97838069345642</v>
      </c>
      <c r="J287" s="146">
        <v>4.3771958656430909E-2</v>
      </c>
      <c r="K287" s="147">
        <v>5.1267601267489971E-2</v>
      </c>
      <c r="L287" s="146">
        <v>4.7735839483466602E-2</v>
      </c>
      <c r="M287" s="148">
        <v>6.8699999999999997E-2</v>
      </c>
      <c r="N287" s="50">
        <v>911455.79110601253</v>
      </c>
      <c r="P287" s="146">
        <v>4.7735839483466602E-2</v>
      </c>
      <c r="Q287" s="149">
        <v>4.026537868538127E-2</v>
      </c>
      <c r="R287" s="50">
        <v>911455.79110601253</v>
      </c>
      <c r="S287" s="146">
        <v>4.7735839483466602E-2</v>
      </c>
      <c r="T287" s="149">
        <v>4.026537868538127E-2</v>
      </c>
      <c r="U287" s="50">
        <v>911455.79110601253</v>
      </c>
      <c r="W287" s="146">
        <v>4.7735839483466602E-2</v>
      </c>
      <c r="X287" s="149">
        <v>4.026537868538127E-2</v>
      </c>
      <c r="Y287" s="50">
        <v>911455.79110601253</v>
      </c>
      <c r="AA287" s="50">
        <v>847530.11698246864</v>
      </c>
      <c r="AB287" s="50">
        <v>911455.79110601253</v>
      </c>
      <c r="AC287" s="146">
        <v>4.7735839483466602E-2</v>
      </c>
      <c r="AD287" s="149">
        <v>4.026537868538127E-2</v>
      </c>
      <c r="AE287" s="50">
        <v>911456</v>
      </c>
      <c r="AF287" s="145">
        <v>237.28702335318619</v>
      </c>
      <c r="AG287" s="150">
        <v>4.7736079611094606E-2</v>
      </c>
      <c r="AH287" s="150">
        <v>4.0265617100875506E-2</v>
      </c>
      <c r="AJ287" s="50">
        <v>873439.50806515245</v>
      </c>
      <c r="AK287" s="145">
        <v>227.38986955799433</v>
      </c>
      <c r="AL287" s="150">
        <v>4.3525042757754262E-2</v>
      </c>
      <c r="AM287" s="149">
        <v>4.3525042757754262E-2</v>
      </c>
    </row>
    <row r="288" spans="2:39" x14ac:dyDescent="0.2">
      <c r="B288" s="160" t="s">
        <v>491</v>
      </c>
      <c r="D288" s="50">
        <v>669028</v>
      </c>
      <c r="E288" s="145">
        <v>234.26977021496563</v>
      </c>
      <c r="G288" s="50">
        <v>621245.77490339451</v>
      </c>
      <c r="H288" s="145">
        <v>216.20518141158931</v>
      </c>
      <c r="J288" s="146">
        <v>7.6913561470958403E-2</v>
      </c>
      <c r="K288" s="147">
        <v>8.3552987423491931E-2</v>
      </c>
      <c r="L288" s="146">
        <v>4.6709032576923937E-2</v>
      </c>
      <c r="M288" s="148">
        <v>6.8699999999999997E-2</v>
      </c>
      <c r="N288" s="50">
        <v>700277.65064687422</v>
      </c>
      <c r="P288" s="146">
        <v>4.6709032576923937E-2</v>
      </c>
      <c r="Q288" s="149">
        <v>4.0295366428333201E-2</v>
      </c>
      <c r="R288" s="50">
        <v>700277.65064687422</v>
      </c>
      <c r="S288" s="146">
        <v>4.6709032576923937E-2</v>
      </c>
      <c r="T288" s="149">
        <v>4.0295366428333201E-2</v>
      </c>
      <c r="U288" s="50">
        <v>700277.65064687422</v>
      </c>
      <c r="W288" s="146">
        <v>4.6709032576923937E-2</v>
      </c>
      <c r="X288" s="149">
        <v>4.0295366428333201E-2</v>
      </c>
      <c r="Y288" s="50">
        <v>700277.65064687422</v>
      </c>
      <c r="AA288" s="50">
        <v>633382.55744181154</v>
      </c>
      <c r="AB288" s="50">
        <v>700277.65064687422</v>
      </c>
      <c r="AC288" s="146">
        <v>4.6709032576923937E-2</v>
      </c>
      <c r="AD288" s="149">
        <v>4.0295366428333201E-2</v>
      </c>
      <c r="AE288" s="50">
        <v>700278</v>
      </c>
      <c r="AF288" s="145">
        <v>243.70987803029914</v>
      </c>
      <c r="AG288" s="150">
        <v>4.6709554757050631E-2</v>
      </c>
      <c r="AH288" s="150">
        <v>4.0295885408822896E-2</v>
      </c>
      <c r="AJ288" s="50">
        <v>651055.62714247988</v>
      </c>
      <c r="AK288" s="145">
        <v>226.57956908803888</v>
      </c>
      <c r="AL288" s="150">
        <v>7.5603943511800775E-2</v>
      </c>
      <c r="AM288" s="149">
        <v>7.5603943511800775E-2</v>
      </c>
    </row>
    <row r="289" spans="2:39" x14ac:dyDescent="0.2">
      <c r="B289" s="160" t="s">
        <v>538</v>
      </c>
      <c r="D289" s="50">
        <v>805557</v>
      </c>
      <c r="E289" s="145">
        <v>243.93509305110518</v>
      </c>
      <c r="G289" s="50">
        <v>801161.79552513559</v>
      </c>
      <c r="H289" s="145">
        <v>240.90887137152558</v>
      </c>
      <c r="J289" s="146">
        <v>5.4860385248194365E-3</v>
      </c>
      <c r="K289" s="147">
        <v>1.2561686343682377E-2</v>
      </c>
      <c r="L289" s="146">
        <v>4.7712487944315152E-2</v>
      </c>
      <c r="M289" s="148">
        <v>6.8699999999999997E-2</v>
      </c>
      <c r="N289" s="50">
        <v>843992.12865095877</v>
      </c>
      <c r="P289" s="146">
        <v>4.7712487944315152E-2</v>
      </c>
      <c r="R289" s="50">
        <v>843992.12865095877</v>
      </c>
      <c r="S289" s="146">
        <v>4.7712487944315152E-2</v>
      </c>
      <c r="T289" s="47"/>
      <c r="U289" s="50">
        <v>843992.12865095877</v>
      </c>
      <c r="W289" s="146">
        <v>4.7712487944315152E-2</v>
      </c>
      <c r="X289" s="47"/>
      <c r="Y289" s="50">
        <v>843992.12865095877</v>
      </c>
      <c r="AA289" s="50">
        <v>833135.81371651858</v>
      </c>
      <c r="AB289" s="50">
        <v>843992.12865095877</v>
      </c>
      <c r="AC289" s="146">
        <v>4.7712487944315152E-2</v>
      </c>
      <c r="AD289" s="47"/>
      <c r="AE289" s="50">
        <v>843992</v>
      </c>
      <c r="AF289" s="145">
        <v>253.7878881672379</v>
      </c>
      <c r="AG289" s="150">
        <v>4.7712328239963187E-2</v>
      </c>
      <c r="AH289" s="150">
        <v>4.0391052361082425E-2</v>
      </c>
      <c r="AJ289" s="50">
        <v>839604.73664279294</v>
      </c>
      <c r="AK289" s="145">
        <v>252.46864070723933</v>
      </c>
      <c r="AL289" s="150">
        <v>5.22539138446243E-3</v>
      </c>
      <c r="AM289" s="149">
        <v>5.22539138446243E-3</v>
      </c>
    </row>
    <row r="290" spans="2:39" x14ac:dyDescent="0.2">
      <c r="B290" s="160"/>
      <c r="D290" s="1"/>
      <c r="E290" s="152"/>
      <c r="G290" s="1"/>
      <c r="H290" s="152"/>
      <c r="N290" s="1"/>
      <c r="P290" s="48"/>
      <c r="R290" s="1"/>
      <c r="T290" s="47"/>
      <c r="U290" s="1"/>
      <c r="W290" s="48"/>
      <c r="X290" s="47"/>
      <c r="Y290" s="1"/>
      <c r="AA290" s="1"/>
      <c r="AB290" s="1"/>
      <c r="AC290" s="48"/>
      <c r="AD290" s="47"/>
      <c r="AE290" s="1"/>
      <c r="AF290" s="152"/>
      <c r="AJ290" s="1"/>
      <c r="AK290" s="152"/>
    </row>
    <row r="291" spans="2:39" x14ac:dyDescent="0.2">
      <c r="B291" s="160" t="s">
        <v>12</v>
      </c>
      <c r="D291" s="151">
        <v>14507484</v>
      </c>
      <c r="E291" s="152">
        <v>251.17765983828352</v>
      </c>
      <c r="G291" s="151">
        <v>14507609.655121323</v>
      </c>
      <c r="H291" s="152">
        <v>249.38423083746699</v>
      </c>
      <c r="J291" s="146">
        <v>-8.6613249398181935E-6</v>
      </c>
      <c r="K291" s="147">
        <v>7.1914290442260942E-3</v>
      </c>
      <c r="L291" s="146">
        <v>4.7953394327219234E-2</v>
      </c>
      <c r="M291" s="148">
        <v>6.8699999999999997E-2</v>
      </c>
      <c r="N291" s="151">
        <v>15203167.100947825</v>
      </c>
      <c r="P291" s="146">
        <v>4.7953394327219234E-2</v>
      </c>
      <c r="Q291" s="149">
        <v>4.0461909665767903E-2</v>
      </c>
      <c r="R291" s="151">
        <v>15203167.100947825</v>
      </c>
      <c r="S291" s="146">
        <v>4.7953394327219234E-2</v>
      </c>
      <c r="T291" s="149">
        <v>4.0461909665767903E-2</v>
      </c>
      <c r="U291" s="151">
        <v>15203167.100947825</v>
      </c>
      <c r="W291" s="146">
        <v>4.7953394327219234E-2</v>
      </c>
      <c r="X291" s="149">
        <v>4.0461909665767903E-2</v>
      </c>
      <c r="Y291" s="151">
        <v>15203167.100947825</v>
      </c>
      <c r="AA291" s="151">
        <v>14979165.374939732</v>
      </c>
      <c r="AB291" s="151">
        <v>15203167.100947825</v>
      </c>
      <c r="AC291" s="146">
        <v>4.7953394327219234E-2</v>
      </c>
      <c r="AD291" s="149">
        <v>4.0461909665767903E-2</v>
      </c>
      <c r="AE291" s="151">
        <v>15203166</v>
      </c>
      <c r="AF291" s="152">
        <v>261.34076869554588</v>
      </c>
      <c r="AG291" s="150">
        <v>4.7953318438952008E-2</v>
      </c>
      <c r="AH291" s="150">
        <v>4.0461834320001611E-2</v>
      </c>
      <c r="AJ291" s="151">
        <v>15203742.679492792</v>
      </c>
      <c r="AK291" s="152">
        <v>261.3506817532562</v>
      </c>
      <c r="AL291" s="150">
        <v>-3.7930100827754387E-5</v>
      </c>
      <c r="AM291" s="149">
        <v>-3.7930100827865409E-5</v>
      </c>
    </row>
  </sheetData>
  <mergeCells count="7">
    <mergeCell ref="AJ6:AM6"/>
    <mergeCell ref="D6:E6"/>
    <mergeCell ref="G6:H6"/>
    <mergeCell ref="L6:N6"/>
    <mergeCell ref="O6:R6"/>
    <mergeCell ref="S6:U6"/>
    <mergeCell ref="V6:Y6"/>
  </mergeCells>
  <printOptions gridLines="1"/>
  <pageMargins left="0.23622047244094491" right="0.23622047244094491" top="0.23622047244094491" bottom="0.47244094488188981" header="0.31496062992125984" footer="0.23622047244094491"/>
  <pageSetup paperSize="9" scale="30" fitToHeight="0" orientation="landscape" r:id="rId1"/>
  <headerFooter scaleWithDoc="0">
    <oddFooter>&amp;L&amp;A&amp;C&amp;F&amp;RPage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AM291"/>
  <sheetViews>
    <sheetView zoomScaleNormal="100" workbookViewId="0">
      <pane xSplit="3" ySplit="7" topLeftCell="D8" activePane="bottomRight" state="frozen"/>
      <selection pane="topRight"/>
      <selection pane="bottomLeft"/>
      <selection pane="bottomRight"/>
    </sheetView>
  </sheetViews>
  <sheetFormatPr defaultRowHeight="12.75" x14ac:dyDescent="0.2"/>
  <cols>
    <col min="1" max="1" width="5.5703125" style="1" customWidth="1"/>
    <col min="2" max="2" width="47.28515625" style="1" customWidth="1"/>
    <col min="3" max="3" width="4.7109375" style="1" customWidth="1"/>
    <col min="4" max="4" width="12.140625" style="10" bestFit="1" customWidth="1"/>
    <col min="5" max="5" width="11.28515625" style="69" customWidth="1"/>
    <col min="6" max="6" width="4.7109375" style="1" customWidth="1"/>
    <col min="7" max="7" width="12.28515625" style="10" customWidth="1"/>
    <col min="8" max="8" width="12.28515625" style="69" customWidth="1"/>
    <col min="9" max="9" width="3.140625" style="138" customWidth="1"/>
    <col min="10" max="10" width="11.140625" style="48" customWidth="1"/>
    <col min="11" max="11" width="11.140625" style="110" customWidth="1"/>
    <col min="12" max="12" width="13.42578125" style="48" bestFit="1" customWidth="1"/>
    <col min="13" max="13" width="13.42578125" style="49" bestFit="1" customWidth="1"/>
    <col min="14" max="14" width="12.140625" style="49" bestFit="1" customWidth="1"/>
    <col min="15" max="15" width="10.5703125" style="47" customWidth="1"/>
    <col min="16" max="17" width="13.85546875" style="47" customWidth="1"/>
    <col min="18" max="18" width="12" style="47" customWidth="1"/>
    <col min="19" max="19" width="13" style="48" bestFit="1" customWidth="1"/>
    <col min="20" max="20" width="13" style="49" bestFit="1" customWidth="1"/>
    <col min="21" max="21" width="12.5703125" style="110" customWidth="1"/>
    <col min="22" max="22" width="10.5703125" style="48" customWidth="1"/>
    <col min="23" max="24" width="13" style="49" bestFit="1" customWidth="1"/>
    <col min="25" max="25" width="12" style="130" customWidth="1"/>
    <col min="26" max="28" width="12" style="49" customWidth="1"/>
    <col min="29" max="29" width="13" style="49" bestFit="1" customWidth="1"/>
    <col min="30" max="30" width="13" style="110" bestFit="1" customWidth="1"/>
    <col min="31" max="31" width="13.28515625" style="58" customWidth="1"/>
    <col min="32" max="34" width="11.140625" style="58" customWidth="1"/>
    <col min="35" max="35" width="5.7109375" style="58" customWidth="1"/>
    <col min="36" max="36" width="12.85546875" style="58" customWidth="1"/>
    <col min="37" max="38" width="11.140625" style="58" customWidth="1"/>
    <col min="39" max="39" width="11.140625" style="47" customWidth="1"/>
    <col min="40" max="16384" width="9.140625" style="1"/>
  </cols>
  <sheetData>
    <row r="1" spans="1:39" x14ac:dyDescent="0.2">
      <c r="A1" s="156" t="s">
        <v>539</v>
      </c>
      <c r="D1" s="54" t="s">
        <v>56</v>
      </c>
      <c r="E1" s="63"/>
      <c r="G1" s="77" t="s">
        <v>57</v>
      </c>
      <c r="H1" s="70"/>
      <c r="I1" s="137"/>
      <c r="J1" s="116"/>
      <c r="K1" s="102">
        <f>MIN(K9:K217)</f>
        <v>-0.24285333050408153</v>
      </c>
      <c r="L1" s="93"/>
      <c r="M1" s="17"/>
      <c r="N1" s="102"/>
      <c r="O1" s="4"/>
      <c r="P1" s="5"/>
      <c r="Q1" s="5"/>
      <c r="R1" s="136"/>
      <c r="S1" s="111"/>
      <c r="T1" s="132"/>
      <c r="U1" s="101"/>
      <c r="V1" s="116"/>
      <c r="W1" s="120"/>
      <c r="X1" s="120"/>
      <c r="Y1" s="125"/>
      <c r="Z1" s="120"/>
      <c r="AA1" s="120"/>
      <c r="AB1" s="120"/>
      <c r="AC1" s="120"/>
      <c r="AD1" s="131"/>
      <c r="AE1" s="6"/>
      <c r="AF1" s="7"/>
      <c r="AG1" s="7"/>
      <c r="AH1" s="7"/>
      <c r="AI1" s="7"/>
      <c r="AJ1" s="7" t="s">
        <v>1</v>
      </c>
      <c r="AK1" s="8">
        <f>MIN(AL9:AL160)</f>
        <v>-0.24836862841127416</v>
      </c>
      <c r="AL1" s="7" t="s">
        <v>2</v>
      </c>
      <c r="AM1" s="9">
        <f>COUNTIF(AM9:AM217,"&lt;-5%")</f>
        <v>51</v>
      </c>
    </row>
    <row r="2" spans="1:39" s="10" customFormat="1" x14ac:dyDescent="0.2">
      <c r="A2" s="157" t="s">
        <v>549</v>
      </c>
      <c r="D2" s="12"/>
      <c r="E2" s="63"/>
      <c r="G2" s="78"/>
      <c r="H2" s="71"/>
      <c r="I2" s="138"/>
      <c r="J2" s="116"/>
      <c r="K2" s="117"/>
      <c r="L2" s="94"/>
      <c r="M2" s="88"/>
      <c r="N2" s="117"/>
      <c r="O2" s="16"/>
      <c r="P2" s="17"/>
      <c r="Q2" s="17"/>
      <c r="R2" s="143"/>
      <c r="S2" s="93"/>
      <c r="T2" s="17"/>
      <c r="U2" s="102"/>
      <c r="V2" s="121"/>
      <c r="W2" s="17"/>
      <c r="X2" s="17"/>
      <c r="Y2" s="126"/>
      <c r="Z2" s="144" t="s">
        <v>485</v>
      </c>
      <c r="AA2" s="17"/>
      <c r="AB2" s="17"/>
      <c r="AC2" s="17"/>
      <c r="AD2" s="102"/>
      <c r="AE2" s="19"/>
      <c r="AF2" s="20"/>
      <c r="AG2" s="20"/>
      <c r="AH2" s="20"/>
      <c r="AI2" s="20"/>
      <c r="AJ2" s="18"/>
      <c r="AK2" s="18"/>
      <c r="AL2" s="60" t="s">
        <v>14</v>
      </c>
      <c r="AM2" s="9">
        <f>COUNTIF(AM9:AM217,"&lt;-2.5%")</f>
        <v>73</v>
      </c>
    </row>
    <row r="3" spans="1:39" s="10" customFormat="1" x14ac:dyDescent="0.2">
      <c r="A3" s="218" t="s">
        <v>545</v>
      </c>
      <c r="B3" s="11"/>
      <c r="D3" s="21"/>
      <c r="E3" s="64"/>
      <c r="F3" s="13"/>
      <c r="G3" s="79"/>
      <c r="H3" s="72"/>
      <c r="I3" s="137"/>
      <c r="J3" s="95"/>
      <c r="K3" s="118"/>
      <c r="L3" s="95"/>
      <c r="M3" s="24"/>
      <c r="N3" s="118"/>
      <c r="O3" s="24"/>
      <c r="P3" s="25"/>
      <c r="Q3" s="25"/>
      <c r="R3" s="25"/>
      <c r="S3" s="112"/>
      <c r="T3" s="133"/>
      <c r="U3" s="103"/>
      <c r="V3" s="95"/>
      <c r="W3" s="25"/>
      <c r="X3" s="25"/>
      <c r="Y3" s="127"/>
      <c r="Z3" s="25"/>
      <c r="AA3" s="25"/>
      <c r="AB3" s="25"/>
      <c r="AC3" s="25"/>
      <c r="AD3" s="104"/>
      <c r="AE3" s="26"/>
      <c r="AF3" s="23"/>
      <c r="AG3" s="23"/>
      <c r="AH3" s="23"/>
      <c r="AI3" s="23"/>
      <c r="AJ3" s="26"/>
      <c r="AK3" s="26"/>
      <c r="AL3" s="26"/>
      <c r="AM3" s="27"/>
    </row>
    <row r="4" spans="1:39" s="10" customFormat="1" x14ac:dyDescent="0.2">
      <c r="B4" s="11"/>
      <c r="D4" s="21"/>
      <c r="E4" s="64"/>
      <c r="F4" s="13"/>
      <c r="G4" s="79"/>
      <c r="H4" s="72"/>
      <c r="I4" s="137"/>
      <c r="J4" s="95"/>
      <c r="K4" s="118"/>
      <c r="L4" s="95"/>
      <c r="M4" s="24"/>
      <c r="N4" s="135">
        <f>AJ5-N5</f>
        <v>748.42064369469881</v>
      </c>
      <c r="O4" s="24"/>
      <c r="P4" s="25"/>
      <c r="Q4" s="25"/>
      <c r="R4" s="135">
        <f>AJ5-R5</f>
        <v>748.42064369469881</v>
      </c>
      <c r="S4" s="113"/>
      <c r="T4" s="25"/>
      <c r="U4" s="135">
        <f>AJ5-U5</f>
        <v>748.42064369469881</v>
      </c>
      <c r="V4" s="95"/>
      <c r="W4" s="25"/>
      <c r="X4" s="25"/>
      <c r="Y4" s="135">
        <f>AJ5-Y5</f>
        <v>748.42064369469881</v>
      </c>
      <c r="Z4" s="25"/>
      <c r="AA4" s="25"/>
      <c r="AB4" s="27">
        <f>AJ5-AB5</f>
        <v>748.42064369469881</v>
      </c>
      <c r="AC4" s="25"/>
      <c r="AD4" s="104"/>
      <c r="AE4" s="26">
        <f>AJ5-AE5</f>
        <v>751.29886116087437</v>
      </c>
      <c r="AF4" s="23"/>
      <c r="AG4" s="23"/>
      <c r="AH4" s="23"/>
      <c r="AI4" s="23"/>
      <c r="AJ4" s="26"/>
      <c r="AK4" s="26"/>
      <c r="AL4" s="26"/>
      <c r="AM4" s="27"/>
    </row>
    <row r="5" spans="1:39" s="28" customFormat="1" x14ac:dyDescent="0.2">
      <c r="B5" s="158" t="s">
        <v>63</v>
      </c>
      <c r="D5" s="30">
        <f>+D219</f>
        <v>15203166</v>
      </c>
      <c r="E5" s="65">
        <f>E219</f>
        <v>261.34076869554588</v>
      </c>
      <c r="F5" s="31"/>
      <c r="G5" s="80">
        <f t="shared" ref="G5:H5" si="0">G219</f>
        <v>15203742.679492788</v>
      </c>
      <c r="H5" s="73">
        <f t="shared" si="0"/>
        <v>259.48402177470155</v>
      </c>
      <c r="I5" s="139"/>
      <c r="J5" s="114">
        <f>+J219</f>
        <v>-3.7930100827532343E-5</v>
      </c>
      <c r="K5" s="96">
        <f>+K219</f>
        <v>7.1555346959146782E-3</v>
      </c>
      <c r="L5" s="114"/>
      <c r="M5" s="34"/>
      <c r="N5" s="92">
        <f>N219</f>
        <v>15885994.878217466</v>
      </c>
      <c r="O5" s="96"/>
      <c r="P5" s="33">
        <f>P219</f>
        <v>4.4913597484725676E-2</v>
      </c>
      <c r="Q5" s="33"/>
      <c r="R5" s="91">
        <f>R219</f>
        <v>15885994.878217466</v>
      </c>
      <c r="S5" s="114">
        <f t="shared" ref="S5:AH5" si="1">+S219</f>
        <v>4.4913597484725676E-2</v>
      </c>
      <c r="T5" s="34"/>
      <c r="U5" s="105">
        <f t="shared" si="1"/>
        <v>15885994.878217466</v>
      </c>
      <c r="V5" s="114"/>
      <c r="W5" s="34">
        <f>W219</f>
        <v>4.4913597484725676E-2</v>
      </c>
      <c r="X5" s="34"/>
      <c r="Y5" s="128">
        <f>Y219</f>
        <v>15885994.878217466</v>
      </c>
      <c r="Z5" s="124"/>
      <c r="AA5" s="124">
        <f>AA219</f>
        <v>11316184.660688516</v>
      </c>
      <c r="AB5" s="124">
        <f>AB219</f>
        <v>15885994.878217466</v>
      </c>
      <c r="AC5" s="34">
        <f>AC219</f>
        <v>4.4913597484725676E-2</v>
      </c>
      <c r="AD5" s="96"/>
      <c r="AE5" s="92">
        <f>AE219</f>
        <v>15885992</v>
      </c>
      <c r="AF5" s="32">
        <f t="shared" si="1"/>
        <v>271.128049253347</v>
      </c>
      <c r="AG5" s="33">
        <f t="shared" si="1"/>
        <v>4.4913408167746027E-2</v>
      </c>
      <c r="AH5" s="33">
        <f t="shared" si="1"/>
        <v>3.7450263143608442E-2</v>
      </c>
      <c r="AI5" s="59"/>
      <c r="AJ5" s="32">
        <f>+AJ219</f>
        <v>15886743.298861161</v>
      </c>
      <c r="AK5" s="32">
        <f>+AK219</f>
        <v>271.1408717572632</v>
      </c>
      <c r="AL5" s="33">
        <f>+AL219</f>
        <v>-4.7290929741095056E-5</v>
      </c>
      <c r="AM5" s="34">
        <f>+AM219</f>
        <v>-4.7290929741095056E-5</v>
      </c>
    </row>
    <row r="6" spans="1:39" s="35" customFormat="1" x14ac:dyDescent="0.2">
      <c r="B6" s="159">
        <v>3</v>
      </c>
      <c r="D6" s="265" t="s">
        <v>55</v>
      </c>
      <c r="E6" s="265"/>
      <c r="G6" s="267"/>
      <c r="H6" s="268"/>
      <c r="I6" s="140"/>
      <c r="J6" s="86"/>
      <c r="K6" s="87"/>
      <c r="L6" s="262" t="s">
        <v>36</v>
      </c>
      <c r="M6" s="263"/>
      <c r="N6" s="264"/>
      <c r="O6" s="263" t="s">
        <v>551</v>
      </c>
      <c r="P6" s="263"/>
      <c r="Q6" s="263"/>
      <c r="R6" s="264"/>
      <c r="S6" s="259" t="s">
        <v>39</v>
      </c>
      <c r="T6" s="260"/>
      <c r="U6" s="261"/>
      <c r="V6" s="262" t="s">
        <v>40</v>
      </c>
      <c r="W6" s="263"/>
      <c r="X6" s="263"/>
      <c r="Y6" s="264"/>
      <c r="Z6" s="153"/>
      <c r="AA6" s="154"/>
      <c r="AB6" s="154"/>
      <c r="AC6" s="154"/>
      <c r="AD6" s="155"/>
      <c r="AE6" s="36"/>
      <c r="AF6" s="37"/>
      <c r="AG6" s="37"/>
      <c r="AH6" s="37"/>
      <c r="AI6" s="38"/>
      <c r="AJ6" s="266" t="s">
        <v>3</v>
      </c>
      <c r="AK6" s="266"/>
      <c r="AL6" s="266"/>
      <c r="AM6" s="266"/>
    </row>
    <row r="7" spans="1:39" ht="63.75" x14ac:dyDescent="0.2">
      <c r="A7" s="40" t="s">
        <v>64</v>
      </c>
      <c r="B7" s="41" t="s">
        <v>542</v>
      </c>
      <c r="C7" s="39"/>
      <c r="D7" s="61" t="s">
        <v>4</v>
      </c>
      <c r="E7" s="66" t="s">
        <v>5</v>
      </c>
      <c r="F7" s="42"/>
      <c r="G7" s="81" t="s">
        <v>15</v>
      </c>
      <c r="H7" s="74" t="s">
        <v>16</v>
      </c>
      <c r="I7" s="141"/>
      <c r="J7" s="119" t="s">
        <v>8</v>
      </c>
      <c r="K7" s="106" t="s">
        <v>9</v>
      </c>
      <c r="L7" s="119" t="s">
        <v>44</v>
      </c>
      <c r="M7" s="89" t="s">
        <v>46</v>
      </c>
      <c r="N7" s="97" t="s">
        <v>35</v>
      </c>
      <c r="O7" s="45" t="s">
        <v>34</v>
      </c>
      <c r="P7" s="45" t="s">
        <v>45</v>
      </c>
      <c r="Q7" s="45" t="s">
        <v>48</v>
      </c>
      <c r="R7" s="45" t="s">
        <v>37</v>
      </c>
      <c r="S7" s="115" t="s">
        <v>47</v>
      </c>
      <c r="T7" s="43" t="s">
        <v>49</v>
      </c>
      <c r="U7" s="106" t="s">
        <v>38</v>
      </c>
      <c r="V7" s="119" t="s">
        <v>34</v>
      </c>
      <c r="W7" s="89" t="s">
        <v>51</v>
      </c>
      <c r="X7" s="89" t="s">
        <v>52</v>
      </c>
      <c r="Y7" s="129" t="s">
        <v>50</v>
      </c>
      <c r="Z7" s="89" t="s">
        <v>41</v>
      </c>
      <c r="AA7" s="89" t="s">
        <v>42</v>
      </c>
      <c r="AB7" s="89" t="s">
        <v>43</v>
      </c>
      <c r="AC7" s="89" t="s">
        <v>53</v>
      </c>
      <c r="AD7" s="106" t="s">
        <v>54</v>
      </c>
      <c r="AE7" s="46" t="s">
        <v>483</v>
      </c>
      <c r="AF7" s="46" t="s">
        <v>484</v>
      </c>
      <c r="AG7" s="46" t="s">
        <v>10</v>
      </c>
      <c r="AH7" s="46" t="s">
        <v>11</v>
      </c>
      <c r="AI7" s="44"/>
      <c r="AJ7" s="44" t="s">
        <v>6</v>
      </c>
      <c r="AK7" s="44" t="s">
        <v>7</v>
      </c>
      <c r="AL7" s="44" t="s">
        <v>8</v>
      </c>
      <c r="AM7" s="45" t="s">
        <v>9</v>
      </c>
    </row>
    <row r="8" spans="1:39" x14ac:dyDescent="0.2">
      <c r="D8" s="12"/>
      <c r="E8" s="63"/>
      <c r="G8" s="78"/>
      <c r="H8" s="71"/>
      <c r="J8" s="116"/>
      <c r="K8" s="107"/>
      <c r="L8" s="116"/>
      <c r="M8" s="14"/>
      <c r="N8" s="98"/>
      <c r="O8" s="4"/>
      <c r="P8" s="4"/>
      <c r="Q8" s="4"/>
      <c r="R8" s="4"/>
      <c r="S8" s="116"/>
      <c r="T8" s="14"/>
      <c r="U8" s="107"/>
      <c r="V8" s="116"/>
      <c r="W8" s="14"/>
      <c r="X8" s="14"/>
      <c r="Y8" s="98"/>
      <c r="Z8" s="14"/>
      <c r="AA8" s="14"/>
      <c r="AB8" s="14"/>
      <c r="AC8" s="14"/>
      <c r="AD8" s="107"/>
      <c r="AE8" s="3"/>
      <c r="AF8" s="3"/>
      <c r="AG8" s="3"/>
      <c r="AH8" s="3"/>
      <c r="AI8" s="3"/>
      <c r="AJ8" s="3"/>
      <c r="AK8" s="3"/>
      <c r="AL8" s="3"/>
      <c r="AM8" s="4"/>
    </row>
    <row r="9" spans="1:39" x14ac:dyDescent="0.2">
      <c r="A9" s="160" t="s">
        <v>65</v>
      </c>
      <c r="B9" s="160" t="s">
        <v>66</v>
      </c>
      <c r="D9" s="62">
        <v>26593</v>
      </c>
      <c r="E9" s="67">
        <v>247.05102027008755</v>
      </c>
      <c r="F9" s="50"/>
      <c r="G9" s="82">
        <v>26438.591008181142</v>
      </c>
      <c r="H9" s="75">
        <v>245.18947560519666</v>
      </c>
      <c r="I9" s="84"/>
      <c r="J9" s="94">
        <f t="shared" ref="J9:K24" si="2">D9/G9-1</f>
        <v>5.8402882275789825E-3</v>
      </c>
      <c r="K9" s="117">
        <f t="shared" si="2"/>
        <v>7.5922698569996783E-3</v>
      </c>
      <c r="L9" s="94">
        <v>3.9106778437360434E-2</v>
      </c>
      <c r="M9" s="88">
        <f>INDEX('Pace of change parameters'!$E$20:$I$20,1,$B$6)</f>
        <v>3.73E-2</v>
      </c>
      <c r="N9" s="99">
        <f>IF(INDEX('Pace of change parameters'!$E$28:$I$28,1,$B$6)=1,(1+L9)*D9,D9)</f>
        <v>27632.966558984725</v>
      </c>
      <c r="O9" s="85">
        <f>IF(K9&lt;INDEX('Pace of change parameters'!$E$16:$I$16,1,$B$6),1,IF(K9&gt;INDEX('Pace of change parameters'!$E$17:$I$17,1,$B$6),0,(K9-INDEX('Pace of change parameters'!$E$17:$I$17,1,$B$6))/(INDEX('Pace of change parameters'!$E$16:$I$16,1,$B$6)-INDEX('Pace of change parameters'!$E$17:$I$17,1,$B$6))))</f>
        <v>0</v>
      </c>
      <c r="P9" s="52">
        <v>3.9106778437360434E-2</v>
      </c>
      <c r="Q9" s="52">
        <v>3.7300000000000111E-2</v>
      </c>
      <c r="R9" s="9">
        <f>IF(INDEX('Pace of change parameters'!$E$29:$I$29,1,$B$6)=1,D9*(1+P9),D9)</f>
        <v>27632.966558984725</v>
      </c>
      <c r="S9" s="94">
        <f>IF(P9&lt;INDEX('Pace of change parameters'!$E$22:$I$22,1,$B$6),INDEX('Pace of change parameters'!$E$22:$I$22,1,$B$6),P9)</f>
        <v>3.9106778437360434E-2</v>
      </c>
      <c r="T9" s="123">
        <v>3.7300000000000111E-2</v>
      </c>
      <c r="U9" s="108">
        <f t="shared" ref="U9:U72" si="3">D9*(1+S9)</f>
        <v>27632.966558984725</v>
      </c>
      <c r="V9" s="122">
        <f>IF(J9&gt;INDEX('Pace of change parameters'!$E$24:$I$24,1,$B$6),0,IF(J9&lt;INDEX('Pace of change parameters'!$E$23:$I$23,1,$B$6),1,(J9-INDEX('Pace of change parameters'!$E$24:$I$24,1,$B$6))/(INDEX('Pace of change parameters'!$E$23:$I$23,1,$B$6)-INDEX('Pace of change parameters'!$E$24:$I$24,1,$B$6))))</f>
        <v>1</v>
      </c>
      <c r="W9" s="123">
        <f>MIN(S9, S9+(INDEX('Pace of change parameters'!$E$25:$I$25,1,$B$6)-S9)*(1-V9))</f>
        <v>3.9106778437360434E-2</v>
      </c>
      <c r="X9" s="123">
        <v>3.7300000000000111E-2</v>
      </c>
      <c r="Y9" s="99">
        <f t="shared" ref="Y9:Y72" si="4">D9*(1+W9)</f>
        <v>27632.966558984725</v>
      </c>
      <c r="Z9" s="88">
        <v>0</v>
      </c>
      <c r="AA9" s="90">
        <f>(1+Z9)*AJ9</f>
        <v>27626.296852359319</v>
      </c>
      <c r="AB9" s="90">
        <f>IF(INDEX('Pace of change parameters'!$E$27:$I$27,1,$B$6)=1,MAX(AA9,Y9),Y9)</f>
        <v>27632.966558984725</v>
      </c>
      <c r="AC9" s="88">
        <f t="shared" ref="AC9:AC72" si="5">AB9/D9-1</f>
        <v>3.9106778437360434E-2</v>
      </c>
      <c r="AD9" s="134">
        <v>3.7300000000000111E-2</v>
      </c>
      <c r="AE9" s="51">
        <f t="shared" ref="AE9:AE72" si="6">ROUND(AB9,0)</f>
        <v>27633</v>
      </c>
      <c r="AF9" s="51">
        <v>256.26633345558577</v>
      </c>
      <c r="AG9" s="15">
        <f t="shared" ref="AG9:AH40" si="7">AE9/D9 - 1</f>
        <v>3.9108035949309894E-2</v>
      </c>
      <c r="AH9" s="15">
        <f t="shared" si="7"/>
        <v>3.7301255325412619E-2</v>
      </c>
      <c r="AI9" s="51"/>
      <c r="AJ9" s="51">
        <v>27626.296852359319</v>
      </c>
      <c r="AK9" s="51">
        <v>256.20416897585176</v>
      </c>
      <c r="AL9" s="15">
        <f>AE9/AJ9-1</f>
        <v>2.4263648785449732E-4</v>
      </c>
      <c r="AM9" s="53">
        <f>AF9/AK9-1</f>
        <v>2.4263648785449732E-4</v>
      </c>
    </row>
    <row r="10" spans="1:39" x14ac:dyDescent="0.2">
      <c r="A10" s="160" t="s">
        <v>67</v>
      </c>
      <c r="B10" s="160" t="s">
        <v>68</v>
      </c>
      <c r="D10" s="62">
        <v>67366</v>
      </c>
      <c r="E10" s="67">
        <v>230.58798485844119</v>
      </c>
      <c r="F10" s="50"/>
      <c r="G10" s="82">
        <v>69550.747884674507</v>
      </c>
      <c r="H10" s="75">
        <v>237.0420654233626</v>
      </c>
      <c r="I10" s="84"/>
      <c r="J10" s="94">
        <f t="shared" si="2"/>
        <v>-3.1412284570931481E-2</v>
      </c>
      <c r="K10" s="117">
        <f t="shared" si="2"/>
        <v>-2.7227574790973375E-2</v>
      </c>
      <c r="L10" s="94">
        <v>4.1781575995239351E-2</v>
      </c>
      <c r="M10" s="88">
        <f>INDEX('Pace of change parameters'!$E$20:$I$20,1,$B$6)</f>
        <v>3.73E-2</v>
      </c>
      <c r="N10" s="99">
        <f>IF(INDEX('Pace of change parameters'!$E$28:$I$28,1,$B$6)=1,(1+L10)*D10,D10)</f>
        <v>70180.657648495297</v>
      </c>
      <c r="O10" s="85">
        <f>IF(K10&lt;INDEX('Pace of change parameters'!$E$16:$I$16,1,$B$6),1,IF(K10&gt;INDEX('Pace of change parameters'!$E$17:$I$17,1,$B$6),0,(K10-INDEX('Pace of change parameters'!$E$17:$I$17,1,$B$6))/(INDEX('Pace of change parameters'!$E$16:$I$16,1,$B$6)-INDEX('Pace of change parameters'!$E$17:$I$17,1,$B$6))))</f>
        <v>0</v>
      </c>
      <c r="P10" s="52">
        <v>4.1781575995239351E-2</v>
      </c>
      <c r="Q10" s="52">
        <v>3.7300000000000111E-2</v>
      </c>
      <c r="R10" s="9">
        <f>IF(INDEX('Pace of change parameters'!$E$29:$I$29,1,$B$6)=1,D10*(1+P10),D10)</f>
        <v>70180.657648495297</v>
      </c>
      <c r="S10" s="94">
        <f>IF(P10&lt;INDEX('Pace of change parameters'!$E$22:$I$22,1,$B$6),INDEX('Pace of change parameters'!$E$22:$I$22,1,$B$6),P10)</f>
        <v>4.1781575995239351E-2</v>
      </c>
      <c r="T10" s="123">
        <v>3.7300000000000111E-2</v>
      </c>
      <c r="U10" s="108">
        <f t="shared" si="3"/>
        <v>70180.657648495297</v>
      </c>
      <c r="V10" s="122">
        <f>IF(J10&gt;INDEX('Pace of change parameters'!$E$24:$I$24,1,$B$6),0,IF(J10&lt;INDEX('Pace of change parameters'!$E$23:$I$23,1,$B$6),1,(J10-INDEX('Pace of change parameters'!$E$24:$I$24,1,$B$6))/(INDEX('Pace of change parameters'!$E$23:$I$23,1,$B$6)-INDEX('Pace of change parameters'!$E$24:$I$24,1,$B$6))))</f>
        <v>1</v>
      </c>
      <c r="W10" s="123">
        <f>MIN(S10, S10+(INDEX('Pace of change parameters'!$E$25:$I$25,1,$B$6)-S10)*(1-V10))</f>
        <v>4.1781575995239351E-2</v>
      </c>
      <c r="X10" s="123">
        <v>3.7300000000000111E-2</v>
      </c>
      <c r="Y10" s="99">
        <f t="shared" si="4"/>
        <v>70180.657648495297</v>
      </c>
      <c r="Z10" s="88">
        <v>0</v>
      </c>
      <c r="AA10" s="90">
        <f t="shared" ref="AA10:AA73" si="8">(1+Z10)*AJ10</f>
        <v>72675.189338609387</v>
      </c>
      <c r="AB10" s="90">
        <f>IF(INDEX('Pace of change parameters'!$E$27:$I$27,1,$B$6)=1,MAX(AA10,Y10),Y10)</f>
        <v>70180.657648495297</v>
      </c>
      <c r="AC10" s="88">
        <f t="shared" si="5"/>
        <v>4.1781575995239351E-2</v>
      </c>
      <c r="AD10" s="134">
        <v>3.7300000000000111E-2</v>
      </c>
      <c r="AE10" s="51">
        <f t="shared" si="6"/>
        <v>70181</v>
      </c>
      <c r="AF10" s="51">
        <v>239.19008349215346</v>
      </c>
      <c r="AG10" s="15">
        <f t="shared" si="7"/>
        <v>4.178665795802039E-2</v>
      </c>
      <c r="AH10" s="15">
        <f t="shared" si="7"/>
        <v>3.7305060100998544E-2</v>
      </c>
      <c r="AI10" s="51"/>
      <c r="AJ10" s="51">
        <v>72675.189338609387</v>
      </c>
      <c r="AK10" s="51">
        <v>247.69075113934028</v>
      </c>
      <c r="AL10" s="15">
        <f t="shared" ref="AL10:AM73" si="9">AE10/AJ10-1</f>
        <v>-3.4319681328773943E-2</v>
      </c>
      <c r="AM10" s="53">
        <f t="shared" si="9"/>
        <v>-3.4319681328773943E-2</v>
      </c>
    </row>
    <row r="11" spans="1:39" x14ac:dyDescent="0.2">
      <c r="A11" s="160" t="s">
        <v>69</v>
      </c>
      <c r="B11" s="160" t="s">
        <v>70</v>
      </c>
      <c r="D11" s="62">
        <v>136741</v>
      </c>
      <c r="E11" s="67">
        <v>266.84181408589967</v>
      </c>
      <c r="F11" s="50"/>
      <c r="G11" s="82">
        <v>137192.98594299483</v>
      </c>
      <c r="H11" s="75">
        <v>266.9203976127701</v>
      </c>
      <c r="I11" s="84"/>
      <c r="J11" s="94">
        <f t="shared" si="2"/>
        <v>-3.2945266107309301E-3</v>
      </c>
      <c r="K11" s="117">
        <f t="shared" si="2"/>
        <v>-2.9440809909342391E-4</v>
      </c>
      <c r="L11" s="94">
        <v>4.0422309463737038E-2</v>
      </c>
      <c r="M11" s="88">
        <f>INDEX('Pace of change parameters'!$E$20:$I$20,1,$B$6)</f>
        <v>3.73E-2</v>
      </c>
      <c r="N11" s="99">
        <f>IF(INDEX('Pace of change parameters'!$E$28:$I$28,1,$B$6)=1,(1+L11)*D11,D11)</f>
        <v>142268.38701838086</v>
      </c>
      <c r="O11" s="85">
        <f>IF(K11&lt;INDEX('Pace of change parameters'!$E$16:$I$16,1,$B$6),1,IF(K11&gt;INDEX('Pace of change parameters'!$E$17:$I$17,1,$B$6),0,(K11-INDEX('Pace of change parameters'!$E$17:$I$17,1,$B$6))/(INDEX('Pace of change parameters'!$E$16:$I$16,1,$B$6)-INDEX('Pace of change parameters'!$E$17:$I$17,1,$B$6))))</f>
        <v>0</v>
      </c>
      <c r="P11" s="52">
        <v>4.0422309463737038E-2</v>
      </c>
      <c r="Q11" s="52">
        <v>3.7300000000000111E-2</v>
      </c>
      <c r="R11" s="9">
        <f>IF(INDEX('Pace of change parameters'!$E$29:$I$29,1,$B$6)=1,D11*(1+P11),D11)</f>
        <v>142268.38701838086</v>
      </c>
      <c r="S11" s="94">
        <f>IF(P11&lt;INDEX('Pace of change parameters'!$E$22:$I$22,1,$B$6),INDEX('Pace of change parameters'!$E$22:$I$22,1,$B$6),P11)</f>
        <v>4.0422309463737038E-2</v>
      </c>
      <c r="T11" s="123">
        <v>3.7300000000000111E-2</v>
      </c>
      <c r="U11" s="108">
        <f t="shared" si="3"/>
        <v>142268.38701838086</v>
      </c>
      <c r="V11" s="122">
        <f>IF(J11&gt;INDEX('Pace of change parameters'!$E$24:$I$24,1,$B$6),0,IF(J11&lt;INDEX('Pace of change parameters'!$E$23:$I$23,1,$B$6),1,(J11-INDEX('Pace of change parameters'!$E$24:$I$24,1,$B$6))/(INDEX('Pace of change parameters'!$E$23:$I$23,1,$B$6)-INDEX('Pace of change parameters'!$E$24:$I$24,1,$B$6))))</f>
        <v>1</v>
      </c>
      <c r="W11" s="123">
        <f>MIN(S11, S11+(INDEX('Pace of change parameters'!$E$25:$I$25,1,$B$6)-S11)*(1-V11))</f>
        <v>4.0422309463737038E-2</v>
      </c>
      <c r="X11" s="123">
        <v>3.7300000000000111E-2</v>
      </c>
      <c r="Y11" s="99">
        <f t="shared" si="4"/>
        <v>142268.38701838086</v>
      </c>
      <c r="Z11" s="88">
        <v>0</v>
      </c>
      <c r="AA11" s="90">
        <f t="shared" si="8"/>
        <v>143356.13250153599</v>
      </c>
      <c r="AB11" s="90">
        <f>IF(INDEX('Pace of change parameters'!$E$27:$I$27,1,$B$6)=1,MAX(AA11,Y11),Y11)</f>
        <v>142268.38701838086</v>
      </c>
      <c r="AC11" s="88">
        <f t="shared" si="5"/>
        <v>4.0422309463737038E-2</v>
      </c>
      <c r="AD11" s="134">
        <v>3.7300000000000111E-2</v>
      </c>
      <c r="AE11" s="51">
        <f t="shared" si="6"/>
        <v>142268</v>
      </c>
      <c r="AF11" s="51">
        <v>276.79426077476205</v>
      </c>
      <c r="AG11" s="15">
        <f t="shared" si="7"/>
        <v>4.0419479161334149E-2</v>
      </c>
      <c r="AH11" s="15">
        <f t="shared" si="7"/>
        <v>3.7297178191340707E-2</v>
      </c>
      <c r="AI11" s="51"/>
      <c r="AJ11" s="51">
        <v>143356.13250153599</v>
      </c>
      <c r="AK11" s="51">
        <v>278.9113133191687</v>
      </c>
      <c r="AL11" s="15">
        <f t="shared" si="9"/>
        <v>-7.5904147422806156E-3</v>
      </c>
      <c r="AM11" s="53">
        <f t="shared" si="9"/>
        <v>-7.5904147422805046E-3</v>
      </c>
    </row>
    <row r="12" spans="1:39" x14ac:dyDescent="0.2">
      <c r="A12" s="160" t="s">
        <v>71</v>
      </c>
      <c r="B12" s="160" t="s">
        <v>72</v>
      </c>
      <c r="D12" s="62">
        <v>72568</v>
      </c>
      <c r="E12" s="67">
        <v>243.97369343305692</v>
      </c>
      <c r="F12" s="50"/>
      <c r="G12" s="82">
        <v>72194.49195163371</v>
      </c>
      <c r="H12" s="75">
        <v>241.51108714555318</v>
      </c>
      <c r="I12" s="84"/>
      <c r="J12" s="94">
        <f t="shared" si="2"/>
        <v>5.1736363574179656E-3</v>
      </c>
      <c r="K12" s="117">
        <f t="shared" si="2"/>
        <v>1.0196659360899529E-2</v>
      </c>
      <c r="L12" s="94">
        <v>4.2483563886925202E-2</v>
      </c>
      <c r="M12" s="88">
        <f>INDEX('Pace of change parameters'!$E$20:$I$20,1,$B$6)</f>
        <v>3.73E-2</v>
      </c>
      <c r="N12" s="99">
        <f>IF(INDEX('Pace of change parameters'!$E$28:$I$28,1,$B$6)=1,(1+L12)*D12,D12)</f>
        <v>75650.947264146394</v>
      </c>
      <c r="O12" s="85">
        <f>IF(K12&lt;INDEX('Pace of change parameters'!$E$16:$I$16,1,$B$6),1,IF(K12&gt;INDEX('Pace of change parameters'!$E$17:$I$17,1,$B$6),0,(K12-INDEX('Pace of change parameters'!$E$17:$I$17,1,$B$6))/(INDEX('Pace of change parameters'!$E$16:$I$16,1,$B$6)-INDEX('Pace of change parameters'!$E$17:$I$17,1,$B$6))))</f>
        <v>0</v>
      </c>
      <c r="P12" s="52">
        <v>4.2483563886925202E-2</v>
      </c>
      <c r="Q12" s="52">
        <v>3.7300000000000111E-2</v>
      </c>
      <c r="R12" s="9">
        <f>IF(INDEX('Pace of change parameters'!$E$29:$I$29,1,$B$6)=1,D12*(1+P12),D12)</f>
        <v>75650.947264146394</v>
      </c>
      <c r="S12" s="94">
        <f>IF(P12&lt;INDEX('Pace of change parameters'!$E$22:$I$22,1,$B$6),INDEX('Pace of change parameters'!$E$22:$I$22,1,$B$6),P12)</f>
        <v>4.2483563886925202E-2</v>
      </c>
      <c r="T12" s="123">
        <v>3.7300000000000111E-2</v>
      </c>
      <c r="U12" s="108">
        <f t="shared" si="3"/>
        <v>75650.947264146394</v>
      </c>
      <c r="V12" s="122">
        <f>IF(J12&gt;INDEX('Pace of change parameters'!$E$24:$I$24,1,$B$6),0,IF(J12&lt;INDEX('Pace of change parameters'!$E$23:$I$23,1,$B$6),1,(J12-INDEX('Pace of change parameters'!$E$24:$I$24,1,$B$6))/(INDEX('Pace of change parameters'!$E$23:$I$23,1,$B$6)-INDEX('Pace of change parameters'!$E$24:$I$24,1,$B$6))))</f>
        <v>1</v>
      </c>
      <c r="W12" s="123">
        <f>MIN(S12, S12+(INDEX('Pace of change parameters'!$E$25:$I$25,1,$B$6)-S12)*(1-V12))</f>
        <v>4.2483563886925202E-2</v>
      </c>
      <c r="X12" s="123">
        <v>3.7300000000000111E-2</v>
      </c>
      <c r="Y12" s="99">
        <f t="shared" si="4"/>
        <v>75650.947264146394</v>
      </c>
      <c r="Z12" s="88">
        <v>-1.1457717517208366E-2</v>
      </c>
      <c r="AA12" s="90">
        <f t="shared" si="8"/>
        <v>74573.354979044365</v>
      </c>
      <c r="AB12" s="90">
        <f>IF(INDEX('Pace of change parameters'!$E$27:$I$27,1,$B$6)=1,MAX(AA12,Y12),Y12)</f>
        <v>75650.947264146394</v>
      </c>
      <c r="AC12" s="88">
        <f t="shared" si="5"/>
        <v>4.2483563886925202E-2</v>
      </c>
      <c r="AD12" s="134">
        <v>3.7300000000000111E-2</v>
      </c>
      <c r="AE12" s="51">
        <f t="shared" si="6"/>
        <v>75651</v>
      </c>
      <c r="AF12" s="51">
        <v>253.07408861452336</v>
      </c>
      <c r="AG12" s="15">
        <f t="shared" si="7"/>
        <v>4.2484290596406238E-2</v>
      </c>
      <c r="AH12" s="15">
        <f t="shared" si="7"/>
        <v>3.7300723096047594E-2</v>
      </c>
      <c r="AI12" s="51"/>
      <c r="AJ12" s="51">
        <v>75437.698822298509</v>
      </c>
      <c r="AK12" s="51">
        <v>252.36053557296134</v>
      </c>
      <c r="AL12" s="15">
        <f t="shared" si="9"/>
        <v>2.8275143732041652E-3</v>
      </c>
      <c r="AM12" s="53">
        <f t="shared" si="9"/>
        <v>2.8275143732041652E-3</v>
      </c>
    </row>
    <row r="13" spans="1:39" x14ac:dyDescent="0.2">
      <c r="A13" s="160" t="s">
        <v>73</v>
      </c>
      <c r="B13" s="160" t="s">
        <v>74</v>
      </c>
      <c r="D13" s="62">
        <v>57364</v>
      </c>
      <c r="E13" s="67">
        <v>226.4679374421008</v>
      </c>
      <c r="F13" s="50"/>
      <c r="G13" s="82">
        <v>58344.853271837012</v>
      </c>
      <c r="H13" s="75">
        <v>229.51911942187641</v>
      </c>
      <c r="I13" s="84"/>
      <c r="J13" s="94">
        <f t="shared" si="2"/>
        <v>-1.6811307541850784E-2</v>
      </c>
      <c r="K13" s="117">
        <f t="shared" si="2"/>
        <v>-1.3293803093446299E-2</v>
      </c>
      <c r="L13" s="94">
        <v>4.1011095736066316E-2</v>
      </c>
      <c r="M13" s="88">
        <f>INDEX('Pace of change parameters'!$E$20:$I$20,1,$B$6)</f>
        <v>3.73E-2</v>
      </c>
      <c r="N13" s="99">
        <f>IF(INDEX('Pace of change parameters'!$E$28:$I$28,1,$B$6)=1,(1+L13)*D13,D13)</f>
        <v>59716.560495803707</v>
      </c>
      <c r="O13" s="85">
        <f>IF(K13&lt;INDEX('Pace of change parameters'!$E$16:$I$16,1,$B$6),1,IF(K13&gt;INDEX('Pace of change parameters'!$E$17:$I$17,1,$B$6),0,(K13-INDEX('Pace of change parameters'!$E$17:$I$17,1,$B$6))/(INDEX('Pace of change parameters'!$E$16:$I$16,1,$B$6)-INDEX('Pace of change parameters'!$E$17:$I$17,1,$B$6))))</f>
        <v>0</v>
      </c>
      <c r="P13" s="52">
        <v>4.1011095736066316E-2</v>
      </c>
      <c r="Q13" s="52">
        <v>3.7300000000000111E-2</v>
      </c>
      <c r="R13" s="9">
        <f>IF(INDEX('Pace of change parameters'!$E$29:$I$29,1,$B$6)=1,D13*(1+P13),D13)</f>
        <v>59716.560495803707</v>
      </c>
      <c r="S13" s="94">
        <f>IF(P13&lt;INDEX('Pace of change parameters'!$E$22:$I$22,1,$B$6),INDEX('Pace of change parameters'!$E$22:$I$22,1,$B$6),P13)</f>
        <v>4.1011095736066316E-2</v>
      </c>
      <c r="T13" s="123">
        <v>3.7300000000000111E-2</v>
      </c>
      <c r="U13" s="108">
        <f t="shared" si="3"/>
        <v>59716.560495803707</v>
      </c>
      <c r="V13" s="122">
        <f>IF(J13&gt;INDEX('Pace of change parameters'!$E$24:$I$24,1,$B$6),0,IF(J13&lt;INDEX('Pace of change parameters'!$E$23:$I$23,1,$B$6),1,(J13-INDEX('Pace of change parameters'!$E$24:$I$24,1,$B$6))/(INDEX('Pace of change parameters'!$E$23:$I$23,1,$B$6)-INDEX('Pace of change parameters'!$E$24:$I$24,1,$B$6))))</f>
        <v>1</v>
      </c>
      <c r="W13" s="123">
        <f>MIN(S13, S13+(INDEX('Pace of change parameters'!$E$25:$I$25,1,$B$6)-S13)*(1-V13))</f>
        <v>4.1011095736066316E-2</v>
      </c>
      <c r="X13" s="123">
        <v>3.7300000000000111E-2</v>
      </c>
      <c r="Y13" s="99">
        <f t="shared" si="4"/>
        <v>59716.560495803707</v>
      </c>
      <c r="Z13" s="88">
        <v>0</v>
      </c>
      <c r="AA13" s="90">
        <f t="shared" si="8"/>
        <v>60965.890194237152</v>
      </c>
      <c r="AB13" s="90">
        <f>IF(INDEX('Pace of change parameters'!$E$27:$I$27,1,$B$6)=1,MAX(AA13,Y13),Y13)</f>
        <v>59716.560495803707</v>
      </c>
      <c r="AC13" s="88">
        <f t="shared" si="5"/>
        <v>4.1011095736066316E-2</v>
      </c>
      <c r="AD13" s="134">
        <v>3.7300000000000111E-2</v>
      </c>
      <c r="AE13" s="51">
        <f t="shared" si="6"/>
        <v>59717</v>
      </c>
      <c r="AF13" s="51">
        <v>234.91692044638589</v>
      </c>
      <c r="AG13" s="15">
        <f t="shared" si="7"/>
        <v>4.1018757408827877E-2</v>
      </c>
      <c r="AH13" s="15">
        <f t="shared" si="7"/>
        <v>3.7307634359698971E-2</v>
      </c>
      <c r="AI13" s="51"/>
      <c r="AJ13" s="51">
        <v>60965.890194237152</v>
      </c>
      <c r="AK13" s="51">
        <v>239.82985040612735</v>
      </c>
      <c r="AL13" s="15">
        <f t="shared" si="9"/>
        <v>-2.0485064521459373E-2</v>
      </c>
      <c r="AM13" s="53">
        <f t="shared" si="9"/>
        <v>-2.0485064521459373E-2</v>
      </c>
    </row>
    <row r="14" spans="1:39" x14ac:dyDescent="0.2">
      <c r="A14" s="160" t="s">
        <v>75</v>
      </c>
      <c r="B14" s="160" t="s">
        <v>76</v>
      </c>
      <c r="D14" s="62">
        <v>57622</v>
      </c>
      <c r="E14" s="67">
        <v>262.67612755755243</v>
      </c>
      <c r="F14" s="50"/>
      <c r="G14" s="82">
        <v>59267.574680703896</v>
      </c>
      <c r="H14" s="75">
        <v>268.57463545278756</v>
      </c>
      <c r="I14" s="84"/>
      <c r="J14" s="94">
        <f t="shared" si="2"/>
        <v>-2.7765176651300627E-2</v>
      </c>
      <c r="K14" s="117">
        <f t="shared" si="2"/>
        <v>-2.1962267156356297E-2</v>
      </c>
      <c r="L14" s="94">
        <v>4.3491259430898488E-2</v>
      </c>
      <c r="M14" s="88">
        <f>INDEX('Pace of change parameters'!$E$20:$I$20,1,$B$6)</f>
        <v>3.73E-2</v>
      </c>
      <c r="N14" s="99">
        <f>IF(INDEX('Pace of change parameters'!$E$28:$I$28,1,$B$6)=1,(1+L14)*D14,D14)</f>
        <v>60128.053350927235</v>
      </c>
      <c r="O14" s="85">
        <f>IF(K14&lt;INDEX('Pace of change parameters'!$E$16:$I$16,1,$B$6),1,IF(K14&gt;INDEX('Pace of change parameters'!$E$17:$I$17,1,$B$6),0,(K14-INDEX('Pace of change parameters'!$E$17:$I$17,1,$B$6))/(INDEX('Pace of change parameters'!$E$16:$I$16,1,$B$6)-INDEX('Pace of change parameters'!$E$17:$I$17,1,$B$6))))</f>
        <v>0</v>
      </c>
      <c r="P14" s="52">
        <v>4.3491259430898488E-2</v>
      </c>
      <c r="Q14" s="52">
        <v>3.7300000000000111E-2</v>
      </c>
      <c r="R14" s="9">
        <f>IF(INDEX('Pace of change parameters'!$E$29:$I$29,1,$B$6)=1,D14*(1+P14),D14)</f>
        <v>60128.053350927235</v>
      </c>
      <c r="S14" s="94">
        <f>IF(P14&lt;INDEX('Pace of change parameters'!$E$22:$I$22,1,$B$6),INDEX('Pace of change parameters'!$E$22:$I$22,1,$B$6),P14)</f>
        <v>4.3491259430898488E-2</v>
      </c>
      <c r="T14" s="123">
        <v>3.7300000000000111E-2</v>
      </c>
      <c r="U14" s="108">
        <f t="shared" si="3"/>
        <v>60128.053350927235</v>
      </c>
      <c r="V14" s="122">
        <f>IF(J14&gt;INDEX('Pace of change parameters'!$E$24:$I$24,1,$B$6),0,IF(J14&lt;INDEX('Pace of change parameters'!$E$23:$I$23,1,$B$6),1,(J14-INDEX('Pace of change parameters'!$E$24:$I$24,1,$B$6))/(INDEX('Pace of change parameters'!$E$23:$I$23,1,$B$6)-INDEX('Pace of change parameters'!$E$24:$I$24,1,$B$6))))</f>
        <v>1</v>
      </c>
      <c r="W14" s="123">
        <f>MIN(S14, S14+(INDEX('Pace of change parameters'!$E$25:$I$25,1,$B$6)-S14)*(1-V14))</f>
        <v>4.3491259430898488E-2</v>
      </c>
      <c r="X14" s="123">
        <v>3.7300000000000111E-2</v>
      </c>
      <c r="Y14" s="99">
        <f t="shared" si="4"/>
        <v>60128.053350927235</v>
      </c>
      <c r="Z14" s="88">
        <v>0</v>
      </c>
      <c r="AA14" s="90">
        <f t="shared" si="8"/>
        <v>61930.063192166417</v>
      </c>
      <c r="AB14" s="90">
        <f>IF(INDEX('Pace of change parameters'!$E$27:$I$27,1,$B$6)=1,MAX(AA14,Y14),Y14)</f>
        <v>60128.053350927235</v>
      </c>
      <c r="AC14" s="88">
        <f t="shared" si="5"/>
        <v>4.3491259430898488E-2</v>
      </c>
      <c r="AD14" s="134">
        <v>3.7300000000000111E-2</v>
      </c>
      <c r="AE14" s="51">
        <f t="shared" si="6"/>
        <v>60128</v>
      </c>
      <c r="AF14" s="51">
        <v>272.47370535246307</v>
      </c>
      <c r="AG14" s="15">
        <f t="shared" si="7"/>
        <v>4.3490333553156679E-2</v>
      </c>
      <c r="AH14" s="15">
        <f t="shared" si="7"/>
        <v>3.7299079615691344E-2</v>
      </c>
      <c r="AI14" s="51"/>
      <c r="AJ14" s="51">
        <v>61930.063192166417</v>
      </c>
      <c r="AK14" s="51">
        <v>280.63986479978996</v>
      </c>
      <c r="AL14" s="15">
        <f t="shared" si="9"/>
        <v>-2.9098358685259007E-2</v>
      </c>
      <c r="AM14" s="53">
        <f t="shared" si="9"/>
        <v>-2.9098358685259007E-2</v>
      </c>
    </row>
    <row r="15" spans="1:39" x14ac:dyDescent="0.2">
      <c r="A15" s="160" t="s">
        <v>77</v>
      </c>
      <c r="B15" s="160" t="s">
        <v>78</v>
      </c>
      <c r="D15" s="62">
        <v>84467</v>
      </c>
      <c r="E15" s="67">
        <v>260.95915511272824</v>
      </c>
      <c r="F15" s="50"/>
      <c r="G15" s="82">
        <v>84482.943977251605</v>
      </c>
      <c r="H15" s="75">
        <v>260.54139135402363</v>
      </c>
      <c r="I15" s="84"/>
      <c r="J15" s="94">
        <f t="shared" si="2"/>
        <v>-1.8872421462845512E-4</v>
      </c>
      <c r="K15" s="117">
        <f t="shared" si="2"/>
        <v>1.6034448750483765E-3</v>
      </c>
      <c r="L15" s="94">
        <v>3.9159367904469278E-2</v>
      </c>
      <c r="M15" s="88">
        <f>INDEX('Pace of change parameters'!$E$20:$I$20,1,$B$6)</f>
        <v>3.73E-2</v>
      </c>
      <c r="N15" s="99">
        <f>IF(INDEX('Pace of change parameters'!$E$28:$I$28,1,$B$6)=1,(1+L15)*D15,D15)</f>
        <v>87774.674328786801</v>
      </c>
      <c r="O15" s="85">
        <f>IF(K15&lt;INDEX('Pace of change parameters'!$E$16:$I$16,1,$B$6),1,IF(K15&gt;INDEX('Pace of change parameters'!$E$17:$I$17,1,$B$6),0,(K15-INDEX('Pace of change parameters'!$E$17:$I$17,1,$B$6))/(INDEX('Pace of change parameters'!$E$16:$I$16,1,$B$6)-INDEX('Pace of change parameters'!$E$17:$I$17,1,$B$6))))</f>
        <v>0</v>
      </c>
      <c r="P15" s="52">
        <v>3.9159367904469278E-2</v>
      </c>
      <c r="Q15" s="52">
        <v>3.7300000000000111E-2</v>
      </c>
      <c r="R15" s="9">
        <f>IF(INDEX('Pace of change parameters'!$E$29:$I$29,1,$B$6)=1,D15*(1+P15),D15)</f>
        <v>87774.674328786801</v>
      </c>
      <c r="S15" s="94">
        <f>IF(P15&lt;INDEX('Pace of change parameters'!$E$22:$I$22,1,$B$6),INDEX('Pace of change parameters'!$E$22:$I$22,1,$B$6),P15)</f>
        <v>3.9159367904469278E-2</v>
      </c>
      <c r="T15" s="123">
        <v>3.7300000000000111E-2</v>
      </c>
      <c r="U15" s="108">
        <f t="shared" si="3"/>
        <v>87774.674328786801</v>
      </c>
      <c r="V15" s="122">
        <f>IF(J15&gt;INDEX('Pace of change parameters'!$E$24:$I$24,1,$B$6),0,IF(J15&lt;INDEX('Pace of change parameters'!$E$23:$I$23,1,$B$6),1,(J15-INDEX('Pace of change parameters'!$E$24:$I$24,1,$B$6))/(INDEX('Pace of change parameters'!$E$23:$I$23,1,$B$6)-INDEX('Pace of change parameters'!$E$24:$I$24,1,$B$6))))</f>
        <v>1</v>
      </c>
      <c r="W15" s="123">
        <f>MIN(S15, S15+(INDEX('Pace of change parameters'!$E$25:$I$25,1,$B$6)-S15)*(1-V15))</f>
        <v>3.9159367904469278E-2</v>
      </c>
      <c r="X15" s="123">
        <v>3.7300000000000111E-2</v>
      </c>
      <c r="Y15" s="99">
        <f t="shared" si="4"/>
        <v>87774.674328786801</v>
      </c>
      <c r="Z15" s="88">
        <v>0</v>
      </c>
      <c r="AA15" s="90">
        <f t="shared" si="8"/>
        <v>88278.187311667949</v>
      </c>
      <c r="AB15" s="90">
        <f>IF(INDEX('Pace of change parameters'!$E$27:$I$27,1,$B$6)=1,MAX(AA15,Y15),Y15)</f>
        <v>87774.674328786801</v>
      </c>
      <c r="AC15" s="88">
        <f t="shared" si="5"/>
        <v>3.9159367904469278E-2</v>
      </c>
      <c r="AD15" s="134">
        <v>3.7300000000000111E-2</v>
      </c>
      <c r="AE15" s="51">
        <f t="shared" si="6"/>
        <v>87775</v>
      </c>
      <c r="AF15" s="51">
        <v>270.69393595300465</v>
      </c>
      <c r="AG15" s="15">
        <f t="shared" si="7"/>
        <v>3.9163223507405309E-2</v>
      </c>
      <c r="AH15" s="15">
        <f t="shared" si="7"/>
        <v>3.7303848704105524E-2</v>
      </c>
      <c r="AI15" s="51"/>
      <c r="AJ15" s="51">
        <v>88278.187311667949</v>
      </c>
      <c r="AK15" s="51">
        <v>272.24574175097683</v>
      </c>
      <c r="AL15" s="15">
        <f t="shared" si="9"/>
        <v>-5.7000186228499672E-3</v>
      </c>
      <c r="AM15" s="53">
        <f t="shared" si="9"/>
        <v>-5.7000186228499672E-3</v>
      </c>
    </row>
    <row r="16" spans="1:39" x14ac:dyDescent="0.2">
      <c r="A16" s="160" t="s">
        <v>79</v>
      </c>
      <c r="B16" s="160" t="s">
        <v>80</v>
      </c>
      <c r="D16" s="62">
        <v>90653</v>
      </c>
      <c r="E16" s="67">
        <v>307.85829651600204</v>
      </c>
      <c r="F16" s="50"/>
      <c r="G16" s="82">
        <v>86125.815780107107</v>
      </c>
      <c r="H16" s="75">
        <v>292.00358601840952</v>
      </c>
      <c r="I16" s="84"/>
      <c r="J16" s="94">
        <f t="shared" si="2"/>
        <v>5.2564776064955021E-2</v>
      </c>
      <c r="K16" s="117">
        <f t="shared" si="2"/>
        <v>5.4296286952424389E-2</v>
      </c>
      <c r="L16" s="94">
        <v>3.9006399724192731E-2</v>
      </c>
      <c r="M16" s="88">
        <f>INDEX('Pace of change parameters'!$E$20:$I$20,1,$B$6)</f>
        <v>3.73E-2</v>
      </c>
      <c r="N16" s="99">
        <f>IF(INDEX('Pace of change parameters'!$E$28:$I$28,1,$B$6)=1,(1+L16)*D16,D16)</f>
        <v>94189.047154197237</v>
      </c>
      <c r="O16" s="85">
        <f>IF(K16&lt;INDEX('Pace of change parameters'!$E$16:$I$16,1,$B$6),1,IF(K16&gt;INDEX('Pace of change parameters'!$E$17:$I$17,1,$B$6),0,(K16-INDEX('Pace of change parameters'!$E$17:$I$17,1,$B$6))/(INDEX('Pace of change parameters'!$E$16:$I$16,1,$B$6)-INDEX('Pace of change parameters'!$E$17:$I$17,1,$B$6))))</f>
        <v>0</v>
      </c>
      <c r="P16" s="52">
        <v>3.9006399724192731E-2</v>
      </c>
      <c r="Q16" s="52">
        <v>3.7300000000000111E-2</v>
      </c>
      <c r="R16" s="9">
        <f>IF(INDEX('Pace of change parameters'!$E$29:$I$29,1,$B$6)=1,D16*(1+P16),D16)</f>
        <v>94189.047154197237</v>
      </c>
      <c r="S16" s="94">
        <f>IF(P16&lt;INDEX('Pace of change parameters'!$E$22:$I$22,1,$B$6),INDEX('Pace of change parameters'!$E$22:$I$22,1,$B$6),P16)</f>
        <v>3.9006399724192731E-2</v>
      </c>
      <c r="T16" s="123">
        <v>3.7300000000000111E-2</v>
      </c>
      <c r="U16" s="108">
        <f t="shared" si="3"/>
        <v>94189.047154197237</v>
      </c>
      <c r="V16" s="122">
        <f>IF(J16&gt;INDEX('Pace of change parameters'!$E$24:$I$24,1,$B$6),0,IF(J16&lt;INDEX('Pace of change parameters'!$E$23:$I$23,1,$B$6),1,(J16-INDEX('Pace of change parameters'!$E$24:$I$24,1,$B$6))/(INDEX('Pace of change parameters'!$E$23:$I$23,1,$B$6)-INDEX('Pace of change parameters'!$E$24:$I$24,1,$B$6))))</f>
        <v>1</v>
      </c>
      <c r="W16" s="123">
        <f>MIN(S16, S16+(INDEX('Pace of change parameters'!$E$25:$I$25,1,$B$6)-S16)*(1-V16))</f>
        <v>3.9006399724192731E-2</v>
      </c>
      <c r="X16" s="123">
        <v>3.7300000000000111E-2</v>
      </c>
      <c r="Y16" s="99">
        <f t="shared" si="4"/>
        <v>94189.047154197237</v>
      </c>
      <c r="Z16" s="88">
        <v>0</v>
      </c>
      <c r="AA16" s="90">
        <f t="shared" si="8"/>
        <v>89994.862156481438</v>
      </c>
      <c r="AB16" s="90">
        <f>IF(INDEX('Pace of change parameters'!$E$27:$I$27,1,$B$6)=1,MAX(AA16,Y16),Y16)</f>
        <v>94189.047154197237</v>
      </c>
      <c r="AC16" s="88">
        <f t="shared" si="5"/>
        <v>3.9006399724192731E-2</v>
      </c>
      <c r="AD16" s="134">
        <v>3.7300000000000111E-2</v>
      </c>
      <c r="AE16" s="51">
        <f t="shared" si="6"/>
        <v>94189</v>
      </c>
      <c r="AF16" s="51">
        <v>319.34125110302404</v>
      </c>
      <c r="AG16" s="15">
        <f t="shared" si="7"/>
        <v>3.9005879562728163E-2</v>
      </c>
      <c r="AH16" s="15">
        <f t="shared" si="7"/>
        <v>3.7299480692816411E-2</v>
      </c>
      <c r="AI16" s="51"/>
      <c r="AJ16" s="51">
        <v>89994.862156481438</v>
      </c>
      <c r="AK16" s="51">
        <v>305.12131856050041</v>
      </c>
      <c r="AL16" s="15">
        <f t="shared" si="9"/>
        <v>4.6604192095164976E-2</v>
      </c>
      <c r="AM16" s="53">
        <f t="shared" si="9"/>
        <v>4.6604192095165198E-2</v>
      </c>
    </row>
    <row r="17" spans="1:39" x14ac:dyDescent="0.2">
      <c r="A17" s="160" t="s">
        <v>81</v>
      </c>
      <c r="B17" s="160" t="s">
        <v>82</v>
      </c>
      <c r="D17" s="62">
        <v>38385</v>
      </c>
      <c r="E17" s="67">
        <v>245.94463054965783</v>
      </c>
      <c r="F17" s="50"/>
      <c r="G17" s="82">
        <v>39864.617389124971</v>
      </c>
      <c r="H17" s="75">
        <v>254.71930663697628</v>
      </c>
      <c r="I17" s="84"/>
      <c r="J17" s="94">
        <f t="shared" si="2"/>
        <v>-3.71160564437929E-2</v>
      </c>
      <c r="K17" s="117">
        <f t="shared" si="2"/>
        <v>-3.4448413837055769E-2</v>
      </c>
      <c r="L17" s="94">
        <v>4.0173810176695746E-2</v>
      </c>
      <c r="M17" s="88">
        <f>INDEX('Pace of change parameters'!$E$20:$I$20,1,$B$6)</f>
        <v>3.73E-2</v>
      </c>
      <c r="N17" s="99">
        <f>IF(INDEX('Pace of change parameters'!$E$28:$I$28,1,$B$6)=1,(1+L17)*D17,D17)</f>
        <v>39927.071703632464</v>
      </c>
      <c r="O17" s="85">
        <f>IF(K17&lt;INDEX('Pace of change parameters'!$E$16:$I$16,1,$B$6),1,IF(K17&gt;INDEX('Pace of change parameters'!$E$17:$I$17,1,$B$6),0,(K17-INDEX('Pace of change parameters'!$E$17:$I$17,1,$B$6))/(INDEX('Pace of change parameters'!$E$16:$I$16,1,$B$6)-INDEX('Pace of change parameters'!$E$17:$I$17,1,$B$6))))</f>
        <v>0</v>
      </c>
      <c r="P17" s="52">
        <v>4.0173810176695746E-2</v>
      </c>
      <c r="Q17" s="52">
        <v>3.7300000000000111E-2</v>
      </c>
      <c r="R17" s="9">
        <f>IF(INDEX('Pace of change parameters'!$E$29:$I$29,1,$B$6)=1,D17*(1+P17),D17)</f>
        <v>39927.071703632464</v>
      </c>
      <c r="S17" s="94">
        <f>IF(P17&lt;INDEX('Pace of change parameters'!$E$22:$I$22,1,$B$6),INDEX('Pace of change parameters'!$E$22:$I$22,1,$B$6),P17)</f>
        <v>4.0173810176695746E-2</v>
      </c>
      <c r="T17" s="123">
        <v>3.7300000000000111E-2</v>
      </c>
      <c r="U17" s="108">
        <f t="shared" si="3"/>
        <v>39927.071703632464</v>
      </c>
      <c r="V17" s="122">
        <f>IF(J17&gt;INDEX('Pace of change parameters'!$E$24:$I$24,1,$B$6),0,IF(J17&lt;INDEX('Pace of change parameters'!$E$23:$I$23,1,$B$6),1,(J17-INDEX('Pace of change parameters'!$E$24:$I$24,1,$B$6))/(INDEX('Pace of change parameters'!$E$23:$I$23,1,$B$6)-INDEX('Pace of change parameters'!$E$24:$I$24,1,$B$6))))</f>
        <v>1</v>
      </c>
      <c r="W17" s="123">
        <f>MIN(S17, S17+(INDEX('Pace of change parameters'!$E$25:$I$25,1,$B$6)-S17)*(1-V17))</f>
        <v>4.0173810176695746E-2</v>
      </c>
      <c r="X17" s="123">
        <v>3.7300000000000111E-2</v>
      </c>
      <c r="Y17" s="99">
        <f t="shared" si="4"/>
        <v>39927.071703632464</v>
      </c>
      <c r="Z17" s="88">
        <v>0</v>
      </c>
      <c r="AA17" s="90">
        <f t="shared" si="8"/>
        <v>41655.463165828412</v>
      </c>
      <c r="AB17" s="90">
        <f>IF(INDEX('Pace of change parameters'!$E$27:$I$27,1,$B$6)=1,MAX(AA17,Y17),Y17)</f>
        <v>39927.071703632464</v>
      </c>
      <c r="AC17" s="88">
        <f t="shared" si="5"/>
        <v>4.0173810176695746E-2</v>
      </c>
      <c r="AD17" s="134">
        <v>3.7300000000000111E-2</v>
      </c>
      <c r="AE17" s="51">
        <f t="shared" si="6"/>
        <v>39927</v>
      </c>
      <c r="AF17" s="51">
        <v>255.11790711100528</v>
      </c>
      <c r="AG17" s="15">
        <f t="shared" si="7"/>
        <v>4.017194216490827E-2</v>
      </c>
      <c r="AH17" s="15">
        <f t="shared" si="7"/>
        <v>3.7298137149187838E-2</v>
      </c>
      <c r="AI17" s="51"/>
      <c r="AJ17" s="51">
        <v>41655.463165828412</v>
      </c>
      <c r="AK17" s="51">
        <v>266.16211041665326</v>
      </c>
      <c r="AL17" s="15">
        <f t="shared" si="9"/>
        <v>-4.1494273126852166E-2</v>
      </c>
      <c r="AM17" s="53">
        <f t="shared" si="9"/>
        <v>-4.1494273126852166E-2</v>
      </c>
    </row>
    <row r="18" spans="1:39" x14ac:dyDescent="0.2">
      <c r="A18" s="160" t="s">
        <v>83</v>
      </c>
      <c r="B18" s="160" t="s">
        <v>84</v>
      </c>
      <c r="D18" s="62">
        <v>60991</v>
      </c>
      <c r="E18" s="67">
        <v>214.29224905724482</v>
      </c>
      <c r="F18" s="50"/>
      <c r="G18" s="82">
        <v>66261.680312405864</v>
      </c>
      <c r="H18" s="75">
        <v>232.56670183026324</v>
      </c>
      <c r="I18" s="84"/>
      <c r="J18" s="94">
        <f t="shared" si="2"/>
        <v>-7.9543414648648114E-2</v>
      </c>
      <c r="K18" s="117">
        <f t="shared" si="2"/>
        <v>-7.8577253876850661E-2</v>
      </c>
      <c r="L18" s="94">
        <v>3.8388805908431856E-2</v>
      </c>
      <c r="M18" s="88">
        <f>INDEX('Pace of change parameters'!$E$20:$I$20,1,$B$6)</f>
        <v>3.73E-2</v>
      </c>
      <c r="N18" s="99">
        <f>IF(INDEX('Pace of change parameters'!$E$28:$I$28,1,$B$6)=1,(1+L18)*D18,D18)</f>
        <v>63332.371661161167</v>
      </c>
      <c r="O18" s="85">
        <f>IF(K18&lt;INDEX('Pace of change parameters'!$E$16:$I$16,1,$B$6),1,IF(K18&gt;INDEX('Pace of change parameters'!$E$17:$I$17,1,$B$6),0,(K18-INDEX('Pace of change parameters'!$E$17:$I$17,1,$B$6))/(INDEX('Pace of change parameters'!$E$16:$I$16,1,$B$6)-INDEX('Pace of change parameters'!$E$17:$I$17,1,$B$6))))</f>
        <v>0</v>
      </c>
      <c r="P18" s="52">
        <v>3.8388805908431856E-2</v>
      </c>
      <c r="Q18" s="52">
        <v>3.7300000000000111E-2</v>
      </c>
      <c r="R18" s="9">
        <f>IF(INDEX('Pace of change parameters'!$E$29:$I$29,1,$B$6)=1,D18*(1+P18),D18)</f>
        <v>63332.371661161167</v>
      </c>
      <c r="S18" s="94">
        <f>IF(P18&lt;INDEX('Pace of change parameters'!$E$22:$I$22,1,$B$6),INDEX('Pace of change parameters'!$E$22:$I$22,1,$B$6),P18)</f>
        <v>3.8388805908431856E-2</v>
      </c>
      <c r="T18" s="123">
        <v>3.7300000000000111E-2</v>
      </c>
      <c r="U18" s="108">
        <f t="shared" si="3"/>
        <v>63332.371661161167</v>
      </c>
      <c r="V18" s="122">
        <f>IF(J18&gt;INDEX('Pace of change parameters'!$E$24:$I$24,1,$B$6),0,IF(J18&lt;INDEX('Pace of change parameters'!$E$23:$I$23,1,$B$6),1,(J18-INDEX('Pace of change parameters'!$E$24:$I$24,1,$B$6))/(INDEX('Pace of change parameters'!$E$23:$I$23,1,$B$6)-INDEX('Pace of change parameters'!$E$24:$I$24,1,$B$6))))</f>
        <v>1</v>
      </c>
      <c r="W18" s="123">
        <f>MIN(S18, S18+(INDEX('Pace of change parameters'!$E$25:$I$25,1,$B$6)-S18)*(1-V18))</f>
        <v>3.8388805908431856E-2</v>
      </c>
      <c r="X18" s="123">
        <v>3.7300000000000111E-2</v>
      </c>
      <c r="Y18" s="99">
        <f t="shared" si="4"/>
        <v>63332.371661161167</v>
      </c>
      <c r="Z18" s="88">
        <v>0</v>
      </c>
      <c r="AA18" s="90">
        <f t="shared" si="8"/>
        <v>69238.366359243912</v>
      </c>
      <c r="AB18" s="90">
        <f>IF(INDEX('Pace of change parameters'!$E$27:$I$27,1,$B$6)=1,MAX(AA18,Y18),Y18)</f>
        <v>63332.371661161167</v>
      </c>
      <c r="AC18" s="88">
        <f t="shared" si="5"/>
        <v>3.8388805908431856E-2</v>
      </c>
      <c r="AD18" s="134">
        <v>3.7300000000000111E-2</v>
      </c>
      <c r="AE18" s="51">
        <f t="shared" si="6"/>
        <v>63332</v>
      </c>
      <c r="AF18" s="51">
        <v>222.28404548256839</v>
      </c>
      <c r="AG18" s="15">
        <f t="shared" si="7"/>
        <v>3.8382712203439917E-2</v>
      </c>
      <c r="AH18" s="15">
        <f t="shared" si="7"/>
        <v>3.7293912684581931E-2</v>
      </c>
      <c r="AI18" s="51"/>
      <c r="AJ18" s="51">
        <v>69238.366359243912</v>
      </c>
      <c r="AK18" s="51">
        <v>243.01433993773935</v>
      </c>
      <c r="AL18" s="15">
        <f t="shared" si="9"/>
        <v>-8.5304819709331015E-2</v>
      </c>
      <c r="AM18" s="53">
        <f t="shared" si="9"/>
        <v>-8.5304819709331126E-2</v>
      </c>
    </row>
    <row r="19" spans="1:39" x14ac:dyDescent="0.2">
      <c r="A19" s="160" t="s">
        <v>85</v>
      </c>
      <c r="B19" s="160" t="s">
        <v>86</v>
      </c>
      <c r="D19" s="62">
        <v>46845</v>
      </c>
      <c r="E19" s="67">
        <v>272.49616981142924</v>
      </c>
      <c r="F19" s="50"/>
      <c r="G19" s="82">
        <v>47778.378209082701</v>
      </c>
      <c r="H19" s="75">
        <v>277.41220179090601</v>
      </c>
      <c r="I19" s="84"/>
      <c r="J19" s="94">
        <f t="shared" si="2"/>
        <v>-1.9535577473939192E-2</v>
      </c>
      <c r="K19" s="117">
        <f t="shared" si="2"/>
        <v>-1.7721037314653243E-2</v>
      </c>
      <c r="L19" s="94">
        <v>3.921972545253416E-2</v>
      </c>
      <c r="M19" s="88">
        <f>INDEX('Pace of change parameters'!$E$20:$I$20,1,$B$6)</f>
        <v>3.73E-2</v>
      </c>
      <c r="N19" s="99">
        <f>IF(INDEX('Pace of change parameters'!$E$28:$I$28,1,$B$6)=1,(1+L19)*D19,D19)</f>
        <v>48682.248038823964</v>
      </c>
      <c r="O19" s="85">
        <f>IF(K19&lt;INDEX('Pace of change parameters'!$E$16:$I$16,1,$B$6),1,IF(K19&gt;INDEX('Pace of change parameters'!$E$17:$I$17,1,$B$6),0,(K19-INDEX('Pace of change parameters'!$E$17:$I$17,1,$B$6))/(INDEX('Pace of change parameters'!$E$16:$I$16,1,$B$6)-INDEX('Pace of change parameters'!$E$17:$I$17,1,$B$6))))</f>
        <v>0</v>
      </c>
      <c r="P19" s="52">
        <v>3.921972545253416E-2</v>
      </c>
      <c r="Q19" s="52">
        <v>3.7300000000000111E-2</v>
      </c>
      <c r="R19" s="9">
        <f>IF(INDEX('Pace of change parameters'!$E$29:$I$29,1,$B$6)=1,D19*(1+P19),D19)</f>
        <v>48682.248038823964</v>
      </c>
      <c r="S19" s="94">
        <f>IF(P19&lt;INDEX('Pace of change parameters'!$E$22:$I$22,1,$B$6),INDEX('Pace of change parameters'!$E$22:$I$22,1,$B$6),P19)</f>
        <v>3.921972545253416E-2</v>
      </c>
      <c r="T19" s="123">
        <v>3.7300000000000111E-2</v>
      </c>
      <c r="U19" s="108">
        <f t="shared" si="3"/>
        <v>48682.248038823964</v>
      </c>
      <c r="V19" s="122">
        <f>IF(J19&gt;INDEX('Pace of change parameters'!$E$24:$I$24,1,$B$6),0,IF(J19&lt;INDEX('Pace of change parameters'!$E$23:$I$23,1,$B$6),1,(J19-INDEX('Pace of change parameters'!$E$24:$I$24,1,$B$6))/(INDEX('Pace of change parameters'!$E$23:$I$23,1,$B$6)-INDEX('Pace of change parameters'!$E$24:$I$24,1,$B$6))))</f>
        <v>1</v>
      </c>
      <c r="W19" s="123">
        <f>MIN(S19, S19+(INDEX('Pace of change parameters'!$E$25:$I$25,1,$B$6)-S19)*(1-V19))</f>
        <v>3.921972545253416E-2</v>
      </c>
      <c r="X19" s="123">
        <v>3.7300000000000111E-2</v>
      </c>
      <c r="Y19" s="99">
        <f t="shared" si="4"/>
        <v>48682.248038823964</v>
      </c>
      <c r="Z19" s="88">
        <v>-2.0820357027551584E-2</v>
      </c>
      <c r="AA19" s="90">
        <f t="shared" si="8"/>
        <v>48885.284550991033</v>
      </c>
      <c r="AB19" s="90">
        <f>IF(INDEX('Pace of change parameters'!$E$27:$I$27,1,$B$6)=1,MAX(AA19,Y19),Y19)</f>
        <v>48682.248038823964</v>
      </c>
      <c r="AC19" s="88">
        <f t="shared" si="5"/>
        <v>3.921972545253416E-2</v>
      </c>
      <c r="AD19" s="134">
        <v>3.7300000000000111E-2</v>
      </c>
      <c r="AE19" s="51">
        <f t="shared" si="6"/>
        <v>48682</v>
      </c>
      <c r="AF19" s="51">
        <v>282.65883677520014</v>
      </c>
      <c r="AG19" s="15">
        <f t="shared" si="7"/>
        <v>3.9214430568897507E-2</v>
      </c>
      <c r="AH19" s="15">
        <f t="shared" si="7"/>
        <v>3.7294714897474046E-2</v>
      </c>
      <c r="AI19" s="51"/>
      <c r="AJ19" s="51">
        <v>49924.7353658133</v>
      </c>
      <c r="AK19" s="51">
        <v>289.87444280864554</v>
      </c>
      <c r="AL19" s="15">
        <f t="shared" si="9"/>
        <v>-2.4892177328681098E-2</v>
      </c>
      <c r="AM19" s="53">
        <f t="shared" si="9"/>
        <v>-2.4892177328680987E-2</v>
      </c>
    </row>
    <row r="20" spans="1:39" x14ac:dyDescent="0.2">
      <c r="A20" s="160" t="s">
        <v>87</v>
      </c>
      <c r="B20" s="160" t="s">
        <v>88</v>
      </c>
      <c r="D20" s="62">
        <v>55284</v>
      </c>
      <c r="E20" s="67">
        <v>321.76655679461498</v>
      </c>
      <c r="F20" s="50"/>
      <c r="G20" s="82">
        <v>52214.661229389661</v>
      </c>
      <c r="H20" s="75">
        <v>303.84904744186224</v>
      </c>
      <c r="I20" s="84"/>
      <c r="J20" s="94">
        <f t="shared" si="2"/>
        <v>5.8783083110050427E-2</v>
      </c>
      <c r="K20" s="117">
        <f t="shared" si="2"/>
        <v>5.896845655302263E-2</v>
      </c>
      <c r="L20" s="94">
        <v>3.7481612150271904E-2</v>
      </c>
      <c r="M20" s="88">
        <f>INDEX('Pace of change parameters'!$E$20:$I$20,1,$B$6)</f>
        <v>3.73E-2</v>
      </c>
      <c r="N20" s="99">
        <f>IF(INDEX('Pace of change parameters'!$E$28:$I$28,1,$B$6)=1,(1+L20)*D20,D20)</f>
        <v>57356.133446115629</v>
      </c>
      <c r="O20" s="85">
        <f>IF(K20&lt;INDEX('Pace of change parameters'!$E$16:$I$16,1,$B$6),1,IF(K20&gt;INDEX('Pace of change parameters'!$E$17:$I$17,1,$B$6),0,(K20-INDEX('Pace of change parameters'!$E$17:$I$17,1,$B$6))/(INDEX('Pace of change parameters'!$E$16:$I$16,1,$B$6)-INDEX('Pace of change parameters'!$E$17:$I$17,1,$B$6))))</f>
        <v>0</v>
      </c>
      <c r="P20" s="52">
        <v>3.7481612150271904E-2</v>
      </c>
      <c r="Q20" s="52">
        <v>3.7300000000000111E-2</v>
      </c>
      <c r="R20" s="9">
        <f>IF(INDEX('Pace of change parameters'!$E$29:$I$29,1,$B$6)=1,D20*(1+P20),D20)</f>
        <v>57356.133446115629</v>
      </c>
      <c r="S20" s="94">
        <f>IF(P20&lt;INDEX('Pace of change parameters'!$E$22:$I$22,1,$B$6),INDEX('Pace of change parameters'!$E$22:$I$22,1,$B$6),P20)</f>
        <v>3.7481612150271904E-2</v>
      </c>
      <c r="T20" s="123">
        <v>3.7300000000000111E-2</v>
      </c>
      <c r="U20" s="108">
        <f t="shared" si="3"/>
        <v>57356.133446115629</v>
      </c>
      <c r="V20" s="122">
        <f>IF(J20&gt;INDEX('Pace of change parameters'!$E$24:$I$24,1,$B$6),0,IF(J20&lt;INDEX('Pace of change parameters'!$E$23:$I$23,1,$B$6),1,(J20-INDEX('Pace of change parameters'!$E$24:$I$24,1,$B$6))/(INDEX('Pace of change parameters'!$E$23:$I$23,1,$B$6)-INDEX('Pace of change parameters'!$E$24:$I$24,1,$B$6))))</f>
        <v>1</v>
      </c>
      <c r="W20" s="123">
        <f>MIN(S20, S20+(INDEX('Pace of change parameters'!$E$25:$I$25,1,$B$6)-S20)*(1-V20))</f>
        <v>3.7481612150271904E-2</v>
      </c>
      <c r="X20" s="123">
        <v>3.7300000000000111E-2</v>
      </c>
      <c r="Y20" s="99">
        <f t="shared" si="4"/>
        <v>57356.133446115629</v>
      </c>
      <c r="Z20" s="88">
        <v>-3.8789738316801436E-2</v>
      </c>
      <c r="AA20" s="90">
        <f t="shared" si="8"/>
        <v>52443.930208869257</v>
      </c>
      <c r="AB20" s="90">
        <f>IF(INDEX('Pace of change parameters'!$E$27:$I$27,1,$B$6)=1,MAX(AA20,Y20),Y20)</f>
        <v>57356.133446115629</v>
      </c>
      <c r="AC20" s="88">
        <f t="shared" si="5"/>
        <v>3.7481612150271904E-2</v>
      </c>
      <c r="AD20" s="134">
        <v>3.7300000000000111E-2</v>
      </c>
      <c r="AE20" s="51">
        <f t="shared" si="6"/>
        <v>57356</v>
      </c>
      <c r="AF20" s="51">
        <v>333.76767280960797</v>
      </c>
      <c r="AG20" s="15">
        <f t="shared" si="7"/>
        <v>3.7479198321394902E-2</v>
      </c>
      <c r="AH20" s="15">
        <f t="shared" si="7"/>
        <v>3.7297586593666221E-2</v>
      </c>
      <c r="AI20" s="51"/>
      <c r="AJ20" s="51">
        <v>54560.310370629442</v>
      </c>
      <c r="AK20" s="51">
        <v>317.49891589676599</v>
      </c>
      <c r="AL20" s="15">
        <f t="shared" si="9"/>
        <v>5.1240354213151873E-2</v>
      </c>
      <c r="AM20" s="53">
        <f t="shared" si="9"/>
        <v>5.1240354213151873E-2</v>
      </c>
    </row>
    <row r="21" spans="1:39" x14ac:dyDescent="0.2">
      <c r="A21" s="160" t="s">
        <v>89</v>
      </c>
      <c r="B21" s="160" t="s">
        <v>90</v>
      </c>
      <c r="D21" s="62">
        <v>84956</v>
      </c>
      <c r="E21" s="67">
        <v>278.39022152994335</v>
      </c>
      <c r="F21" s="50"/>
      <c r="G21" s="82">
        <v>82350.457571795807</v>
      </c>
      <c r="H21" s="75">
        <v>268.25408397401026</v>
      </c>
      <c r="I21" s="84"/>
      <c r="J21" s="94">
        <f t="shared" si="2"/>
        <v>3.1639683676712993E-2</v>
      </c>
      <c r="K21" s="117">
        <f t="shared" si="2"/>
        <v>3.7785585239832331E-2</v>
      </c>
      <c r="L21" s="94">
        <v>4.3479622393647333E-2</v>
      </c>
      <c r="M21" s="88">
        <f>INDEX('Pace of change parameters'!$E$20:$I$20,1,$B$6)</f>
        <v>3.73E-2</v>
      </c>
      <c r="N21" s="99">
        <f>IF(INDEX('Pace of change parameters'!$E$28:$I$28,1,$B$6)=1,(1+L21)*D21,D21)</f>
        <v>88649.854800074696</v>
      </c>
      <c r="O21" s="85">
        <f>IF(K21&lt;INDEX('Pace of change parameters'!$E$16:$I$16,1,$B$6),1,IF(K21&gt;INDEX('Pace of change parameters'!$E$17:$I$17,1,$B$6),0,(K21-INDEX('Pace of change parameters'!$E$17:$I$17,1,$B$6))/(INDEX('Pace of change parameters'!$E$16:$I$16,1,$B$6)-INDEX('Pace of change parameters'!$E$17:$I$17,1,$B$6))))</f>
        <v>0</v>
      </c>
      <c r="P21" s="52">
        <v>4.3479622393647333E-2</v>
      </c>
      <c r="Q21" s="52">
        <v>3.7300000000000111E-2</v>
      </c>
      <c r="R21" s="9">
        <f>IF(INDEX('Pace of change parameters'!$E$29:$I$29,1,$B$6)=1,D21*(1+P21),D21)</f>
        <v>88649.854800074696</v>
      </c>
      <c r="S21" s="94">
        <f>IF(P21&lt;INDEX('Pace of change parameters'!$E$22:$I$22,1,$B$6),INDEX('Pace of change parameters'!$E$22:$I$22,1,$B$6),P21)</f>
        <v>4.3479622393647333E-2</v>
      </c>
      <c r="T21" s="123">
        <v>3.7300000000000111E-2</v>
      </c>
      <c r="U21" s="108">
        <f t="shared" si="3"/>
        <v>88649.854800074696</v>
      </c>
      <c r="V21" s="122">
        <f>IF(J21&gt;INDEX('Pace of change parameters'!$E$24:$I$24,1,$B$6),0,IF(J21&lt;INDEX('Pace of change parameters'!$E$23:$I$23,1,$B$6),1,(J21-INDEX('Pace of change parameters'!$E$24:$I$24,1,$B$6))/(INDEX('Pace of change parameters'!$E$23:$I$23,1,$B$6)-INDEX('Pace of change parameters'!$E$24:$I$24,1,$B$6))))</f>
        <v>1</v>
      </c>
      <c r="W21" s="123">
        <f>MIN(S21, S21+(INDEX('Pace of change parameters'!$E$25:$I$25,1,$B$6)-S21)*(1-V21))</f>
        <v>4.3479622393647333E-2</v>
      </c>
      <c r="X21" s="123">
        <v>3.7300000000000111E-2</v>
      </c>
      <c r="Y21" s="99">
        <f t="shared" si="4"/>
        <v>88649.854800074696</v>
      </c>
      <c r="Z21" s="88">
        <v>-3.7736174813823409E-2</v>
      </c>
      <c r="AA21" s="90">
        <f t="shared" si="8"/>
        <v>82802.708639170451</v>
      </c>
      <c r="AB21" s="90">
        <f>IF(INDEX('Pace of change parameters'!$E$27:$I$27,1,$B$6)=1,MAX(AA21,Y21),Y21)</f>
        <v>88649.854800074696</v>
      </c>
      <c r="AC21" s="88">
        <f t="shared" si="5"/>
        <v>4.3479622393647333E-2</v>
      </c>
      <c r="AD21" s="134">
        <v>3.7300000000000111E-2</v>
      </c>
      <c r="AE21" s="51">
        <f t="shared" si="6"/>
        <v>88650</v>
      </c>
      <c r="AF21" s="51">
        <v>288.7746497773033</v>
      </c>
      <c r="AG21" s="15">
        <f t="shared" si="7"/>
        <v>4.3481331512783106E-2</v>
      </c>
      <c r="AH21" s="15">
        <f t="shared" si="7"/>
        <v>3.7301698997509458E-2</v>
      </c>
      <c r="AI21" s="51"/>
      <c r="AJ21" s="51">
        <v>86049.90281449059</v>
      </c>
      <c r="AK21" s="51">
        <v>280.30491312606324</v>
      </c>
      <c r="AL21" s="15">
        <f t="shared" si="9"/>
        <v>3.0216154817917618E-2</v>
      </c>
      <c r="AM21" s="53">
        <f t="shared" si="9"/>
        <v>3.0216154817917618E-2</v>
      </c>
    </row>
    <row r="22" spans="1:39" x14ac:dyDescent="0.2">
      <c r="A22" s="160" t="s">
        <v>91</v>
      </c>
      <c r="B22" s="160" t="s">
        <v>92</v>
      </c>
      <c r="D22" s="62">
        <v>63926</v>
      </c>
      <c r="E22" s="67">
        <v>316.77002040605691</v>
      </c>
      <c r="F22" s="50"/>
      <c r="G22" s="82">
        <v>59238.804496987803</v>
      </c>
      <c r="H22" s="75">
        <v>291.95738553318711</v>
      </c>
      <c r="I22" s="84"/>
      <c r="J22" s="94">
        <f t="shared" si="2"/>
        <v>7.9123735578602528E-2</v>
      </c>
      <c r="K22" s="117">
        <f t="shared" si="2"/>
        <v>8.4987179987092043E-2</v>
      </c>
      <c r="L22" s="94">
        <v>4.2936194149381102E-2</v>
      </c>
      <c r="M22" s="88">
        <f>INDEX('Pace of change parameters'!$E$20:$I$20,1,$B$6)</f>
        <v>3.73E-2</v>
      </c>
      <c r="N22" s="99">
        <f>IF(INDEX('Pace of change parameters'!$E$28:$I$28,1,$B$6)=1,(1+L22)*D22,D22)</f>
        <v>66670.739147193337</v>
      </c>
      <c r="O22" s="85">
        <f>IF(K22&lt;INDEX('Pace of change parameters'!$E$16:$I$16,1,$B$6),1,IF(K22&gt;INDEX('Pace of change parameters'!$E$17:$I$17,1,$B$6),0,(K22-INDEX('Pace of change parameters'!$E$17:$I$17,1,$B$6))/(INDEX('Pace of change parameters'!$E$16:$I$16,1,$B$6)-INDEX('Pace of change parameters'!$E$17:$I$17,1,$B$6))))</f>
        <v>0</v>
      </c>
      <c r="P22" s="52">
        <v>4.2936194149381102E-2</v>
      </c>
      <c r="Q22" s="52">
        <v>3.7300000000000111E-2</v>
      </c>
      <c r="R22" s="9">
        <f>IF(INDEX('Pace of change parameters'!$E$29:$I$29,1,$B$6)=1,D22*(1+P22),D22)</f>
        <v>66670.739147193337</v>
      </c>
      <c r="S22" s="94">
        <f>IF(P22&lt;INDEX('Pace of change parameters'!$E$22:$I$22,1,$B$6),INDEX('Pace of change parameters'!$E$22:$I$22,1,$B$6),P22)</f>
        <v>4.2936194149381102E-2</v>
      </c>
      <c r="T22" s="123">
        <v>3.7300000000000111E-2</v>
      </c>
      <c r="U22" s="108">
        <f t="shared" si="3"/>
        <v>66670.739147193337</v>
      </c>
      <c r="V22" s="122">
        <f>IF(J22&gt;INDEX('Pace of change parameters'!$E$24:$I$24,1,$B$6),0,IF(J22&lt;INDEX('Pace of change parameters'!$E$23:$I$23,1,$B$6),1,(J22-INDEX('Pace of change parameters'!$E$24:$I$24,1,$B$6))/(INDEX('Pace of change parameters'!$E$23:$I$23,1,$B$6)-INDEX('Pace of change parameters'!$E$24:$I$24,1,$B$6))))</f>
        <v>1</v>
      </c>
      <c r="W22" s="123">
        <f>MIN(S22, S22+(INDEX('Pace of change parameters'!$E$25:$I$25,1,$B$6)-S22)*(1-V22))</f>
        <v>4.2936194149381102E-2</v>
      </c>
      <c r="X22" s="123">
        <v>3.7300000000000111E-2</v>
      </c>
      <c r="Y22" s="99">
        <f t="shared" si="4"/>
        <v>66670.739147193337</v>
      </c>
      <c r="Z22" s="88">
        <v>-4.3634680284162841E-2</v>
      </c>
      <c r="AA22" s="90">
        <f t="shared" si="8"/>
        <v>59199.01382599803</v>
      </c>
      <c r="AB22" s="90">
        <f>IF(INDEX('Pace of change parameters'!$E$27:$I$27,1,$B$6)=1,MAX(AA22,Y22),Y22)</f>
        <v>66670.739147193337</v>
      </c>
      <c r="AC22" s="88">
        <f t="shared" si="5"/>
        <v>4.2936194149381102E-2</v>
      </c>
      <c r="AD22" s="134">
        <v>3.7300000000000111E-2</v>
      </c>
      <c r="AE22" s="51">
        <f t="shared" si="6"/>
        <v>66671</v>
      </c>
      <c r="AF22" s="51">
        <v>328.58682777558221</v>
      </c>
      <c r="AG22" s="15">
        <f t="shared" si="7"/>
        <v>4.2940274692613301E-2</v>
      </c>
      <c r="AH22" s="15">
        <f t="shared" si="7"/>
        <v>3.7304058491323566E-2</v>
      </c>
      <c r="AI22" s="51"/>
      <c r="AJ22" s="51">
        <v>61900.000560024186</v>
      </c>
      <c r="AK22" s="51">
        <v>305.07304260210753</v>
      </c>
      <c r="AL22" s="15">
        <f t="shared" si="9"/>
        <v>7.7075919173044127E-2</v>
      </c>
      <c r="AM22" s="53">
        <f t="shared" si="9"/>
        <v>7.7075919173044127E-2</v>
      </c>
    </row>
    <row r="23" spans="1:39" x14ac:dyDescent="0.2">
      <c r="A23" s="160" t="s">
        <v>93</v>
      </c>
      <c r="B23" s="160" t="s">
        <v>94</v>
      </c>
      <c r="D23" s="62">
        <v>102143</v>
      </c>
      <c r="E23" s="67">
        <v>448.40719346915034</v>
      </c>
      <c r="F23" s="50"/>
      <c r="G23" s="82">
        <v>94508.078012214653</v>
      </c>
      <c r="H23" s="75">
        <v>412.38532206507108</v>
      </c>
      <c r="I23" s="84"/>
      <c r="J23" s="94">
        <f t="shared" si="2"/>
        <v>8.0785919557041286E-2</v>
      </c>
      <c r="K23" s="117">
        <f t="shared" si="2"/>
        <v>8.7350032788982901E-2</v>
      </c>
      <c r="L23" s="94">
        <v>4.3600003110962016E-2</v>
      </c>
      <c r="M23" s="88">
        <f>INDEX('Pace of change parameters'!$E$20:$I$20,1,$B$6)</f>
        <v>3.73E-2</v>
      </c>
      <c r="N23" s="99">
        <f>IF(INDEX('Pace of change parameters'!$E$28:$I$28,1,$B$6)=1,(1+L23)*D23,D23)</f>
        <v>106596.43511776299</v>
      </c>
      <c r="O23" s="85">
        <f>IF(K23&lt;INDEX('Pace of change parameters'!$E$16:$I$16,1,$B$6),1,IF(K23&gt;INDEX('Pace of change parameters'!$E$17:$I$17,1,$B$6),0,(K23-INDEX('Pace of change parameters'!$E$17:$I$17,1,$B$6))/(INDEX('Pace of change parameters'!$E$16:$I$16,1,$B$6)-INDEX('Pace of change parameters'!$E$17:$I$17,1,$B$6))))</f>
        <v>0</v>
      </c>
      <c r="P23" s="52">
        <v>4.3600003110962016E-2</v>
      </c>
      <c r="Q23" s="52">
        <v>3.7300000000000111E-2</v>
      </c>
      <c r="R23" s="9">
        <f>IF(INDEX('Pace of change parameters'!$E$29:$I$29,1,$B$6)=1,D23*(1+P23),D23)</f>
        <v>106596.43511776299</v>
      </c>
      <c r="S23" s="94">
        <f>IF(P23&lt;INDEX('Pace of change parameters'!$E$22:$I$22,1,$B$6),INDEX('Pace of change parameters'!$E$22:$I$22,1,$B$6),P23)</f>
        <v>4.3600003110962016E-2</v>
      </c>
      <c r="T23" s="123">
        <v>3.7300000000000111E-2</v>
      </c>
      <c r="U23" s="108">
        <f t="shared" si="3"/>
        <v>106596.43511776299</v>
      </c>
      <c r="V23" s="122">
        <f>IF(J23&gt;INDEX('Pace of change parameters'!$E$24:$I$24,1,$B$6),0,IF(J23&lt;INDEX('Pace of change parameters'!$E$23:$I$23,1,$B$6),1,(J23-INDEX('Pace of change parameters'!$E$24:$I$24,1,$B$6))/(INDEX('Pace of change parameters'!$E$23:$I$23,1,$B$6)-INDEX('Pace of change parameters'!$E$24:$I$24,1,$B$6))))</f>
        <v>1</v>
      </c>
      <c r="W23" s="123">
        <f>MIN(S23, S23+(INDEX('Pace of change parameters'!$E$25:$I$25,1,$B$6)-S23)*(1-V23))</f>
        <v>4.3600003110962016E-2</v>
      </c>
      <c r="X23" s="123">
        <v>3.7300000000000111E-2</v>
      </c>
      <c r="Y23" s="99">
        <f t="shared" si="4"/>
        <v>106596.43511776299</v>
      </c>
      <c r="Z23" s="88">
        <v>-4.4443049167689153E-2</v>
      </c>
      <c r="AA23" s="90">
        <f t="shared" si="8"/>
        <v>94364.767586499438</v>
      </c>
      <c r="AB23" s="90">
        <f>IF(INDEX('Pace of change parameters'!$E$27:$I$27,1,$B$6)=1,MAX(AA23,Y23),Y23)</f>
        <v>106596.43511776299</v>
      </c>
      <c r="AC23" s="88">
        <f t="shared" si="5"/>
        <v>4.3600003110962016E-2</v>
      </c>
      <c r="AD23" s="134">
        <v>3.7300000000000111E-2</v>
      </c>
      <c r="AE23" s="51">
        <f t="shared" si="6"/>
        <v>106596</v>
      </c>
      <c r="AF23" s="51">
        <v>465.13088315230476</v>
      </c>
      <c r="AG23" s="15">
        <f t="shared" si="7"/>
        <v>4.3595743222736738E-2</v>
      </c>
      <c r="AH23" s="15">
        <f t="shared" si="7"/>
        <v>3.7295765827862315E-2</v>
      </c>
      <c r="AI23" s="51"/>
      <c r="AJ23" s="51">
        <v>98753.682346515998</v>
      </c>
      <c r="AK23" s="51">
        <v>430.91098619438958</v>
      </c>
      <c r="AL23" s="15">
        <f t="shared" si="9"/>
        <v>7.941291369739667E-2</v>
      </c>
      <c r="AM23" s="53">
        <f t="shared" si="9"/>
        <v>7.941291369739667E-2</v>
      </c>
    </row>
    <row r="24" spans="1:39" x14ac:dyDescent="0.2">
      <c r="A24" s="160" t="s">
        <v>95</v>
      </c>
      <c r="B24" s="160" t="s">
        <v>96</v>
      </c>
      <c r="D24" s="62">
        <v>48109</v>
      </c>
      <c r="E24" s="67">
        <v>265.26404505944657</v>
      </c>
      <c r="F24" s="50"/>
      <c r="G24" s="82">
        <v>47158.594430807163</v>
      </c>
      <c r="H24" s="75">
        <v>258.35067565396923</v>
      </c>
      <c r="I24" s="84"/>
      <c r="J24" s="94">
        <f t="shared" si="2"/>
        <v>2.0153390504191293E-2</v>
      </c>
      <c r="K24" s="117">
        <f t="shared" si="2"/>
        <v>2.6759633540641481E-2</v>
      </c>
      <c r="L24" s="94">
        <v>4.4017279936032994E-2</v>
      </c>
      <c r="M24" s="88">
        <f>INDEX('Pace of change parameters'!$E$20:$I$20,1,$B$6)</f>
        <v>3.73E-2</v>
      </c>
      <c r="N24" s="99">
        <f>IF(INDEX('Pace of change parameters'!$E$28:$I$28,1,$B$6)=1,(1+L24)*D24,D24)</f>
        <v>50226.627320442611</v>
      </c>
      <c r="O24" s="85">
        <f>IF(K24&lt;INDEX('Pace of change parameters'!$E$16:$I$16,1,$B$6),1,IF(K24&gt;INDEX('Pace of change parameters'!$E$17:$I$17,1,$B$6),0,(K24-INDEX('Pace of change parameters'!$E$17:$I$17,1,$B$6))/(INDEX('Pace of change parameters'!$E$16:$I$16,1,$B$6)-INDEX('Pace of change parameters'!$E$17:$I$17,1,$B$6))))</f>
        <v>0</v>
      </c>
      <c r="P24" s="52">
        <v>4.4017279936032994E-2</v>
      </c>
      <c r="Q24" s="52">
        <v>3.7300000000000111E-2</v>
      </c>
      <c r="R24" s="9">
        <f>IF(INDEX('Pace of change parameters'!$E$29:$I$29,1,$B$6)=1,D24*(1+P24),D24)</f>
        <v>50226.627320442611</v>
      </c>
      <c r="S24" s="94">
        <f>IF(P24&lt;INDEX('Pace of change parameters'!$E$22:$I$22,1,$B$6),INDEX('Pace of change parameters'!$E$22:$I$22,1,$B$6),P24)</f>
        <v>4.4017279936032994E-2</v>
      </c>
      <c r="T24" s="123">
        <v>3.7300000000000111E-2</v>
      </c>
      <c r="U24" s="108">
        <f t="shared" si="3"/>
        <v>50226.627320442611</v>
      </c>
      <c r="V24" s="122">
        <f>IF(J24&gt;INDEX('Pace of change parameters'!$E$24:$I$24,1,$B$6),0,IF(J24&lt;INDEX('Pace of change parameters'!$E$23:$I$23,1,$B$6),1,(J24-INDEX('Pace of change parameters'!$E$24:$I$24,1,$B$6))/(INDEX('Pace of change parameters'!$E$23:$I$23,1,$B$6)-INDEX('Pace of change parameters'!$E$24:$I$24,1,$B$6))))</f>
        <v>1</v>
      </c>
      <c r="W24" s="123">
        <f>MIN(S24, S24+(INDEX('Pace of change parameters'!$E$25:$I$25,1,$B$6)-S24)*(1-V24))</f>
        <v>4.4017279936032994E-2</v>
      </c>
      <c r="X24" s="123">
        <v>3.7300000000000111E-2</v>
      </c>
      <c r="Y24" s="99">
        <f t="shared" si="4"/>
        <v>50226.627320442611</v>
      </c>
      <c r="Z24" s="88">
        <v>0</v>
      </c>
      <c r="AA24" s="90">
        <f t="shared" si="8"/>
        <v>49277.108923178042</v>
      </c>
      <c r="AB24" s="90">
        <f>IF(INDEX('Pace of change parameters'!$E$27:$I$27,1,$B$6)=1,MAX(AA24,Y24),Y24)</f>
        <v>50226.627320442611</v>
      </c>
      <c r="AC24" s="88">
        <f t="shared" si="5"/>
        <v>4.4017279936032994E-2</v>
      </c>
      <c r="AD24" s="134">
        <v>3.7300000000000111E-2</v>
      </c>
      <c r="AE24" s="51">
        <f t="shared" si="6"/>
        <v>50227</v>
      </c>
      <c r="AF24" s="51">
        <v>275.16043560439539</v>
      </c>
      <c r="AG24" s="15">
        <f t="shared" si="7"/>
        <v>4.4025026502317655E-2</v>
      </c>
      <c r="AH24" s="15">
        <f t="shared" si="7"/>
        <v>3.7307696724337536E-2</v>
      </c>
      <c r="AI24" s="51"/>
      <c r="AJ24" s="51">
        <v>49277.108923178042</v>
      </c>
      <c r="AK24" s="51">
        <v>269.95661211354269</v>
      </c>
      <c r="AL24" s="15">
        <f t="shared" si="9"/>
        <v>1.9276517993432218E-2</v>
      </c>
      <c r="AM24" s="53">
        <f t="shared" si="9"/>
        <v>1.9276517993432218E-2</v>
      </c>
    </row>
    <row r="25" spans="1:39" x14ac:dyDescent="0.2">
      <c r="A25" s="160" t="s">
        <v>97</v>
      </c>
      <c r="B25" s="160" t="s">
        <v>98</v>
      </c>
      <c r="D25" s="62">
        <v>124993</v>
      </c>
      <c r="E25" s="67">
        <v>239.62640126804428</v>
      </c>
      <c r="F25" s="50"/>
      <c r="G25" s="82">
        <v>120032.36068675847</v>
      </c>
      <c r="H25" s="75">
        <v>230.09848454150344</v>
      </c>
      <c r="I25" s="84"/>
      <c r="J25" s="94">
        <f t="shared" ref="J25:K88" si="10">D25/G25-1</f>
        <v>4.1327516053666802E-2</v>
      </c>
      <c r="K25" s="117">
        <f t="shared" si="10"/>
        <v>4.1407994257442571E-2</v>
      </c>
      <c r="L25" s="94">
        <v>3.7380166940266024E-2</v>
      </c>
      <c r="M25" s="88">
        <f>INDEX('Pace of change parameters'!$E$20:$I$20,1,$B$6)</f>
        <v>3.73E-2</v>
      </c>
      <c r="N25" s="99">
        <f>IF(INDEX('Pace of change parameters'!$E$28:$I$28,1,$B$6)=1,(1+L25)*D25,D25)</f>
        <v>129665.25920636467</v>
      </c>
      <c r="O25" s="85">
        <f>IF(K25&lt;INDEX('Pace of change parameters'!$E$16:$I$16,1,$B$6),1,IF(K25&gt;INDEX('Pace of change parameters'!$E$17:$I$17,1,$B$6),0,(K25-INDEX('Pace of change parameters'!$E$17:$I$17,1,$B$6))/(INDEX('Pace of change parameters'!$E$16:$I$16,1,$B$6)-INDEX('Pace of change parameters'!$E$17:$I$17,1,$B$6))))</f>
        <v>0</v>
      </c>
      <c r="P25" s="52">
        <v>3.7380166940266024E-2</v>
      </c>
      <c r="Q25" s="52">
        <v>3.7300000000000111E-2</v>
      </c>
      <c r="R25" s="9">
        <f>IF(INDEX('Pace of change parameters'!$E$29:$I$29,1,$B$6)=1,D25*(1+P25),D25)</f>
        <v>129665.25920636467</v>
      </c>
      <c r="S25" s="94">
        <f>IF(P25&lt;INDEX('Pace of change parameters'!$E$22:$I$22,1,$B$6),INDEX('Pace of change parameters'!$E$22:$I$22,1,$B$6),P25)</f>
        <v>3.7380166940266024E-2</v>
      </c>
      <c r="T25" s="123">
        <v>3.7300000000000111E-2</v>
      </c>
      <c r="U25" s="108">
        <f t="shared" si="3"/>
        <v>129665.25920636467</v>
      </c>
      <c r="V25" s="122">
        <f>IF(J25&gt;INDEX('Pace of change parameters'!$E$24:$I$24,1,$B$6),0,IF(J25&lt;INDEX('Pace of change parameters'!$E$23:$I$23,1,$B$6),1,(J25-INDEX('Pace of change parameters'!$E$24:$I$24,1,$B$6))/(INDEX('Pace of change parameters'!$E$23:$I$23,1,$B$6)-INDEX('Pace of change parameters'!$E$24:$I$24,1,$B$6))))</f>
        <v>1</v>
      </c>
      <c r="W25" s="123">
        <f>MIN(S25, S25+(INDEX('Pace of change parameters'!$E$25:$I$25,1,$B$6)-S25)*(1-V25))</f>
        <v>3.7380166940266024E-2</v>
      </c>
      <c r="X25" s="123">
        <v>3.7300000000000111E-2</v>
      </c>
      <c r="Y25" s="99">
        <f t="shared" si="4"/>
        <v>129665.25920636467</v>
      </c>
      <c r="Z25" s="88">
        <v>0</v>
      </c>
      <c r="AA25" s="90">
        <f t="shared" si="8"/>
        <v>125424.59721835167</v>
      </c>
      <c r="AB25" s="90">
        <f>IF(INDEX('Pace of change parameters'!$E$27:$I$27,1,$B$6)=1,MAX(AA25,Y25),Y25)</f>
        <v>129665.25920636467</v>
      </c>
      <c r="AC25" s="88">
        <f t="shared" si="5"/>
        <v>3.7380166940266024E-2</v>
      </c>
      <c r="AD25" s="134">
        <v>3.7300000000000111E-2</v>
      </c>
      <c r="AE25" s="51">
        <f t="shared" si="6"/>
        <v>129665</v>
      </c>
      <c r="AF25" s="51">
        <v>248.56396914440933</v>
      </c>
      <c r="AG25" s="15">
        <f t="shared" si="7"/>
        <v>3.7378093173217719E-2</v>
      </c>
      <c r="AH25" s="15">
        <f t="shared" si="7"/>
        <v>3.7297926393208947E-2</v>
      </c>
      <c r="AI25" s="51"/>
      <c r="AJ25" s="51">
        <v>125424.59721835167</v>
      </c>
      <c r="AK25" s="51">
        <v>240.4352424550367</v>
      </c>
      <c r="AL25" s="15">
        <f t="shared" si="9"/>
        <v>3.3808382691205452E-2</v>
      </c>
      <c r="AM25" s="53">
        <f t="shared" si="9"/>
        <v>3.3808382691205452E-2</v>
      </c>
    </row>
    <row r="26" spans="1:39" x14ac:dyDescent="0.2">
      <c r="A26" s="160" t="s">
        <v>99</v>
      </c>
      <c r="B26" s="160" t="s">
        <v>100</v>
      </c>
      <c r="D26" s="62">
        <v>104607</v>
      </c>
      <c r="E26" s="67">
        <v>278.33975998312974</v>
      </c>
      <c r="F26" s="50"/>
      <c r="G26" s="82">
        <v>106085.51739277727</v>
      </c>
      <c r="H26" s="75">
        <v>281.63933299410155</v>
      </c>
      <c r="I26" s="84"/>
      <c r="J26" s="94">
        <f t="shared" si="10"/>
        <v>-1.3937033339839644E-2</v>
      </c>
      <c r="K26" s="117">
        <f t="shared" si="10"/>
        <v>-1.1715597306292902E-2</v>
      </c>
      <c r="L26" s="94">
        <v>3.9636864556837459E-2</v>
      </c>
      <c r="M26" s="88">
        <f>INDEX('Pace of change parameters'!$E$20:$I$20,1,$B$6)</f>
        <v>3.73E-2</v>
      </c>
      <c r="N26" s="99">
        <f>IF(INDEX('Pace of change parameters'!$E$28:$I$28,1,$B$6)=1,(1+L26)*D26,D26)</f>
        <v>108753.29349069709</v>
      </c>
      <c r="O26" s="85">
        <f>IF(K26&lt;INDEX('Pace of change parameters'!$E$16:$I$16,1,$B$6),1,IF(K26&gt;INDEX('Pace of change parameters'!$E$17:$I$17,1,$B$6),0,(K26-INDEX('Pace of change parameters'!$E$17:$I$17,1,$B$6))/(INDEX('Pace of change parameters'!$E$16:$I$16,1,$B$6)-INDEX('Pace of change parameters'!$E$17:$I$17,1,$B$6))))</f>
        <v>0</v>
      </c>
      <c r="P26" s="52">
        <v>3.9636864556837459E-2</v>
      </c>
      <c r="Q26" s="52">
        <v>3.7300000000000111E-2</v>
      </c>
      <c r="R26" s="9">
        <f>IF(INDEX('Pace of change parameters'!$E$29:$I$29,1,$B$6)=1,D26*(1+P26),D26)</f>
        <v>108753.29349069709</v>
      </c>
      <c r="S26" s="94">
        <f>IF(P26&lt;INDEX('Pace of change parameters'!$E$22:$I$22,1,$B$6),INDEX('Pace of change parameters'!$E$22:$I$22,1,$B$6),P26)</f>
        <v>3.9636864556837459E-2</v>
      </c>
      <c r="T26" s="123">
        <v>3.7300000000000111E-2</v>
      </c>
      <c r="U26" s="108">
        <f t="shared" si="3"/>
        <v>108753.29349069709</v>
      </c>
      <c r="V26" s="122">
        <f>IF(J26&gt;INDEX('Pace of change parameters'!$E$24:$I$24,1,$B$6),0,IF(J26&lt;INDEX('Pace of change parameters'!$E$23:$I$23,1,$B$6),1,(J26-INDEX('Pace of change parameters'!$E$24:$I$24,1,$B$6))/(INDEX('Pace of change parameters'!$E$23:$I$23,1,$B$6)-INDEX('Pace of change parameters'!$E$24:$I$24,1,$B$6))))</f>
        <v>1</v>
      </c>
      <c r="W26" s="123">
        <f>MIN(S26, S26+(INDEX('Pace of change parameters'!$E$25:$I$25,1,$B$6)-S26)*(1-V26))</f>
        <v>3.9636864556837459E-2</v>
      </c>
      <c r="X26" s="123">
        <v>3.7300000000000111E-2</v>
      </c>
      <c r="Y26" s="99">
        <f t="shared" si="4"/>
        <v>108753.29349069709</v>
      </c>
      <c r="Z26" s="88">
        <v>0</v>
      </c>
      <c r="AA26" s="90">
        <f t="shared" si="8"/>
        <v>110851.21723476499</v>
      </c>
      <c r="AB26" s="90">
        <f>IF(INDEX('Pace of change parameters'!$E$27:$I$27,1,$B$6)=1,MAX(AA26,Y26),Y26)</f>
        <v>108753.29349069709</v>
      </c>
      <c r="AC26" s="88">
        <f t="shared" si="5"/>
        <v>3.9636864556837459E-2</v>
      </c>
      <c r="AD26" s="134">
        <v>3.7300000000000111E-2</v>
      </c>
      <c r="AE26" s="51">
        <f t="shared" si="6"/>
        <v>108753</v>
      </c>
      <c r="AF26" s="51">
        <v>288.72105386171103</v>
      </c>
      <c r="AG26" s="15">
        <f t="shared" si="7"/>
        <v>3.9634058906191649E-2</v>
      </c>
      <c r="AH26" s="15">
        <f t="shared" si="7"/>
        <v>3.729720065581188E-2</v>
      </c>
      <c r="AI26" s="51"/>
      <c r="AJ26" s="51">
        <v>110851.21723476499</v>
      </c>
      <c r="AK26" s="51">
        <v>294.29147022955522</v>
      </c>
      <c r="AL26" s="15">
        <f t="shared" si="9"/>
        <v>-1.8928229090360849E-2</v>
      </c>
      <c r="AM26" s="53">
        <f t="shared" si="9"/>
        <v>-1.8928229090361071E-2</v>
      </c>
    </row>
    <row r="27" spans="1:39" x14ac:dyDescent="0.2">
      <c r="A27" s="160" t="s">
        <v>101</v>
      </c>
      <c r="B27" s="160" t="s">
        <v>102</v>
      </c>
      <c r="D27" s="62">
        <v>61222</v>
      </c>
      <c r="E27" s="67">
        <v>294.25296733567461</v>
      </c>
      <c r="F27" s="50"/>
      <c r="G27" s="82">
        <v>51924.107673126411</v>
      </c>
      <c r="H27" s="75">
        <v>248.34733401024323</v>
      </c>
      <c r="I27" s="84"/>
      <c r="J27" s="94">
        <f t="shared" si="10"/>
        <v>0.17906696414324252</v>
      </c>
      <c r="K27" s="117">
        <f t="shared" si="10"/>
        <v>0.18484447803066795</v>
      </c>
      <c r="L27" s="94">
        <v>4.2382845451260476E-2</v>
      </c>
      <c r="M27" s="88">
        <f>INDEX('Pace of change parameters'!$E$20:$I$20,1,$B$6)</f>
        <v>3.73E-2</v>
      </c>
      <c r="N27" s="99">
        <f>IF(INDEX('Pace of change parameters'!$E$28:$I$28,1,$B$6)=1,(1+L27)*D27,D27)</f>
        <v>63816.762564217068</v>
      </c>
      <c r="O27" s="85">
        <f>IF(K27&lt;INDEX('Pace of change parameters'!$E$16:$I$16,1,$B$6),1,IF(K27&gt;INDEX('Pace of change parameters'!$E$17:$I$17,1,$B$6),0,(K27-INDEX('Pace of change parameters'!$E$17:$I$17,1,$B$6))/(INDEX('Pace of change parameters'!$E$16:$I$16,1,$B$6)-INDEX('Pace of change parameters'!$E$17:$I$17,1,$B$6))))</f>
        <v>0</v>
      </c>
      <c r="P27" s="52">
        <v>4.2382845451260476E-2</v>
      </c>
      <c r="Q27" s="52">
        <v>3.7300000000000111E-2</v>
      </c>
      <c r="R27" s="9">
        <f>IF(INDEX('Pace of change parameters'!$E$29:$I$29,1,$B$6)=1,D27*(1+P27),D27)</f>
        <v>63816.762564217068</v>
      </c>
      <c r="S27" s="94">
        <f>IF(P27&lt;INDEX('Pace of change parameters'!$E$22:$I$22,1,$B$6),INDEX('Pace of change parameters'!$E$22:$I$22,1,$B$6),P27)</f>
        <v>4.2382845451260476E-2</v>
      </c>
      <c r="T27" s="123">
        <v>3.7300000000000111E-2</v>
      </c>
      <c r="U27" s="108">
        <f t="shared" si="3"/>
        <v>63816.762564217068</v>
      </c>
      <c r="V27" s="122">
        <f>IF(J27&gt;INDEX('Pace of change parameters'!$E$24:$I$24,1,$B$6),0,IF(J27&lt;INDEX('Pace of change parameters'!$E$23:$I$23,1,$B$6),1,(J27-INDEX('Pace of change parameters'!$E$24:$I$24,1,$B$6))/(INDEX('Pace of change parameters'!$E$23:$I$23,1,$B$6)-INDEX('Pace of change parameters'!$E$24:$I$24,1,$B$6))))</f>
        <v>1</v>
      </c>
      <c r="W27" s="123">
        <f>MIN(S27, S27+(INDEX('Pace of change parameters'!$E$25:$I$25,1,$B$6)-S27)*(1-V27))</f>
        <v>4.2382845451260476E-2</v>
      </c>
      <c r="X27" s="123">
        <v>3.7300000000000111E-2</v>
      </c>
      <c r="Y27" s="99">
        <f t="shared" si="4"/>
        <v>63816.762564217068</v>
      </c>
      <c r="Z27" s="88">
        <v>-3.3124842213870354E-2</v>
      </c>
      <c r="AA27" s="90">
        <f t="shared" si="8"/>
        <v>52459.459455394834</v>
      </c>
      <c r="AB27" s="90">
        <f>IF(INDEX('Pace of change parameters'!$E$27:$I$27,1,$B$6)=1,MAX(AA27,Y27),Y27)</f>
        <v>63816.762564217068</v>
      </c>
      <c r="AC27" s="88">
        <f t="shared" si="5"/>
        <v>4.2382845451260476E-2</v>
      </c>
      <c r="AD27" s="134">
        <v>3.7300000000000111E-2</v>
      </c>
      <c r="AE27" s="51">
        <f t="shared" si="6"/>
        <v>63817</v>
      </c>
      <c r="AF27" s="51">
        <v>305.22973864670399</v>
      </c>
      <c r="AG27" s="15">
        <f t="shared" si="7"/>
        <v>4.2386723726764997E-2</v>
      </c>
      <c r="AH27" s="15">
        <f t="shared" si="7"/>
        <v>3.7303859364338887E-2</v>
      </c>
      <c r="AI27" s="51"/>
      <c r="AJ27" s="51">
        <v>54256.704221786131</v>
      </c>
      <c r="AK27" s="51">
        <v>259.50388845366126</v>
      </c>
      <c r="AL27" s="15">
        <f t="shared" si="9"/>
        <v>0.17620487486917868</v>
      </c>
      <c r="AM27" s="53">
        <f t="shared" si="9"/>
        <v>0.17620487486917891</v>
      </c>
    </row>
    <row r="28" spans="1:39" x14ac:dyDescent="0.2">
      <c r="A28" s="160" t="s">
        <v>103</v>
      </c>
      <c r="B28" s="160" t="s">
        <v>104</v>
      </c>
      <c r="D28" s="62">
        <v>41319</v>
      </c>
      <c r="E28" s="67">
        <v>271.92632991034543</v>
      </c>
      <c r="F28" s="50"/>
      <c r="G28" s="82">
        <v>37611.161399759454</v>
      </c>
      <c r="H28" s="75">
        <v>246.6134381189722</v>
      </c>
      <c r="I28" s="84"/>
      <c r="J28" s="94">
        <f t="shared" si="10"/>
        <v>9.8583464648455577E-2</v>
      </c>
      <c r="K28" s="117">
        <f t="shared" si="10"/>
        <v>0.10264198084437592</v>
      </c>
      <c r="L28" s="94">
        <v>4.1132115615699405E-2</v>
      </c>
      <c r="M28" s="88">
        <f>INDEX('Pace of change parameters'!$E$20:$I$20,1,$B$6)</f>
        <v>3.73E-2</v>
      </c>
      <c r="N28" s="99">
        <f>IF(INDEX('Pace of change parameters'!$E$28:$I$28,1,$B$6)=1,(1+L28)*D28,D28)</f>
        <v>43018.537885125086</v>
      </c>
      <c r="O28" s="85">
        <f>IF(K28&lt;INDEX('Pace of change parameters'!$E$16:$I$16,1,$B$6),1,IF(K28&gt;INDEX('Pace of change parameters'!$E$17:$I$17,1,$B$6),0,(K28-INDEX('Pace of change parameters'!$E$17:$I$17,1,$B$6))/(INDEX('Pace of change parameters'!$E$16:$I$16,1,$B$6)-INDEX('Pace of change parameters'!$E$17:$I$17,1,$B$6))))</f>
        <v>0</v>
      </c>
      <c r="P28" s="52">
        <v>4.1132115615699405E-2</v>
      </c>
      <c r="Q28" s="52">
        <v>3.7300000000000111E-2</v>
      </c>
      <c r="R28" s="9">
        <f>IF(INDEX('Pace of change parameters'!$E$29:$I$29,1,$B$6)=1,D28*(1+P28),D28)</f>
        <v>43018.537885125086</v>
      </c>
      <c r="S28" s="94">
        <f>IF(P28&lt;INDEX('Pace of change parameters'!$E$22:$I$22,1,$B$6),INDEX('Pace of change parameters'!$E$22:$I$22,1,$B$6),P28)</f>
        <v>4.1132115615699405E-2</v>
      </c>
      <c r="T28" s="123">
        <v>3.7300000000000111E-2</v>
      </c>
      <c r="U28" s="108">
        <f t="shared" si="3"/>
        <v>43018.537885125086</v>
      </c>
      <c r="V28" s="122">
        <f>IF(J28&gt;INDEX('Pace of change parameters'!$E$24:$I$24,1,$B$6),0,IF(J28&lt;INDEX('Pace of change parameters'!$E$23:$I$23,1,$B$6),1,(J28-INDEX('Pace of change parameters'!$E$24:$I$24,1,$B$6))/(INDEX('Pace of change parameters'!$E$23:$I$23,1,$B$6)-INDEX('Pace of change parameters'!$E$24:$I$24,1,$B$6))))</f>
        <v>1</v>
      </c>
      <c r="W28" s="123">
        <f>MIN(S28, S28+(INDEX('Pace of change parameters'!$E$25:$I$25,1,$B$6)-S28)*(1-V28))</f>
        <v>4.1132115615699405E-2</v>
      </c>
      <c r="X28" s="123">
        <v>3.7300000000000111E-2</v>
      </c>
      <c r="Y28" s="99">
        <f t="shared" si="4"/>
        <v>43018.537885125086</v>
      </c>
      <c r="Z28" s="88">
        <v>0</v>
      </c>
      <c r="AA28" s="90">
        <f t="shared" si="8"/>
        <v>39300.774745152936</v>
      </c>
      <c r="AB28" s="90">
        <f>IF(INDEX('Pace of change parameters'!$E$27:$I$27,1,$B$6)=1,MAX(AA28,Y28),Y28)</f>
        <v>43018.537885125086</v>
      </c>
      <c r="AC28" s="88">
        <f t="shared" si="5"/>
        <v>4.1132115615699405E-2</v>
      </c>
      <c r="AD28" s="134">
        <v>3.7300000000000111E-2</v>
      </c>
      <c r="AE28" s="51">
        <f t="shared" si="6"/>
        <v>43019</v>
      </c>
      <c r="AF28" s="51">
        <v>282.0722120670253</v>
      </c>
      <c r="AG28" s="15">
        <f t="shared" si="7"/>
        <v>4.1143299692635305E-2</v>
      </c>
      <c r="AH28" s="15">
        <f t="shared" si="7"/>
        <v>3.7311142911482742E-2</v>
      </c>
      <c r="AI28" s="51"/>
      <c r="AJ28" s="51">
        <v>39300.774745152936</v>
      </c>
      <c r="AK28" s="51">
        <v>257.6921004280241</v>
      </c>
      <c r="AL28" s="15">
        <f t="shared" si="9"/>
        <v>9.4609464545114097E-2</v>
      </c>
      <c r="AM28" s="53">
        <f t="shared" si="9"/>
        <v>9.4609464545114319E-2</v>
      </c>
    </row>
    <row r="29" spans="1:39" x14ac:dyDescent="0.2">
      <c r="A29" s="160" t="s">
        <v>105</v>
      </c>
      <c r="B29" s="160" t="s">
        <v>106</v>
      </c>
      <c r="D29" s="62">
        <v>57892</v>
      </c>
      <c r="E29" s="67">
        <v>273.31653115680433</v>
      </c>
      <c r="F29" s="50"/>
      <c r="G29" s="82">
        <v>57095.779746573266</v>
      </c>
      <c r="H29" s="75">
        <v>268.96762827433184</v>
      </c>
      <c r="I29" s="84"/>
      <c r="J29" s="94">
        <f t="shared" si="10"/>
        <v>1.3945343367948615E-2</v>
      </c>
      <c r="K29" s="117">
        <f t="shared" si="10"/>
        <v>1.6168870991556172E-2</v>
      </c>
      <c r="L29" s="94">
        <v>3.9574743129947132E-2</v>
      </c>
      <c r="M29" s="88">
        <f>INDEX('Pace of change parameters'!$E$20:$I$20,1,$B$6)</f>
        <v>3.73E-2</v>
      </c>
      <c r="N29" s="99">
        <f>IF(INDEX('Pace of change parameters'!$E$28:$I$28,1,$B$6)=1,(1+L29)*D29,D29)</f>
        <v>60183.061029278899</v>
      </c>
      <c r="O29" s="85">
        <f>IF(K29&lt;INDEX('Pace of change parameters'!$E$16:$I$16,1,$B$6),1,IF(K29&gt;INDEX('Pace of change parameters'!$E$17:$I$17,1,$B$6),0,(K29-INDEX('Pace of change parameters'!$E$17:$I$17,1,$B$6))/(INDEX('Pace of change parameters'!$E$16:$I$16,1,$B$6)-INDEX('Pace of change parameters'!$E$17:$I$17,1,$B$6))))</f>
        <v>0</v>
      </c>
      <c r="P29" s="52">
        <v>3.9574743129947132E-2</v>
      </c>
      <c r="Q29" s="52">
        <v>3.7300000000000111E-2</v>
      </c>
      <c r="R29" s="9">
        <f>IF(INDEX('Pace of change parameters'!$E$29:$I$29,1,$B$6)=1,D29*(1+P29),D29)</f>
        <v>60183.061029278899</v>
      </c>
      <c r="S29" s="94">
        <f>IF(P29&lt;INDEX('Pace of change parameters'!$E$22:$I$22,1,$B$6),INDEX('Pace of change parameters'!$E$22:$I$22,1,$B$6),P29)</f>
        <v>3.9574743129947132E-2</v>
      </c>
      <c r="T29" s="123">
        <v>3.7300000000000111E-2</v>
      </c>
      <c r="U29" s="108">
        <f t="shared" si="3"/>
        <v>60183.061029278899</v>
      </c>
      <c r="V29" s="122">
        <f>IF(J29&gt;INDEX('Pace of change parameters'!$E$24:$I$24,1,$B$6),0,IF(J29&lt;INDEX('Pace of change parameters'!$E$23:$I$23,1,$B$6),1,(J29-INDEX('Pace of change parameters'!$E$24:$I$24,1,$B$6))/(INDEX('Pace of change parameters'!$E$23:$I$23,1,$B$6)-INDEX('Pace of change parameters'!$E$24:$I$24,1,$B$6))))</f>
        <v>1</v>
      </c>
      <c r="W29" s="123">
        <f>MIN(S29, S29+(INDEX('Pace of change parameters'!$E$25:$I$25,1,$B$6)-S29)*(1-V29))</f>
        <v>3.9574743129947132E-2</v>
      </c>
      <c r="X29" s="123">
        <v>3.7300000000000111E-2</v>
      </c>
      <c r="Y29" s="99">
        <f t="shared" si="4"/>
        <v>60183.061029278899</v>
      </c>
      <c r="Z29" s="88">
        <v>-4.1068346701069736E-3</v>
      </c>
      <c r="AA29" s="90">
        <f t="shared" si="8"/>
        <v>59415.687652946734</v>
      </c>
      <c r="AB29" s="90">
        <f>IF(INDEX('Pace of change parameters'!$E$27:$I$27,1,$B$6)=1,MAX(AA29,Y29),Y29)</f>
        <v>60183.061029278899</v>
      </c>
      <c r="AC29" s="88">
        <f t="shared" si="5"/>
        <v>3.9574743129947132E-2</v>
      </c>
      <c r="AD29" s="134">
        <v>3.7300000000000111E-2</v>
      </c>
      <c r="AE29" s="51">
        <f t="shared" si="6"/>
        <v>60183</v>
      </c>
      <c r="AF29" s="51">
        <v>283.51095027133999</v>
      </c>
      <c r="AG29" s="15">
        <f t="shared" si="7"/>
        <v>3.9573688938022489E-2</v>
      </c>
      <c r="AH29" s="15">
        <f t="shared" si="7"/>
        <v>3.7298948114803387E-2</v>
      </c>
      <c r="AI29" s="51"/>
      <c r="AJ29" s="51">
        <v>59660.704301816433</v>
      </c>
      <c r="AK29" s="51">
        <v>281.05051211248025</v>
      </c>
      <c r="AL29" s="15">
        <f t="shared" si="9"/>
        <v>8.7544339996614706E-3</v>
      </c>
      <c r="AM29" s="53">
        <f t="shared" si="9"/>
        <v>8.7544339996614706E-3</v>
      </c>
    </row>
    <row r="30" spans="1:39" x14ac:dyDescent="0.2">
      <c r="A30" s="160" t="s">
        <v>107</v>
      </c>
      <c r="B30" s="160" t="s">
        <v>108</v>
      </c>
      <c r="D30" s="62">
        <v>34814</v>
      </c>
      <c r="E30" s="67">
        <v>266.71565211622845</v>
      </c>
      <c r="F30" s="50"/>
      <c r="G30" s="82">
        <v>33427.267828082433</v>
      </c>
      <c r="H30" s="75">
        <v>255.5394053979613</v>
      </c>
      <c r="I30" s="84"/>
      <c r="J30" s="94">
        <f t="shared" si="10"/>
        <v>4.1485058816340459E-2</v>
      </c>
      <c r="K30" s="117">
        <f t="shared" si="10"/>
        <v>4.3735903278251609E-2</v>
      </c>
      <c r="L30" s="94">
        <v>3.9541799765225649E-2</v>
      </c>
      <c r="M30" s="88">
        <f>INDEX('Pace of change parameters'!$E$20:$I$20,1,$B$6)</f>
        <v>3.73E-2</v>
      </c>
      <c r="N30" s="99">
        <f>IF(INDEX('Pace of change parameters'!$E$28:$I$28,1,$B$6)=1,(1+L30)*D30,D30)</f>
        <v>36190.608217026565</v>
      </c>
      <c r="O30" s="85">
        <f>IF(K30&lt;INDEX('Pace of change parameters'!$E$16:$I$16,1,$B$6),1,IF(K30&gt;INDEX('Pace of change parameters'!$E$17:$I$17,1,$B$6),0,(K30-INDEX('Pace of change parameters'!$E$17:$I$17,1,$B$6))/(INDEX('Pace of change parameters'!$E$16:$I$16,1,$B$6)-INDEX('Pace of change parameters'!$E$17:$I$17,1,$B$6))))</f>
        <v>0</v>
      </c>
      <c r="P30" s="52">
        <v>3.9541799765225649E-2</v>
      </c>
      <c r="Q30" s="52">
        <v>3.7300000000000111E-2</v>
      </c>
      <c r="R30" s="9">
        <f>IF(INDEX('Pace of change parameters'!$E$29:$I$29,1,$B$6)=1,D30*(1+P30),D30)</f>
        <v>36190.608217026565</v>
      </c>
      <c r="S30" s="94">
        <f>IF(P30&lt;INDEX('Pace of change parameters'!$E$22:$I$22,1,$B$6),INDEX('Pace of change parameters'!$E$22:$I$22,1,$B$6),P30)</f>
        <v>3.9541799765225649E-2</v>
      </c>
      <c r="T30" s="123">
        <v>3.7300000000000111E-2</v>
      </c>
      <c r="U30" s="108">
        <f t="shared" si="3"/>
        <v>36190.608217026565</v>
      </c>
      <c r="V30" s="122">
        <f>IF(J30&gt;INDEX('Pace of change parameters'!$E$24:$I$24,1,$B$6),0,IF(J30&lt;INDEX('Pace of change parameters'!$E$23:$I$23,1,$B$6),1,(J30-INDEX('Pace of change parameters'!$E$24:$I$24,1,$B$6))/(INDEX('Pace of change parameters'!$E$23:$I$23,1,$B$6)-INDEX('Pace of change parameters'!$E$24:$I$24,1,$B$6))))</f>
        <v>1</v>
      </c>
      <c r="W30" s="123">
        <f>MIN(S30, S30+(INDEX('Pace of change parameters'!$E$25:$I$25,1,$B$6)-S30)*(1-V30))</f>
        <v>3.9541799765225649E-2</v>
      </c>
      <c r="X30" s="123">
        <v>3.7300000000000111E-2</v>
      </c>
      <c r="Y30" s="99">
        <f t="shared" si="4"/>
        <v>36190.608217026565</v>
      </c>
      <c r="Z30" s="88">
        <v>0</v>
      </c>
      <c r="AA30" s="90">
        <f t="shared" si="8"/>
        <v>34928.927328092759</v>
      </c>
      <c r="AB30" s="90">
        <f>IF(INDEX('Pace of change parameters'!$E$27:$I$27,1,$B$6)=1,MAX(AA30,Y30),Y30)</f>
        <v>36190.608217026565</v>
      </c>
      <c r="AC30" s="88">
        <f t="shared" si="5"/>
        <v>3.9541799765225649E-2</v>
      </c>
      <c r="AD30" s="134">
        <v>3.7300000000000111E-2</v>
      </c>
      <c r="AE30" s="51">
        <f t="shared" si="6"/>
        <v>36191</v>
      </c>
      <c r="AF30" s="51">
        <v>276.66714097968037</v>
      </c>
      <c r="AG30" s="15">
        <f t="shared" si="7"/>
        <v>3.9553053369334235E-2</v>
      </c>
      <c r="AH30" s="15">
        <f t="shared" si="7"/>
        <v>3.7311229335409646E-2</v>
      </c>
      <c r="AI30" s="51"/>
      <c r="AJ30" s="51">
        <v>34928.927328092759</v>
      </c>
      <c r="AK30" s="51">
        <v>267.01905063000333</v>
      </c>
      <c r="AL30" s="15">
        <f t="shared" si="9"/>
        <v>3.613259176419592E-2</v>
      </c>
      <c r="AM30" s="53">
        <f t="shared" si="9"/>
        <v>3.6132591764195698E-2</v>
      </c>
    </row>
    <row r="31" spans="1:39" x14ac:dyDescent="0.2">
      <c r="A31" s="160" t="s">
        <v>109</v>
      </c>
      <c r="B31" s="160" t="s">
        <v>110</v>
      </c>
      <c r="D31" s="62">
        <v>73623</v>
      </c>
      <c r="E31" s="67">
        <v>322.4096324177637</v>
      </c>
      <c r="F31" s="50"/>
      <c r="G31" s="82">
        <v>70082.17566204512</v>
      </c>
      <c r="H31" s="75">
        <v>306.11166466320844</v>
      </c>
      <c r="I31" s="84"/>
      <c r="J31" s="94">
        <f t="shared" si="10"/>
        <v>5.0523892908657331E-2</v>
      </c>
      <c r="K31" s="117">
        <f t="shared" si="10"/>
        <v>5.3241903644824173E-2</v>
      </c>
      <c r="L31" s="94">
        <v>3.9983796680549188E-2</v>
      </c>
      <c r="M31" s="88">
        <f>INDEX('Pace of change parameters'!$E$20:$I$20,1,$B$6)</f>
        <v>3.73E-2</v>
      </c>
      <c r="N31" s="99">
        <f>IF(INDEX('Pace of change parameters'!$E$28:$I$28,1,$B$6)=1,(1+L31)*D31,D31)</f>
        <v>76566.727063012077</v>
      </c>
      <c r="O31" s="85">
        <f>IF(K31&lt;INDEX('Pace of change parameters'!$E$16:$I$16,1,$B$6),1,IF(K31&gt;INDEX('Pace of change parameters'!$E$17:$I$17,1,$B$6),0,(K31-INDEX('Pace of change parameters'!$E$17:$I$17,1,$B$6))/(INDEX('Pace of change parameters'!$E$16:$I$16,1,$B$6)-INDEX('Pace of change parameters'!$E$17:$I$17,1,$B$6))))</f>
        <v>0</v>
      </c>
      <c r="P31" s="52">
        <v>3.9983796680549188E-2</v>
      </c>
      <c r="Q31" s="52">
        <v>3.7300000000000111E-2</v>
      </c>
      <c r="R31" s="9">
        <f>IF(INDEX('Pace of change parameters'!$E$29:$I$29,1,$B$6)=1,D31*(1+P31),D31)</f>
        <v>76566.727063012077</v>
      </c>
      <c r="S31" s="94">
        <f>IF(P31&lt;INDEX('Pace of change parameters'!$E$22:$I$22,1,$B$6),INDEX('Pace of change parameters'!$E$22:$I$22,1,$B$6),P31)</f>
        <v>3.9983796680549188E-2</v>
      </c>
      <c r="T31" s="123">
        <v>3.7300000000000111E-2</v>
      </c>
      <c r="U31" s="108">
        <f t="shared" si="3"/>
        <v>76566.727063012077</v>
      </c>
      <c r="V31" s="122">
        <f>IF(J31&gt;INDEX('Pace of change parameters'!$E$24:$I$24,1,$B$6),0,IF(J31&lt;INDEX('Pace of change parameters'!$E$23:$I$23,1,$B$6),1,(J31-INDEX('Pace of change parameters'!$E$24:$I$24,1,$B$6))/(INDEX('Pace of change parameters'!$E$23:$I$23,1,$B$6)-INDEX('Pace of change parameters'!$E$24:$I$24,1,$B$6))))</f>
        <v>1</v>
      </c>
      <c r="W31" s="123">
        <f>MIN(S31, S31+(INDEX('Pace of change parameters'!$E$25:$I$25,1,$B$6)-S31)*(1-V31))</f>
        <v>3.9983796680549188E-2</v>
      </c>
      <c r="X31" s="123">
        <v>3.7300000000000111E-2</v>
      </c>
      <c r="Y31" s="99">
        <f t="shared" si="4"/>
        <v>76566.727063012077</v>
      </c>
      <c r="Z31" s="88">
        <v>-3.3436594331624603E-2</v>
      </c>
      <c r="AA31" s="90">
        <f t="shared" si="8"/>
        <v>70781.912341809802</v>
      </c>
      <c r="AB31" s="90">
        <f>IF(INDEX('Pace of change parameters'!$E$27:$I$27,1,$B$6)=1,MAX(AA31,Y31),Y31)</f>
        <v>76566.727063012077</v>
      </c>
      <c r="AC31" s="88">
        <f t="shared" si="5"/>
        <v>3.9983796680549188E-2</v>
      </c>
      <c r="AD31" s="134">
        <v>3.7300000000000111E-2</v>
      </c>
      <c r="AE31" s="51">
        <f t="shared" si="6"/>
        <v>76567</v>
      </c>
      <c r="AF31" s="51">
        <v>334.43670386736278</v>
      </c>
      <c r="AG31" s="15">
        <f t="shared" si="7"/>
        <v>3.9987503905029698E-2</v>
      </c>
      <c r="AH31" s="15">
        <f t="shared" si="7"/>
        <v>3.7303697657565582E-2</v>
      </c>
      <c r="AI31" s="51"/>
      <c r="AJ31" s="51">
        <v>73230.490546933492</v>
      </c>
      <c r="AK31" s="51">
        <v>319.86317710118595</v>
      </c>
      <c r="AL31" s="15">
        <f t="shared" si="9"/>
        <v>4.556175205364954E-2</v>
      </c>
      <c r="AM31" s="53">
        <f t="shared" si="9"/>
        <v>4.556175205364954E-2</v>
      </c>
    </row>
    <row r="32" spans="1:39" x14ac:dyDescent="0.2">
      <c r="A32" s="160" t="s">
        <v>111</v>
      </c>
      <c r="B32" s="160" t="s">
        <v>112</v>
      </c>
      <c r="D32" s="62">
        <v>49608</v>
      </c>
      <c r="E32" s="67">
        <v>305.06318417558265</v>
      </c>
      <c r="F32" s="50"/>
      <c r="G32" s="82">
        <v>47363.05441150791</v>
      </c>
      <c r="H32" s="75">
        <v>291.02337985856377</v>
      </c>
      <c r="I32" s="84"/>
      <c r="J32" s="94">
        <f t="shared" si="10"/>
        <v>4.7398665824783359E-2</v>
      </c>
      <c r="K32" s="117">
        <f t="shared" si="10"/>
        <v>4.8242874245506107E-2</v>
      </c>
      <c r="L32" s="94">
        <v>3.8136068846933879E-2</v>
      </c>
      <c r="M32" s="88">
        <f>INDEX('Pace of change parameters'!$E$20:$I$20,1,$B$6)</f>
        <v>3.73E-2</v>
      </c>
      <c r="N32" s="99">
        <f>IF(INDEX('Pace of change parameters'!$E$28:$I$28,1,$B$6)=1,(1+L32)*D32,D32)</f>
        <v>51499.854103358695</v>
      </c>
      <c r="O32" s="85">
        <f>IF(K32&lt;INDEX('Pace of change parameters'!$E$16:$I$16,1,$B$6),1,IF(K32&gt;INDEX('Pace of change parameters'!$E$17:$I$17,1,$B$6),0,(K32-INDEX('Pace of change parameters'!$E$17:$I$17,1,$B$6))/(INDEX('Pace of change parameters'!$E$16:$I$16,1,$B$6)-INDEX('Pace of change parameters'!$E$17:$I$17,1,$B$6))))</f>
        <v>0</v>
      </c>
      <c r="P32" s="52">
        <v>3.8136068846933879E-2</v>
      </c>
      <c r="Q32" s="52">
        <v>3.7300000000000111E-2</v>
      </c>
      <c r="R32" s="9">
        <f>IF(INDEX('Pace of change parameters'!$E$29:$I$29,1,$B$6)=1,D32*(1+P32),D32)</f>
        <v>51499.854103358695</v>
      </c>
      <c r="S32" s="94">
        <f>IF(P32&lt;INDEX('Pace of change parameters'!$E$22:$I$22,1,$B$6),INDEX('Pace of change parameters'!$E$22:$I$22,1,$B$6),P32)</f>
        <v>3.8136068846933879E-2</v>
      </c>
      <c r="T32" s="123">
        <v>3.7300000000000111E-2</v>
      </c>
      <c r="U32" s="108">
        <f t="shared" si="3"/>
        <v>51499.854103358695</v>
      </c>
      <c r="V32" s="122">
        <f>IF(J32&gt;INDEX('Pace of change parameters'!$E$24:$I$24,1,$B$6),0,IF(J32&lt;INDEX('Pace of change parameters'!$E$23:$I$23,1,$B$6),1,(J32-INDEX('Pace of change parameters'!$E$24:$I$24,1,$B$6))/(INDEX('Pace of change parameters'!$E$23:$I$23,1,$B$6)-INDEX('Pace of change parameters'!$E$24:$I$24,1,$B$6))))</f>
        <v>1</v>
      </c>
      <c r="W32" s="123">
        <f>MIN(S32, S32+(INDEX('Pace of change parameters'!$E$25:$I$25,1,$B$6)-S32)*(1-V32))</f>
        <v>3.8136068846933879E-2</v>
      </c>
      <c r="X32" s="123">
        <v>3.7300000000000111E-2</v>
      </c>
      <c r="Y32" s="99">
        <f t="shared" si="4"/>
        <v>51499.854103358695</v>
      </c>
      <c r="Z32" s="88">
        <v>0</v>
      </c>
      <c r="AA32" s="90">
        <f t="shared" si="8"/>
        <v>49490.753898415889</v>
      </c>
      <c r="AB32" s="90">
        <f>IF(INDEX('Pace of change parameters'!$E$27:$I$27,1,$B$6)=1,MAX(AA32,Y32),Y32)</f>
        <v>51499.854103358695</v>
      </c>
      <c r="AC32" s="88">
        <f t="shared" si="5"/>
        <v>3.8136068846933879E-2</v>
      </c>
      <c r="AD32" s="134">
        <v>3.7300000000000111E-2</v>
      </c>
      <c r="AE32" s="51">
        <f t="shared" si="6"/>
        <v>51500</v>
      </c>
      <c r="AF32" s="51">
        <v>316.44293741060829</v>
      </c>
      <c r="AG32" s="15">
        <f t="shared" si="7"/>
        <v>3.8139009837123039E-2</v>
      </c>
      <c r="AH32" s="15">
        <f t="shared" si="7"/>
        <v>3.7302938621645909E-2</v>
      </c>
      <c r="AI32" s="51"/>
      <c r="AJ32" s="51">
        <v>49490.753898415889</v>
      </c>
      <c r="AK32" s="51">
        <v>304.09707841320846</v>
      </c>
      <c r="AL32" s="15">
        <f t="shared" si="9"/>
        <v>4.0598413709927783E-2</v>
      </c>
      <c r="AM32" s="53">
        <f t="shared" si="9"/>
        <v>4.0598413709928005E-2</v>
      </c>
    </row>
    <row r="33" spans="1:39" x14ac:dyDescent="0.2">
      <c r="A33" s="160" t="s">
        <v>113</v>
      </c>
      <c r="B33" s="160" t="s">
        <v>114</v>
      </c>
      <c r="D33" s="62">
        <v>38934</v>
      </c>
      <c r="E33" s="67">
        <v>245.40422018281041</v>
      </c>
      <c r="F33" s="50"/>
      <c r="G33" s="82">
        <v>38158.112012540914</v>
      </c>
      <c r="H33" s="75">
        <v>239.93137744051074</v>
      </c>
      <c r="I33" s="84"/>
      <c r="J33" s="94">
        <f t="shared" si="10"/>
        <v>2.0333500441638286E-2</v>
      </c>
      <c r="K33" s="117">
        <f t="shared" si="10"/>
        <v>2.2810033438234179E-2</v>
      </c>
      <c r="L33" s="94">
        <v>3.9817713743846683E-2</v>
      </c>
      <c r="M33" s="88">
        <f>INDEX('Pace of change parameters'!$E$20:$I$20,1,$B$6)</f>
        <v>3.73E-2</v>
      </c>
      <c r="N33" s="99">
        <f>IF(INDEX('Pace of change parameters'!$E$28:$I$28,1,$B$6)=1,(1+L33)*D33,D33)</f>
        <v>40484.262866902929</v>
      </c>
      <c r="O33" s="85">
        <f>IF(K33&lt;INDEX('Pace of change parameters'!$E$16:$I$16,1,$B$6),1,IF(K33&gt;INDEX('Pace of change parameters'!$E$17:$I$17,1,$B$6),0,(K33-INDEX('Pace of change parameters'!$E$17:$I$17,1,$B$6))/(INDEX('Pace of change parameters'!$E$16:$I$16,1,$B$6)-INDEX('Pace of change parameters'!$E$17:$I$17,1,$B$6))))</f>
        <v>0</v>
      </c>
      <c r="P33" s="52">
        <v>3.9817713743846683E-2</v>
      </c>
      <c r="Q33" s="52">
        <v>3.7300000000000111E-2</v>
      </c>
      <c r="R33" s="9">
        <f>IF(INDEX('Pace of change parameters'!$E$29:$I$29,1,$B$6)=1,D33*(1+P33),D33)</f>
        <v>40484.262866902929</v>
      </c>
      <c r="S33" s="94">
        <f>IF(P33&lt;INDEX('Pace of change parameters'!$E$22:$I$22,1,$B$6),INDEX('Pace of change parameters'!$E$22:$I$22,1,$B$6),P33)</f>
        <v>3.9817713743846683E-2</v>
      </c>
      <c r="T33" s="123">
        <v>3.7300000000000111E-2</v>
      </c>
      <c r="U33" s="108">
        <f t="shared" si="3"/>
        <v>40484.262866902929</v>
      </c>
      <c r="V33" s="122">
        <f>IF(J33&gt;INDEX('Pace of change parameters'!$E$24:$I$24,1,$B$6),0,IF(J33&lt;INDEX('Pace of change parameters'!$E$23:$I$23,1,$B$6),1,(J33-INDEX('Pace of change parameters'!$E$24:$I$24,1,$B$6))/(INDEX('Pace of change parameters'!$E$23:$I$23,1,$B$6)-INDEX('Pace of change parameters'!$E$24:$I$24,1,$B$6))))</f>
        <v>1</v>
      </c>
      <c r="W33" s="123">
        <f>MIN(S33, S33+(INDEX('Pace of change parameters'!$E$25:$I$25,1,$B$6)-S33)*(1-V33))</f>
        <v>3.9817713743846683E-2</v>
      </c>
      <c r="X33" s="123">
        <v>3.7300000000000111E-2</v>
      </c>
      <c r="Y33" s="99">
        <f t="shared" si="4"/>
        <v>40484.262866902929</v>
      </c>
      <c r="Z33" s="88">
        <v>0</v>
      </c>
      <c r="AA33" s="90">
        <f t="shared" si="8"/>
        <v>39872.296124170629</v>
      </c>
      <c r="AB33" s="90">
        <f>IF(INDEX('Pace of change parameters'!$E$27:$I$27,1,$B$6)=1,MAX(AA33,Y33),Y33)</f>
        <v>40484.262866902929</v>
      </c>
      <c r="AC33" s="88">
        <f t="shared" si="5"/>
        <v>3.9817713743846683E-2</v>
      </c>
      <c r="AD33" s="134">
        <v>3.7300000000000111E-2</v>
      </c>
      <c r="AE33" s="51">
        <f t="shared" si="6"/>
        <v>40484</v>
      </c>
      <c r="AF33" s="51">
        <v>254.55614473560092</v>
      </c>
      <c r="AG33" s="15">
        <f t="shared" si="7"/>
        <v>3.981096214105917E-2</v>
      </c>
      <c r="AH33" s="15">
        <f t="shared" si="7"/>
        <v>3.7293264744888699E-2</v>
      </c>
      <c r="AI33" s="51"/>
      <c r="AJ33" s="51">
        <v>39872.296124170629</v>
      </c>
      <c r="AK33" s="51">
        <v>250.70986026887459</v>
      </c>
      <c r="AL33" s="15">
        <f t="shared" si="9"/>
        <v>1.5341576364812148E-2</v>
      </c>
      <c r="AM33" s="53">
        <f t="shared" si="9"/>
        <v>1.5341576364812148E-2</v>
      </c>
    </row>
    <row r="34" spans="1:39" x14ac:dyDescent="0.2">
      <c r="A34" s="160" t="s">
        <v>115</v>
      </c>
      <c r="B34" s="160" t="s">
        <v>116</v>
      </c>
      <c r="D34" s="62">
        <v>158845</v>
      </c>
      <c r="E34" s="67">
        <v>312.337313357504</v>
      </c>
      <c r="F34" s="50"/>
      <c r="G34" s="82">
        <v>152846.65630754689</v>
      </c>
      <c r="H34" s="75">
        <v>299.94118969053625</v>
      </c>
      <c r="I34" s="84"/>
      <c r="J34" s="94">
        <f t="shared" si="10"/>
        <v>3.9244193084496892E-2</v>
      </c>
      <c r="K34" s="117">
        <f t="shared" si="10"/>
        <v>4.1328514032225483E-2</v>
      </c>
      <c r="L34" s="94">
        <v>3.938042165014366E-2</v>
      </c>
      <c r="M34" s="88">
        <f>INDEX('Pace of change parameters'!$E$20:$I$20,1,$B$6)</f>
        <v>3.73E-2</v>
      </c>
      <c r="N34" s="99">
        <f>IF(INDEX('Pace of change parameters'!$E$28:$I$28,1,$B$6)=1,(1+L34)*D34,D34)</f>
        <v>165100.38307701706</v>
      </c>
      <c r="O34" s="85">
        <f>IF(K34&lt;INDEX('Pace of change parameters'!$E$16:$I$16,1,$B$6),1,IF(K34&gt;INDEX('Pace of change parameters'!$E$17:$I$17,1,$B$6),0,(K34-INDEX('Pace of change parameters'!$E$17:$I$17,1,$B$6))/(INDEX('Pace of change parameters'!$E$16:$I$16,1,$B$6)-INDEX('Pace of change parameters'!$E$17:$I$17,1,$B$6))))</f>
        <v>0</v>
      </c>
      <c r="P34" s="52">
        <v>3.938042165014366E-2</v>
      </c>
      <c r="Q34" s="52">
        <v>3.7300000000000111E-2</v>
      </c>
      <c r="R34" s="9">
        <f>IF(INDEX('Pace of change parameters'!$E$29:$I$29,1,$B$6)=1,D34*(1+P34),D34)</f>
        <v>165100.38307701706</v>
      </c>
      <c r="S34" s="94">
        <f>IF(P34&lt;INDEX('Pace of change parameters'!$E$22:$I$22,1,$B$6),INDEX('Pace of change parameters'!$E$22:$I$22,1,$B$6),P34)</f>
        <v>3.938042165014366E-2</v>
      </c>
      <c r="T34" s="123">
        <v>3.7300000000000111E-2</v>
      </c>
      <c r="U34" s="108">
        <f t="shared" si="3"/>
        <v>165100.38307701706</v>
      </c>
      <c r="V34" s="122">
        <f>IF(J34&gt;INDEX('Pace of change parameters'!$E$24:$I$24,1,$B$6),0,IF(J34&lt;INDEX('Pace of change parameters'!$E$23:$I$23,1,$B$6),1,(J34-INDEX('Pace of change parameters'!$E$24:$I$24,1,$B$6))/(INDEX('Pace of change parameters'!$E$23:$I$23,1,$B$6)-INDEX('Pace of change parameters'!$E$24:$I$24,1,$B$6))))</f>
        <v>1</v>
      </c>
      <c r="W34" s="123">
        <f>MIN(S34, S34+(INDEX('Pace of change parameters'!$E$25:$I$25,1,$B$6)-S34)*(1-V34))</f>
        <v>3.938042165014366E-2</v>
      </c>
      <c r="X34" s="123">
        <v>3.7300000000000111E-2</v>
      </c>
      <c r="Y34" s="99">
        <f t="shared" si="4"/>
        <v>165100.38307701706</v>
      </c>
      <c r="Z34" s="88">
        <v>0</v>
      </c>
      <c r="AA34" s="90">
        <f t="shared" si="8"/>
        <v>159713.01567228732</v>
      </c>
      <c r="AB34" s="90">
        <f>IF(INDEX('Pace of change parameters'!$E$27:$I$27,1,$B$6)=1,MAX(AA34,Y34),Y34)</f>
        <v>165100.38307701706</v>
      </c>
      <c r="AC34" s="88">
        <f t="shared" si="5"/>
        <v>3.938042165014366E-2</v>
      </c>
      <c r="AD34" s="134">
        <v>3.7300000000000111E-2</v>
      </c>
      <c r="AE34" s="51">
        <f t="shared" si="6"/>
        <v>165100</v>
      </c>
      <c r="AF34" s="51">
        <v>323.98674340815427</v>
      </c>
      <c r="AG34" s="15">
        <f t="shared" si="7"/>
        <v>3.9378010009758047E-2</v>
      </c>
      <c r="AH34" s="15">
        <f t="shared" si="7"/>
        <v>3.7297593186748745E-2</v>
      </c>
      <c r="AI34" s="51"/>
      <c r="AJ34" s="51">
        <v>159713.01567228732</v>
      </c>
      <c r="AK34" s="51">
        <v>313.41550470962972</v>
      </c>
      <c r="AL34" s="15">
        <f t="shared" si="9"/>
        <v>3.3729150407917574E-2</v>
      </c>
      <c r="AM34" s="53">
        <f t="shared" si="9"/>
        <v>3.3729150407917796E-2</v>
      </c>
    </row>
    <row r="35" spans="1:39" x14ac:dyDescent="0.2">
      <c r="A35" s="160" t="s">
        <v>117</v>
      </c>
      <c r="B35" s="160" t="s">
        <v>118</v>
      </c>
      <c r="D35" s="62">
        <v>87059</v>
      </c>
      <c r="E35" s="67">
        <v>421.36964597930597</v>
      </c>
      <c r="F35" s="50"/>
      <c r="G35" s="82">
        <v>84414.153916991781</v>
      </c>
      <c r="H35" s="75">
        <v>405.63498762009647</v>
      </c>
      <c r="I35" s="84"/>
      <c r="J35" s="94">
        <f t="shared" si="10"/>
        <v>3.1331784544201158E-2</v>
      </c>
      <c r="K35" s="117">
        <f t="shared" si="10"/>
        <v>3.8790190292820714E-2</v>
      </c>
      <c r="L35" s="94">
        <v>4.4801566808068571E-2</v>
      </c>
      <c r="M35" s="88">
        <f>INDEX('Pace of change parameters'!$E$20:$I$20,1,$B$6)</f>
        <v>3.73E-2</v>
      </c>
      <c r="N35" s="99">
        <f>IF(INDEX('Pace of change parameters'!$E$28:$I$28,1,$B$6)=1,(1+L35)*D35,D35)</f>
        <v>90959.379604743648</v>
      </c>
      <c r="O35" s="85">
        <f>IF(K35&lt;INDEX('Pace of change parameters'!$E$16:$I$16,1,$B$6),1,IF(K35&gt;INDEX('Pace of change parameters'!$E$17:$I$17,1,$B$6),0,(K35-INDEX('Pace of change parameters'!$E$17:$I$17,1,$B$6))/(INDEX('Pace of change parameters'!$E$16:$I$16,1,$B$6)-INDEX('Pace of change parameters'!$E$17:$I$17,1,$B$6))))</f>
        <v>0</v>
      </c>
      <c r="P35" s="52">
        <v>4.4801566808068571E-2</v>
      </c>
      <c r="Q35" s="52">
        <v>3.7300000000000111E-2</v>
      </c>
      <c r="R35" s="9">
        <f>IF(INDEX('Pace of change parameters'!$E$29:$I$29,1,$B$6)=1,D35*(1+P35),D35)</f>
        <v>90959.379604743648</v>
      </c>
      <c r="S35" s="94">
        <f>IF(P35&lt;INDEX('Pace of change parameters'!$E$22:$I$22,1,$B$6),INDEX('Pace of change parameters'!$E$22:$I$22,1,$B$6),P35)</f>
        <v>4.4801566808068571E-2</v>
      </c>
      <c r="T35" s="123">
        <v>3.7300000000000111E-2</v>
      </c>
      <c r="U35" s="108">
        <f t="shared" si="3"/>
        <v>90959.379604743648</v>
      </c>
      <c r="V35" s="122">
        <f>IF(J35&gt;INDEX('Pace of change parameters'!$E$24:$I$24,1,$B$6),0,IF(J35&lt;INDEX('Pace of change parameters'!$E$23:$I$23,1,$B$6),1,(J35-INDEX('Pace of change parameters'!$E$24:$I$24,1,$B$6))/(INDEX('Pace of change parameters'!$E$23:$I$23,1,$B$6)-INDEX('Pace of change parameters'!$E$24:$I$24,1,$B$6))))</f>
        <v>1</v>
      </c>
      <c r="W35" s="123">
        <f>MIN(S35, S35+(INDEX('Pace of change parameters'!$E$25:$I$25,1,$B$6)-S35)*(1-V35))</f>
        <v>4.4801566808068571E-2</v>
      </c>
      <c r="X35" s="123">
        <v>3.7300000000000111E-2</v>
      </c>
      <c r="Y35" s="99">
        <f t="shared" si="4"/>
        <v>90959.379604743648</v>
      </c>
      <c r="Z35" s="88">
        <v>-4.9948490506086629E-2</v>
      </c>
      <c r="AA35" s="90">
        <f t="shared" si="8"/>
        <v>83800.535095577987</v>
      </c>
      <c r="AB35" s="90">
        <f>IF(INDEX('Pace of change parameters'!$E$27:$I$27,1,$B$6)=1,MAX(AA35,Y35),Y35)</f>
        <v>90959.379604743648</v>
      </c>
      <c r="AC35" s="88">
        <f t="shared" si="5"/>
        <v>4.4801566808068571E-2</v>
      </c>
      <c r="AD35" s="134">
        <v>3.7300000000000111E-2</v>
      </c>
      <c r="AE35" s="51">
        <f t="shared" si="6"/>
        <v>90959</v>
      </c>
      <c r="AF35" s="51">
        <v>437.08490966121622</v>
      </c>
      <c r="AG35" s="15">
        <f t="shared" si="7"/>
        <v>4.4797206492148911E-2</v>
      </c>
      <c r="AH35" s="15">
        <f t="shared" si="7"/>
        <v>3.7295670990695973E-2</v>
      </c>
      <c r="AI35" s="51"/>
      <c r="AJ35" s="51">
        <v>88206.306982468799</v>
      </c>
      <c r="AK35" s="51">
        <v>423.85740519334956</v>
      </c>
      <c r="AL35" s="15">
        <f t="shared" si="9"/>
        <v>3.120743982715779E-2</v>
      </c>
      <c r="AM35" s="53">
        <f t="shared" si="9"/>
        <v>3.120743982715779E-2</v>
      </c>
    </row>
    <row r="36" spans="1:39" x14ac:dyDescent="0.2">
      <c r="A36" s="160" t="s">
        <v>119</v>
      </c>
      <c r="B36" s="160" t="s">
        <v>120</v>
      </c>
      <c r="D36" s="62">
        <v>71640</v>
      </c>
      <c r="E36" s="67">
        <v>286.65134782993539</v>
      </c>
      <c r="F36" s="50"/>
      <c r="G36" s="82">
        <v>68944.978851281019</v>
      </c>
      <c r="H36" s="75">
        <v>274.69658976965223</v>
      </c>
      <c r="I36" s="84"/>
      <c r="J36" s="94">
        <f t="shared" si="10"/>
        <v>3.9089447754162343E-2</v>
      </c>
      <c r="K36" s="117">
        <f t="shared" si="10"/>
        <v>4.3519863389304803E-2</v>
      </c>
      <c r="L36" s="94">
        <v>4.1722785880720981E-2</v>
      </c>
      <c r="M36" s="88">
        <f>INDEX('Pace of change parameters'!$E$20:$I$20,1,$B$6)</f>
        <v>3.73E-2</v>
      </c>
      <c r="N36" s="99">
        <f>IF(INDEX('Pace of change parameters'!$E$28:$I$28,1,$B$6)=1,(1+L36)*D36,D36)</f>
        <v>74629.020380494854</v>
      </c>
      <c r="O36" s="85">
        <f>IF(K36&lt;INDEX('Pace of change parameters'!$E$16:$I$16,1,$B$6),1,IF(K36&gt;INDEX('Pace of change parameters'!$E$17:$I$17,1,$B$6),0,(K36-INDEX('Pace of change parameters'!$E$17:$I$17,1,$B$6))/(INDEX('Pace of change parameters'!$E$16:$I$16,1,$B$6)-INDEX('Pace of change parameters'!$E$17:$I$17,1,$B$6))))</f>
        <v>0</v>
      </c>
      <c r="P36" s="52">
        <v>4.1722785880720981E-2</v>
      </c>
      <c r="Q36" s="52">
        <v>3.7300000000000111E-2</v>
      </c>
      <c r="R36" s="9">
        <f>IF(INDEX('Pace of change parameters'!$E$29:$I$29,1,$B$6)=1,D36*(1+P36),D36)</f>
        <v>74629.020380494854</v>
      </c>
      <c r="S36" s="94">
        <f>IF(P36&lt;INDEX('Pace of change parameters'!$E$22:$I$22,1,$B$6),INDEX('Pace of change parameters'!$E$22:$I$22,1,$B$6),P36)</f>
        <v>4.1722785880720981E-2</v>
      </c>
      <c r="T36" s="123">
        <v>3.7300000000000111E-2</v>
      </c>
      <c r="U36" s="108">
        <f t="shared" si="3"/>
        <v>74629.020380494854</v>
      </c>
      <c r="V36" s="122">
        <f>IF(J36&gt;INDEX('Pace of change parameters'!$E$24:$I$24,1,$B$6),0,IF(J36&lt;INDEX('Pace of change parameters'!$E$23:$I$23,1,$B$6),1,(J36-INDEX('Pace of change parameters'!$E$24:$I$24,1,$B$6))/(INDEX('Pace of change parameters'!$E$23:$I$23,1,$B$6)-INDEX('Pace of change parameters'!$E$24:$I$24,1,$B$6))))</f>
        <v>1</v>
      </c>
      <c r="W36" s="123">
        <f>MIN(S36, S36+(INDEX('Pace of change parameters'!$E$25:$I$25,1,$B$6)-S36)*(1-V36))</f>
        <v>4.1722785880720981E-2</v>
      </c>
      <c r="X36" s="123">
        <v>3.7300000000000111E-2</v>
      </c>
      <c r="Y36" s="99">
        <f t="shared" si="4"/>
        <v>74629.020380494854</v>
      </c>
      <c r="Z36" s="88">
        <v>-1.5229223468615771E-3</v>
      </c>
      <c r="AA36" s="90">
        <f t="shared" si="8"/>
        <v>71932.492540597101</v>
      </c>
      <c r="AB36" s="90">
        <f>IF(INDEX('Pace of change parameters'!$E$27:$I$27,1,$B$6)=1,MAX(AA36,Y36),Y36)</f>
        <v>74629.020380494854</v>
      </c>
      <c r="AC36" s="88">
        <f t="shared" si="5"/>
        <v>4.1722785880720981E-2</v>
      </c>
      <c r="AD36" s="134">
        <v>3.7300000000000111E-2</v>
      </c>
      <c r="AE36" s="51">
        <f t="shared" si="6"/>
        <v>74629</v>
      </c>
      <c r="AF36" s="51">
        <v>297.34336190224928</v>
      </c>
      <c r="AG36" s="15">
        <f t="shared" si="7"/>
        <v>4.1722501395868195E-2</v>
      </c>
      <c r="AH36" s="15">
        <f t="shared" si="7"/>
        <v>3.7299716722969167E-2</v>
      </c>
      <c r="AI36" s="51"/>
      <c r="AJ36" s="51">
        <v>72042.207227901701</v>
      </c>
      <c r="AK36" s="51">
        <v>287.03683683290433</v>
      </c>
      <c r="AL36" s="15">
        <f t="shared" si="9"/>
        <v>3.590662851174331E-2</v>
      </c>
      <c r="AM36" s="53">
        <f t="shared" si="9"/>
        <v>3.590662851174331E-2</v>
      </c>
    </row>
    <row r="37" spans="1:39" x14ac:dyDescent="0.2">
      <c r="A37" s="160" t="s">
        <v>121</v>
      </c>
      <c r="B37" s="160" t="s">
        <v>122</v>
      </c>
      <c r="D37" s="62">
        <v>94377</v>
      </c>
      <c r="E37" s="67">
        <v>355.44722547422043</v>
      </c>
      <c r="F37" s="50"/>
      <c r="G37" s="82">
        <v>88532.081747251825</v>
      </c>
      <c r="H37" s="75">
        <v>330.20638714834763</v>
      </c>
      <c r="I37" s="84"/>
      <c r="J37" s="94">
        <f t="shared" si="10"/>
        <v>6.6020341297685636E-2</v>
      </c>
      <c r="K37" s="117">
        <f t="shared" si="10"/>
        <v>7.6439582358935887E-2</v>
      </c>
      <c r="L37" s="94">
        <v>4.7438529570344112E-2</v>
      </c>
      <c r="M37" s="88">
        <f>INDEX('Pace of change parameters'!$E$20:$I$20,1,$B$6)</f>
        <v>3.73E-2</v>
      </c>
      <c r="N37" s="99">
        <f>IF(INDEX('Pace of change parameters'!$E$28:$I$28,1,$B$6)=1,(1+L37)*D37,D37)</f>
        <v>98854.106105260362</v>
      </c>
      <c r="O37" s="85">
        <f>IF(K37&lt;INDEX('Pace of change parameters'!$E$16:$I$16,1,$B$6),1,IF(K37&gt;INDEX('Pace of change parameters'!$E$17:$I$17,1,$B$6),0,(K37-INDEX('Pace of change parameters'!$E$17:$I$17,1,$B$6))/(INDEX('Pace of change parameters'!$E$16:$I$16,1,$B$6)-INDEX('Pace of change parameters'!$E$17:$I$17,1,$B$6))))</f>
        <v>0</v>
      </c>
      <c r="P37" s="52">
        <v>4.7438529570344112E-2</v>
      </c>
      <c r="Q37" s="52">
        <v>3.7300000000000111E-2</v>
      </c>
      <c r="R37" s="9">
        <f>IF(INDEX('Pace of change parameters'!$E$29:$I$29,1,$B$6)=1,D37*(1+P37),D37)</f>
        <v>98854.106105260362</v>
      </c>
      <c r="S37" s="94">
        <f>IF(P37&lt;INDEX('Pace of change parameters'!$E$22:$I$22,1,$B$6),INDEX('Pace of change parameters'!$E$22:$I$22,1,$B$6),P37)</f>
        <v>4.7438529570344112E-2</v>
      </c>
      <c r="T37" s="123">
        <v>3.7300000000000111E-2</v>
      </c>
      <c r="U37" s="108">
        <f t="shared" si="3"/>
        <v>98854.106105260362</v>
      </c>
      <c r="V37" s="122">
        <f>IF(J37&gt;INDEX('Pace of change parameters'!$E$24:$I$24,1,$B$6),0,IF(J37&lt;INDEX('Pace of change parameters'!$E$23:$I$23,1,$B$6),1,(J37-INDEX('Pace of change parameters'!$E$24:$I$24,1,$B$6))/(INDEX('Pace of change parameters'!$E$23:$I$23,1,$B$6)-INDEX('Pace of change parameters'!$E$24:$I$24,1,$B$6))))</f>
        <v>1</v>
      </c>
      <c r="W37" s="123">
        <f>MIN(S37, S37+(INDEX('Pace of change parameters'!$E$25:$I$25,1,$B$6)-S37)*(1-V37))</f>
        <v>4.7438529570344112E-2</v>
      </c>
      <c r="X37" s="123">
        <v>3.7300000000000111E-2</v>
      </c>
      <c r="Y37" s="99">
        <f t="shared" si="4"/>
        <v>98854.106105260362</v>
      </c>
      <c r="Z37" s="88">
        <v>-2.7119298295590011E-2</v>
      </c>
      <c r="AA37" s="90">
        <f t="shared" si="8"/>
        <v>90000.439991485924</v>
      </c>
      <c r="AB37" s="90">
        <f>IF(INDEX('Pace of change parameters'!$E$27:$I$27,1,$B$6)=1,MAX(AA37,Y37),Y37)</f>
        <v>98854.106105260362</v>
      </c>
      <c r="AC37" s="88">
        <f t="shared" si="5"/>
        <v>4.7438529570344112E-2</v>
      </c>
      <c r="AD37" s="134">
        <v>3.7300000000000111E-2</v>
      </c>
      <c r="AE37" s="51">
        <f t="shared" si="6"/>
        <v>98854</v>
      </c>
      <c r="AF37" s="51">
        <v>368.70501123369354</v>
      </c>
      <c r="AG37" s="15">
        <f t="shared" si="7"/>
        <v>4.7437405300020163E-2</v>
      </c>
      <c r="AH37" s="15">
        <f t="shared" si="7"/>
        <v>3.729888661188796E-2</v>
      </c>
      <c r="AI37" s="51"/>
      <c r="AJ37" s="51">
        <v>92509.225266584355</v>
      </c>
      <c r="AK37" s="51">
        <v>345.04031137977489</v>
      </c>
      <c r="AL37" s="15">
        <f t="shared" si="9"/>
        <v>6.8585319087170804E-2</v>
      </c>
      <c r="AM37" s="53">
        <f t="shared" si="9"/>
        <v>6.8585319087170804E-2</v>
      </c>
    </row>
    <row r="38" spans="1:39" x14ac:dyDescent="0.2">
      <c r="A38" s="160" t="s">
        <v>123</v>
      </c>
      <c r="B38" s="160" t="s">
        <v>124</v>
      </c>
      <c r="D38" s="62">
        <v>41625</v>
      </c>
      <c r="E38" s="67">
        <v>229.49640195428512</v>
      </c>
      <c r="F38" s="50"/>
      <c r="G38" s="82">
        <v>38182.924505962263</v>
      </c>
      <c r="H38" s="75">
        <v>209.80471211479016</v>
      </c>
      <c r="I38" s="84"/>
      <c r="J38" s="94">
        <f t="shared" si="10"/>
        <v>9.014698424947154E-2</v>
      </c>
      <c r="K38" s="117">
        <f t="shared" si="10"/>
        <v>9.3857233429156972E-2</v>
      </c>
      <c r="L38" s="94">
        <v>4.0830387672206925E-2</v>
      </c>
      <c r="M38" s="88">
        <f>INDEX('Pace of change parameters'!$E$20:$I$20,1,$B$6)</f>
        <v>3.73E-2</v>
      </c>
      <c r="N38" s="99">
        <f>IF(INDEX('Pace of change parameters'!$E$28:$I$28,1,$B$6)=1,(1+L38)*D38,D38)</f>
        <v>43324.564886855616</v>
      </c>
      <c r="O38" s="85">
        <f>IF(K38&lt;INDEX('Pace of change parameters'!$E$16:$I$16,1,$B$6),1,IF(K38&gt;INDEX('Pace of change parameters'!$E$17:$I$17,1,$B$6),0,(K38-INDEX('Pace of change parameters'!$E$17:$I$17,1,$B$6))/(INDEX('Pace of change parameters'!$E$16:$I$16,1,$B$6)-INDEX('Pace of change parameters'!$E$17:$I$17,1,$B$6))))</f>
        <v>0</v>
      </c>
      <c r="P38" s="52">
        <v>4.0830387672206925E-2</v>
      </c>
      <c r="Q38" s="52">
        <v>3.7300000000000111E-2</v>
      </c>
      <c r="R38" s="9">
        <f>IF(INDEX('Pace of change parameters'!$E$29:$I$29,1,$B$6)=1,D38*(1+P38),D38)</f>
        <v>43324.564886855616</v>
      </c>
      <c r="S38" s="94">
        <f>IF(P38&lt;INDEX('Pace of change parameters'!$E$22:$I$22,1,$B$6),INDEX('Pace of change parameters'!$E$22:$I$22,1,$B$6),P38)</f>
        <v>4.0830387672206925E-2</v>
      </c>
      <c r="T38" s="123">
        <v>3.7300000000000111E-2</v>
      </c>
      <c r="U38" s="108">
        <f t="shared" si="3"/>
        <v>43324.564886855616</v>
      </c>
      <c r="V38" s="122">
        <f>IF(J38&gt;INDEX('Pace of change parameters'!$E$24:$I$24,1,$B$6),0,IF(J38&lt;INDEX('Pace of change parameters'!$E$23:$I$23,1,$B$6),1,(J38-INDEX('Pace of change parameters'!$E$24:$I$24,1,$B$6))/(INDEX('Pace of change parameters'!$E$23:$I$23,1,$B$6)-INDEX('Pace of change parameters'!$E$24:$I$24,1,$B$6))))</f>
        <v>1</v>
      </c>
      <c r="W38" s="123">
        <f>MIN(S38, S38+(INDEX('Pace of change parameters'!$E$25:$I$25,1,$B$6)-S38)*(1-V38))</f>
        <v>4.0830387672206925E-2</v>
      </c>
      <c r="X38" s="123">
        <v>3.7300000000000111E-2</v>
      </c>
      <c r="Y38" s="99">
        <f t="shared" si="4"/>
        <v>43324.564886855616</v>
      </c>
      <c r="Z38" s="88">
        <v>-3.9376157755982022E-2</v>
      </c>
      <c r="AA38" s="90">
        <f t="shared" si="8"/>
        <v>38327.184540127222</v>
      </c>
      <c r="AB38" s="90">
        <f>IF(INDEX('Pace of change parameters'!$E$27:$I$27,1,$B$6)=1,MAX(AA38,Y38),Y38)</f>
        <v>43324.564886855616</v>
      </c>
      <c r="AC38" s="88">
        <f t="shared" si="5"/>
        <v>4.0830387672206925E-2</v>
      </c>
      <c r="AD38" s="134">
        <v>3.7300000000000111E-2</v>
      </c>
      <c r="AE38" s="51">
        <f t="shared" si="6"/>
        <v>43325</v>
      </c>
      <c r="AF38" s="51">
        <v>238.05900857473384</v>
      </c>
      <c r="AG38" s="15">
        <f t="shared" si="7"/>
        <v>4.0840840840840942E-2</v>
      </c>
      <c r="AH38" s="15">
        <f t="shared" si="7"/>
        <v>3.7310417712580701E-2</v>
      </c>
      <c r="AI38" s="51"/>
      <c r="AJ38" s="51">
        <v>39898.223273945492</v>
      </c>
      <c r="AK38" s="51">
        <v>219.22980903609545</v>
      </c>
      <c r="AL38" s="15">
        <f t="shared" si="9"/>
        <v>8.5887953018005003E-2</v>
      </c>
      <c r="AM38" s="53">
        <f t="shared" si="9"/>
        <v>8.5887953018005003E-2</v>
      </c>
    </row>
    <row r="39" spans="1:39" x14ac:dyDescent="0.2">
      <c r="A39" s="160" t="s">
        <v>125</v>
      </c>
      <c r="B39" s="160" t="s">
        <v>126</v>
      </c>
      <c r="D39" s="62">
        <v>51454</v>
      </c>
      <c r="E39" s="67">
        <v>294.56258965081162</v>
      </c>
      <c r="F39" s="50"/>
      <c r="G39" s="82">
        <v>45944.609623468597</v>
      </c>
      <c r="H39" s="75">
        <v>260.98625242859151</v>
      </c>
      <c r="I39" s="84"/>
      <c r="J39" s="94">
        <f t="shared" si="10"/>
        <v>0.11991374878756611</v>
      </c>
      <c r="K39" s="117">
        <f t="shared" si="10"/>
        <v>0.12865174663330947</v>
      </c>
      <c r="L39" s="94">
        <v>4.5393413600112176E-2</v>
      </c>
      <c r="M39" s="88">
        <f>INDEX('Pace of change parameters'!$E$20:$I$20,1,$B$6)</f>
        <v>3.73E-2</v>
      </c>
      <c r="N39" s="99">
        <f>IF(INDEX('Pace of change parameters'!$E$28:$I$28,1,$B$6)=1,(1+L39)*D39,D39)</f>
        <v>53789.672703380173</v>
      </c>
      <c r="O39" s="85">
        <f>IF(K39&lt;INDEX('Pace of change parameters'!$E$16:$I$16,1,$B$6),1,IF(K39&gt;INDEX('Pace of change parameters'!$E$17:$I$17,1,$B$6),0,(K39-INDEX('Pace of change parameters'!$E$17:$I$17,1,$B$6))/(INDEX('Pace of change parameters'!$E$16:$I$16,1,$B$6)-INDEX('Pace of change parameters'!$E$17:$I$17,1,$B$6))))</f>
        <v>0</v>
      </c>
      <c r="P39" s="52">
        <v>4.5393413600112176E-2</v>
      </c>
      <c r="Q39" s="52">
        <v>3.7300000000000111E-2</v>
      </c>
      <c r="R39" s="9">
        <f>IF(INDEX('Pace of change parameters'!$E$29:$I$29,1,$B$6)=1,D39*(1+P39),D39)</f>
        <v>53789.672703380173</v>
      </c>
      <c r="S39" s="94">
        <f>IF(P39&lt;INDEX('Pace of change parameters'!$E$22:$I$22,1,$B$6),INDEX('Pace of change parameters'!$E$22:$I$22,1,$B$6),P39)</f>
        <v>4.5393413600112176E-2</v>
      </c>
      <c r="T39" s="123">
        <v>3.7300000000000111E-2</v>
      </c>
      <c r="U39" s="108">
        <f t="shared" si="3"/>
        <v>53789.672703380173</v>
      </c>
      <c r="V39" s="122">
        <f>IF(J39&gt;INDEX('Pace of change parameters'!$E$24:$I$24,1,$B$6),0,IF(J39&lt;INDEX('Pace of change parameters'!$E$23:$I$23,1,$B$6),1,(J39-INDEX('Pace of change parameters'!$E$24:$I$24,1,$B$6))/(INDEX('Pace of change parameters'!$E$23:$I$23,1,$B$6)-INDEX('Pace of change parameters'!$E$24:$I$24,1,$B$6))))</f>
        <v>1</v>
      </c>
      <c r="W39" s="123">
        <f>MIN(S39, S39+(INDEX('Pace of change parameters'!$E$25:$I$25,1,$B$6)-S39)*(1-V39))</f>
        <v>4.5393413600112176E-2</v>
      </c>
      <c r="X39" s="123">
        <v>3.7300000000000111E-2</v>
      </c>
      <c r="Y39" s="99">
        <f t="shared" si="4"/>
        <v>53789.672703380173</v>
      </c>
      <c r="Z39" s="88">
        <v>0</v>
      </c>
      <c r="AA39" s="90">
        <f t="shared" si="8"/>
        <v>48008.588045820718</v>
      </c>
      <c r="AB39" s="90">
        <f>IF(INDEX('Pace of change parameters'!$E$27:$I$27,1,$B$6)=1,MAX(AA39,Y39),Y39)</f>
        <v>53789.672703380173</v>
      </c>
      <c r="AC39" s="88">
        <f t="shared" si="5"/>
        <v>4.5393413600112176E-2</v>
      </c>
      <c r="AD39" s="134">
        <v>3.7300000000000111E-2</v>
      </c>
      <c r="AE39" s="51">
        <f t="shared" si="6"/>
        <v>53790</v>
      </c>
      <c r="AF39" s="51">
        <v>305.55163343825797</v>
      </c>
      <c r="AG39" s="15">
        <f t="shared" si="7"/>
        <v>4.5399774555914041E-2</v>
      </c>
      <c r="AH39" s="15">
        <f t="shared" si="7"/>
        <v>3.7306311709417228E-2</v>
      </c>
      <c r="AI39" s="51"/>
      <c r="AJ39" s="51">
        <v>48008.588045820718</v>
      </c>
      <c r="AK39" s="51">
        <v>272.7105874040704</v>
      </c>
      <c r="AL39" s="15">
        <f t="shared" si="9"/>
        <v>0.12042453630715699</v>
      </c>
      <c r="AM39" s="53">
        <f t="shared" si="9"/>
        <v>0.12042453630715699</v>
      </c>
    </row>
    <row r="40" spans="1:39" x14ac:dyDescent="0.2">
      <c r="A40" s="160" t="s">
        <v>127</v>
      </c>
      <c r="B40" s="160" t="s">
        <v>128</v>
      </c>
      <c r="D40" s="62">
        <v>53418</v>
      </c>
      <c r="E40" s="67">
        <v>344.81944107706545</v>
      </c>
      <c r="F40" s="50"/>
      <c r="G40" s="82">
        <v>47928.207161271363</v>
      </c>
      <c r="H40" s="75">
        <v>309.21048640029329</v>
      </c>
      <c r="I40" s="84"/>
      <c r="J40" s="94">
        <f t="shared" si="10"/>
        <v>0.11454200279714799</v>
      </c>
      <c r="K40" s="117">
        <f t="shared" si="10"/>
        <v>0.1151608895652847</v>
      </c>
      <c r="L40" s="94">
        <v>3.7875995559590425E-2</v>
      </c>
      <c r="M40" s="88">
        <f>INDEX('Pace of change parameters'!$E$20:$I$20,1,$B$6)</f>
        <v>3.73E-2</v>
      </c>
      <c r="N40" s="99">
        <f>IF(INDEX('Pace of change parameters'!$E$28:$I$28,1,$B$6)=1,(1+L40)*D40,D40)</f>
        <v>55441.259930802204</v>
      </c>
      <c r="O40" s="85">
        <f>IF(K40&lt;INDEX('Pace of change parameters'!$E$16:$I$16,1,$B$6),1,IF(K40&gt;INDEX('Pace of change parameters'!$E$17:$I$17,1,$B$6),0,(K40-INDEX('Pace of change parameters'!$E$17:$I$17,1,$B$6))/(INDEX('Pace of change parameters'!$E$16:$I$16,1,$B$6)-INDEX('Pace of change parameters'!$E$17:$I$17,1,$B$6))))</f>
        <v>0</v>
      </c>
      <c r="P40" s="52">
        <v>3.7875995559590425E-2</v>
      </c>
      <c r="Q40" s="52">
        <v>3.7300000000000111E-2</v>
      </c>
      <c r="R40" s="9">
        <f>IF(INDEX('Pace of change parameters'!$E$29:$I$29,1,$B$6)=1,D40*(1+P40),D40)</f>
        <v>55441.259930802204</v>
      </c>
      <c r="S40" s="94">
        <f>IF(P40&lt;INDEX('Pace of change parameters'!$E$22:$I$22,1,$B$6),INDEX('Pace of change parameters'!$E$22:$I$22,1,$B$6),P40)</f>
        <v>3.7875995559590425E-2</v>
      </c>
      <c r="T40" s="123">
        <v>3.7300000000000111E-2</v>
      </c>
      <c r="U40" s="108">
        <f t="shared" si="3"/>
        <v>55441.259930802204</v>
      </c>
      <c r="V40" s="122">
        <f>IF(J40&gt;INDEX('Pace of change parameters'!$E$24:$I$24,1,$B$6),0,IF(J40&lt;INDEX('Pace of change parameters'!$E$23:$I$23,1,$B$6),1,(J40-INDEX('Pace of change parameters'!$E$24:$I$24,1,$B$6))/(INDEX('Pace of change parameters'!$E$23:$I$23,1,$B$6)-INDEX('Pace of change parameters'!$E$24:$I$24,1,$B$6))))</f>
        <v>1</v>
      </c>
      <c r="W40" s="123">
        <f>MIN(S40, S40+(INDEX('Pace of change parameters'!$E$25:$I$25,1,$B$6)-S40)*(1-V40))</f>
        <v>3.7875995559590425E-2</v>
      </c>
      <c r="X40" s="123">
        <v>3.7300000000000111E-2</v>
      </c>
      <c r="Y40" s="99">
        <f t="shared" si="4"/>
        <v>55441.259930802204</v>
      </c>
      <c r="Z40" s="88">
        <v>0</v>
      </c>
      <c r="AA40" s="90">
        <f t="shared" si="8"/>
        <v>50081.295112471547</v>
      </c>
      <c r="AB40" s="90">
        <f>IF(INDEX('Pace of change parameters'!$E$27:$I$27,1,$B$6)=1,MAX(AA40,Y40),Y40)</f>
        <v>55441.259930802204</v>
      </c>
      <c r="AC40" s="88">
        <f t="shared" si="5"/>
        <v>3.7875995559590425E-2</v>
      </c>
      <c r="AD40" s="134">
        <v>3.7300000000000111E-2</v>
      </c>
      <c r="AE40" s="51">
        <f t="shared" si="6"/>
        <v>55441</v>
      </c>
      <c r="AF40" s="51">
        <v>357.67952927667824</v>
      </c>
      <c r="AG40" s="15">
        <f t="shared" si="7"/>
        <v>3.7871129581788843E-2</v>
      </c>
      <c r="AH40" s="15">
        <f t="shared" si="7"/>
        <v>3.7295136722696132E-2</v>
      </c>
      <c r="AI40" s="51"/>
      <c r="AJ40" s="51">
        <v>50081.295112471547</v>
      </c>
      <c r="AK40" s="51">
        <v>323.10120779558866</v>
      </c>
      <c r="AL40" s="15">
        <f t="shared" si="9"/>
        <v>0.10702009353974851</v>
      </c>
      <c r="AM40" s="53">
        <f t="shared" si="9"/>
        <v>0.10702009353974828</v>
      </c>
    </row>
    <row r="41" spans="1:39" x14ac:dyDescent="0.2">
      <c r="A41" s="160" t="s">
        <v>129</v>
      </c>
      <c r="B41" s="160" t="s">
        <v>130</v>
      </c>
      <c r="D41" s="62">
        <v>32262</v>
      </c>
      <c r="E41" s="67">
        <v>259.57209053782293</v>
      </c>
      <c r="F41" s="50"/>
      <c r="G41" s="82">
        <v>31346.369899170306</v>
      </c>
      <c r="H41" s="75">
        <v>251.71285004001894</v>
      </c>
      <c r="I41" s="84"/>
      <c r="J41" s="94">
        <f t="shared" si="10"/>
        <v>2.9210084095062205E-2</v>
      </c>
      <c r="K41" s="117">
        <f t="shared" si="10"/>
        <v>3.1223040446900052E-2</v>
      </c>
      <c r="L41" s="94">
        <v>3.9328778823710664E-2</v>
      </c>
      <c r="M41" s="88">
        <f>INDEX('Pace of change parameters'!$E$20:$I$20,1,$B$6)</f>
        <v>3.73E-2</v>
      </c>
      <c r="N41" s="99">
        <f>IF(INDEX('Pace of change parameters'!$E$28:$I$28,1,$B$6)=1,(1+L41)*D41,D41)</f>
        <v>33530.825062410557</v>
      </c>
      <c r="O41" s="85">
        <f>IF(K41&lt;INDEX('Pace of change parameters'!$E$16:$I$16,1,$B$6),1,IF(K41&gt;INDEX('Pace of change parameters'!$E$17:$I$17,1,$B$6),0,(K41-INDEX('Pace of change parameters'!$E$17:$I$17,1,$B$6))/(INDEX('Pace of change parameters'!$E$16:$I$16,1,$B$6)-INDEX('Pace of change parameters'!$E$17:$I$17,1,$B$6))))</f>
        <v>0</v>
      </c>
      <c r="P41" s="52">
        <v>3.9328778823710664E-2</v>
      </c>
      <c r="Q41" s="52">
        <v>3.7300000000000111E-2</v>
      </c>
      <c r="R41" s="9">
        <f>IF(INDEX('Pace of change parameters'!$E$29:$I$29,1,$B$6)=1,D41*(1+P41),D41)</f>
        <v>33530.825062410557</v>
      </c>
      <c r="S41" s="94">
        <f>IF(P41&lt;INDEX('Pace of change parameters'!$E$22:$I$22,1,$B$6),INDEX('Pace of change parameters'!$E$22:$I$22,1,$B$6),P41)</f>
        <v>3.9328778823710664E-2</v>
      </c>
      <c r="T41" s="123">
        <v>3.7300000000000111E-2</v>
      </c>
      <c r="U41" s="108">
        <f t="shared" si="3"/>
        <v>33530.825062410557</v>
      </c>
      <c r="V41" s="122">
        <f>IF(J41&gt;INDEX('Pace of change parameters'!$E$24:$I$24,1,$B$6),0,IF(J41&lt;INDEX('Pace of change parameters'!$E$23:$I$23,1,$B$6),1,(J41-INDEX('Pace of change parameters'!$E$24:$I$24,1,$B$6))/(INDEX('Pace of change parameters'!$E$23:$I$23,1,$B$6)-INDEX('Pace of change parameters'!$E$24:$I$24,1,$B$6))))</f>
        <v>1</v>
      </c>
      <c r="W41" s="123">
        <f>MIN(S41, S41+(INDEX('Pace of change parameters'!$E$25:$I$25,1,$B$6)-S41)*(1-V41))</f>
        <v>3.9328778823710664E-2</v>
      </c>
      <c r="X41" s="123">
        <v>3.7300000000000111E-2</v>
      </c>
      <c r="Y41" s="99">
        <f t="shared" si="4"/>
        <v>33530.825062410557</v>
      </c>
      <c r="Z41" s="88">
        <v>0</v>
      </c>
      <c r="AA41" s="90">
        <f t="shared" si="8"/>
        <v>32754.548826386774</v>
      </c>
      <c r="AB41" s="90">
        <f>IF(INDEX('Pace of change parameters'!$E$27:$I$27,1,$B$6)=1,MAX(AA41,Y41),Y41)</f>
        <v>33530.825062410557</v>
      </c>
      <c r="AC41" s="88">
        <f t="shared" si="5"/>
        <v>3.9328778823710664E-2</v>
      </c>
      <c r="AD41" s="134">
        <v>3.7300000000000111E-2</v>
      </c>
      <c r="AE41" s="51">
        <f t="shared" si="6"/>
        <v>33531</v>
      </c>
      <c r="AF41" s="51">
        <v>269.25553427209684</v>
      </c>
      <c r="AG41" s="15">
        <f t="shared" ref="AG41:AH72" si="11">AE41/D41 - 1</f>
        <v>3.9334201227450238E-2</v>
      </c>
      <c r="AH41" s="15">
        <f t="shared" si="11"/>
        <v>3.7305411819160472E-2</v>
      </c>
      <c r="AI41" s="51"/>
      <c r="AJ41" s="51">
        <v>32754.548826386774</v>
      </c>
      <c r="AK41" s="51">
        <v>263.02059419910688</v>
      </c>
      <c r="AL41" s="15">
        <f t="shared" si="9"/>
        <v>2.3705140245672496E-2</v>
      </c>
      <c r="AM41" s="53">
        <f t="shared" si="9"/>
        <v>2.3705140245672496E-2</v>
      </c>
    </row>
    <row r="42" spans="1:39" x14ac:dyDescent="0.2">
      <c r="A42" s="160" t="s">
        <v>131</v>
      </c>
      <c r="B42" s="160" t="s">
        <v>132</v>
      </c>
      <c r="D42" s="62">
        <v>53625</v>
      </c>
      <c r="E42" s="67">
        <v>272.16958772818606</v>
      </c>
      <c r="F42" s="50"/>
      <c r="G42" s="82">
        <v>50406.743214371607</v>
      </c>
      <c r="H42" s="75">
        <v>254.78803393645646</v>
      </c>
      <c r="I42" s="84"/>
      <c r="J42" s="94">
        <f t="shared" si="10"/>
        <v>6.3845759126743618E-2</v>
      </c>
      <c r="K42" s="117">
        <f t="shared" si="10"/>
        <v>6.8219662922099911E-2</v>
      </c>
      <c r="L42" s="94">
        <v>4.1564763353145739E-2</v>
      </c>
      <c r="M42" s="88">
        <f>INDEX('Pace of change parameters'!$E$20:$I$20,1,$B$6)</f>
        <v>3.73E-2</v>
      </c>
      <c r="N42" s="99">
        <f>IF(INDEX('Pace of change parameters'!$E$28:$I$28,1,$B$6)=1,(1+L42)*D42,D42)</f>
        <v>55853.910434812438</v>
      </c>
      <c r="O42" s="85">
        <f>IF(K42&lt;INDEX('Pace of change parameters'!$E$16:$I$16,1,$B$6),1,IF(K42&gt;INDEX('Pace of change parameters'!$E$17:$I$17,1,$B$6),0,(K42-INDEX('Pace of change parameters'!$E$17:$I$17,1,$B$6))/(INDEX('Pace of change parameters'!$E$16:$I$16,1,$B$6)-INDEX('Pace of change parameters'!$E$17:$I$17,1,$B$6))))</f>
        <v>0</v>
      </c>
      <c r="P42" s="52">
        <v>4.1564763353145739E-2</v>
      </c>
      <c r="Q42" s="52">
        <v>3.7300000000000111E-2</v>
      </c>
      <c r="R42" s="9">
        <f>IF(INDEX('Pace of change parameters'!$E$29:$I$29,1,$B$6)=1,D42*(1+P42),D42)</f>
        <v>55853.910434812438</v>
      </c>
      <c r="S42" s="94">
        <f>IF(P42&lt;INDEX('Pace of change parameters'!$E$22:$I$22,1,$B$6),INDEX('Pace of change parameters'!$E$22:$I$22,1,$B$6),P42)</f>
        <v>4.1564763353145739E-2</v>
      </c>
      <c r="T42" s="123">
        <v>3.7300000000000111E-2</v>
      </c>
      <c r="U42" s="108">
        <f t="shared" si="3"/>
        <v>55853.910434812438</v>
      </c>
      <c r="V42" s="122">
        <f>IF(J42&gt;INDEX('Pace of change parameters'!$E$24:$I$24,1,$B$6),0,IF(J42&lt;INDEX('Pace of change parameters'!$E$23:$I$23,1,$B$6),1,(J42-INDEX('Pace of change parameters'!$E$24:$I$24,1,$B$6))/(INDEX('Pace of change parameters'!$E$23:$I$23,1,$B$6)-INDEX('Pace of change parameters'!$E$24:$I$24,1,$B$6))))</f>
        <v>1</v>
      </c>
      <c r="W42" s="123">
        <f>MIN(S42, S42+(INDEX('Pace of change parameters'!$E$25:$I$25,1,$B$6)-S42)*(1-V42))</f>
        <v>4.1564763353145739E-2</v>
      </c>
      <c r="X42" s="123">
        <v>3.7300000000000111E-2</v>
      </c>
      <c r="Y42" s="99">
        <f t="shared" si="4"/>
        <v>55853.910434812438</v>
      </c>
      <c r="Z42" s="88">
        <v>-1.8020386593842197E-4</v>
      </c>
      <c r="AA42" s="90">
        <f t="shared" si="8"/>
        <v>52661.683361981915</v>
      </c>
      <c r="AB42" s="90">
        <f>IF(INDEX('Pace of change parameters'!$E$27:$I$27,1,$B$6)=1,MAX(AA42,Y42),Y42)</f>
        <v>55853.910434812438</v>
      </c>
      <c r="AC42" s="88">
        <f t="shared" si="5"/>
        <v>4.1564763353145739E-2</v>
      </c>
      <c r="AD42" s="134">
        <v>3.7300000000000111E-2</v>
      </c>
      <c r="AE42" s="51">
        <f t="shared" si="6"/>
        <v>55854</v>
      </c>
      <c r="AF42" s="51">
        <v>282.3219660703931</v>
      </c>
      <c r="AG42" s="15">
        <f t="shared" si="11"/>
        <v>4.1566433566433636E-2</v>
      </c>
      <c r="AH42" s="15">
        <f t="shared" si="11"/>
        <v>3.7301663374477156E-2</v>
      </c>
      <c r="AI42" s="51"/>
      <c r="AJ42" s="51">
        <v>52671.174911324451</v>
      </c>
      <c r="AK42" s="51">
        <v>266.23392516565838</v>
      </c>
      <c r="AL42" s="15">
        <f t="shared" si="9"/>
        <v>6.0428215129699536E-2</v>
      </c>
      <c r="AM42" s="53">
        <f t="shared" si="9"/>
        <v>6.0428215129699536E-2</v>
      </c>
    </row>
    <row r="43" spans="1:39" x14ac:dyDescent="0.2">
      <c r="A43" s="160" t="s">
        <v>133</v>
      </c>
      <c r="B43" s="160" t="s">
        <v>134</v>
      </c>
      <c r="D43" s="62">
        <v>87688</v>
      </c>
      <c r="E43" s="67">
        <v>283.75827575265401</v>
      </c>
      <c r="F43" s="50"/>
      <c r="G43" s="82">
        <v>76949.649228252805</v>
      </c>
      <c r="H43" s="75">
        <v>247.79513546565479</v>
      </c>
      <c r="I43" s="84"/>
      <c r="J43" s="94">
        <f t="shared" si="10"/>
        <v>0.1395503537630749</v>
      </c>
      <c r="K43" s="117">
        <f t="shared" si="10"/>
        <v>0.14513255161130401</v>
      </c>
      <c r="L43" s="94">
        <v>4.2381314580656193E-2</v>
      </c>
      <c r="M43" s="88">
        <f>INDEX('Pace of change parameters'!$E$20:$I$20,1,$B$6)</f>
        <v>3.73E-2</v>
      </c>
      <c r="N43" s="99">
        <f>IF(INDEX('Pace of change parameters'!$E$28:$I$28,1,$B$6)=1,(1+L43)*D43,D43)</f>
        <v>91404.332712948584</v>
      </c>
      <c r="O43" s="85">
        <f>IF(K43&lt;INDEX('Pace of change parameters'!$E$16:$I$16,1,$B$6),1,IF(K43&gt;INDEX('Pace of change parameters'!$E$17:$I$17,1,$B$6),0,(K43-INDEX('Pace of change parameters'!$E$17:$I$17,1,$B$6))/(INDEX('Pace of change parameters'!$E$16:$I$16,1,$B$6)-INDEX('Pace of change parameters'!$E$17:$I$17,1,$B$6))))</f>
        <v>0</v>
      </c>
      <c r="P43" s="52">
        <v>4.2381314580656193E-2</v>
      </c>
      <c r="Q43" s="52">
        <v>3.7300000000000111E-2</v>
      </c>
      <c r="R43" s="9">
        <f>IF(INDEX('Pace of change parameters'!$E$29:$I$29,1,$B$6)=1,D43*(1+P43),D43)</f>
        <v>91404.332712948584</v>
      </c>
      <c r="S43" s="94">
        <f>IF(P43&lt;INDEX('Pace of change parameters'!$E$22:$I$22,1,$B$6),INDEX('Pace of change parameters'!$E$22:$I$22,1,$B$6),P43)</f>
        <v>4.2381314580656193E-2</v>
      </c>
      <c r="T43" s="123">
        <v>3.7300000000000111E-2</v>
      </c>
      <c r="U43" s="108">
        <f t="shared" si="3"/>
        <v>91404.332712948584</v>
      </c>
      <c r="V43" s="122">
        <f>IF(J43&gt;INDEX('Pace of change parameters'!$E$24:$I$24,1,$B$6),0,IF(J43&lt;INDEX('Pace of change parameters'!$E$23:$I$23,1,$B$6),1,(J43-INDEX('Pace of change parameters'!$E$24:$I$24,1,$B$6))/(INDEX('Pace of change parameters'!$E$23:$I$23,1,$B$6)-INDEX('Pace of change parameters'!$E$24:$I$24,1,$B$6))))</f>
        <v>1</v>
      </c>
      <c r="W43" s="123">
        <f>MIN(S43, S43+(INDEX('Pace of change parameters'!$E$25:$I$25,1,$B$6)-S43)*(1-V43))</f>
        <v>4.2381314580656193E-2</v>
      </c>
      <c r="X43" s="123">
        <v>3.7300000000000111E-2</v>
      </c>
      <c r="Y43" s="99">
        <f t="shared" si="4"/>
        <v>91404.332712948584</v>
      </c>
      <c r="Z43" s="88">
        <v>-4.5066655909424935E-2</v>
      </c>
      <c r="AA43" s="90">
        <f t="shared" si="8"/>
        <v>76782.822083667226</v>
      </c>
      <c r="AB43" s="90">
        <f>IF(INDEX('Pace of change parameters'!$E$27:$I$27,1,$B$6)=1,MAX(AA43,Y43),Y43)</f>
        <v>91404.332712948584</v>
      </c>
      <c r="AC43" s="88">
        <f t="shared" si="5"/>
        <v>4.2381314580656193E-2</v>
      </c>
      <c r="AD43" s="134">
        <v>3.7300000000000111E-2</v>
      </c>
      <c r="AE43" s="51">
        <f t="shared" si="6"/>
        <v>91404</v>
      </c>
      <c r="AF43" s="51">
        <v>294.34138802788385</v>
      </c>
      <c r="AG43" s="15">
        <f t="shared" si="11"/>
        <v>4.2377520299242688E-2</v>
      </c>
      <c r="AH43" s="15">
        <f t="shared" si="11"/>
        <v>3.7296224214637297E-2</v>
      </c>
      <c r="AI43" s="51"/>
      <c r="AJ43" s="51">
        <v>80406.472932192846</v>
      </c>
      <c r="AK43" s="51">
        <v>258.92688338899956</v>
      </c>
      <c r="AL43" s="15">
        <f t="shared" si="9"/>
        <v>0.13677415097017653</v>
      </c>
      <c r="AM43" s="53">
        <f t="shared" si="9"/>
        <v>0.13677415097017653</v>
      </c>
    </row>
    <row r="44" spans="1:39" x14ac:dyDescent="0.2">
      <c r="A44" s="160" t="s">
        <v>135</v>
      </c>
      <c r="B44" s="160" t="s">
        <v>136</v>
      </c>
      <c r="D44" s="62">
        <v>69368</v>
      </c>
      <c r="E44" s="67">
        <v>281.25525991450803</v>
      </c>
      <c r="F44" s="50"/>
      <c r="G44" s="82">
        <v>64521.180323937566</v>
      </c>
      <c r="H44" s="75">
        <v>260.10812266660992</v>
      </c>
      <c r="I44" s="84"/>
      <c r="J44" s="94">
        <f t="shared" si="10"/>
        <v>7.5119823470809033E-2</v>
      </c>
      <c r="K44" s="117">
        <f t="shared" si="10"/>
        <v>8.1301333580432456E-2</v>
      </c>
      <c r="L44" s="94">
        <v>4.3264061211346849E-2</v>
      </c>
      <c r="M44" s="88">
        <f>INDEX('Pace of change parameters'!$E$20:$I$20,1,$B$6)</f>
        <v>3.73E-2</v>
      </c>
      <c r="N44" s="99">
        <f>IF(INDEX('Pace of change parameters'!$E$28:$I$28,1,$B$6)=1,(1+L44)*D44,D44)</f>
        <v>72369.14139810871</v>
      </c>
      <c r="O44" s="85">
        <f>IF(K44&lt;INDEX('Pace of change parameters'!$E$16:$I$16,1,$B$6),1,IF(K44&gt;INDEX('Pace of change parameters'!$E$17:$I$17,1,$B$6),0,(K44-INDEX('Pace of change parameters'!$E$17:$I$17,1,$B$6))/(INDEX('Pace of change parameters'!$E$16:$I$16,1,$B$6)-INDEX('Pace of change parameters'!$E$17:$I$17,1,$B$6))))</f>
        <v>0</v>
      </c>
      <c r="P44" s="52">
        <v>4.3264061211346849E-2</v>
      </c>
      <c r="Q44" s="52">
        <v>3.7300000000000111E-2</v>
      </c>
      <c r="R44" s="9">
        <f>IF(INDEX('Pace of change parameters'!$E$29:$I$29,1,$B$6)=1,D44*(1+P44),D44)</f>
        <v>72369.14139810871</v>
      </c>
      <c r="S44" s="94">
        <f>IF(P44&lt;INDEX('Pace of change parameters'!$E$22:$I$22,1,$B$6),INDEX('Pace of change parameters'!$E$22:$I$22,1,$B$6),P44)</f>
        <v>4.3264061211346849E-2</v>
      </c>
      <c r="T44" s="123">
        <v>3.7300000000000111E-2</v>
      </c>
      <c r="U44" s="108">
        <f t="shared" si="3"/>
        <v>72369.14139810871</v>
      </c>
      <c r="V44" s="122">
        <f>IF(J44&gt;INDEX('Pace of change parameters'!$E$24:$I$24,1,$B$6),0,IF(J44&lt;INDEX('Pace of change parameters'!$E$23:$I$23,1,$B$6),1,(J44-INDEX('Pace of change parameters'!$E$24:$I$24,1,$B$6))/(INDEX('Pace of change parameters'!$E$23:$I$23,1,$B$6)-INDEX('Pace of change parameters'!$E$24:$I$24,1,$B$6))))</f>
        <v>1</v>
      </c>
      <c r="W44" s="123">
        <f>MIN(S44, S44+(INDEX('Pace of change parameters'!$E$25:$I$25,1,$B$6)-S44)*(1-V44))</f>
        <v>4.3264061211346849E-2</v>
      </c>
      <c r="X44" s="123">
        <v>3.7300000000000111E-2</v>
      </c>
      <c r="Y44" s="99">
        <f t="shared" si="4"/>
        <v>72369.14139810871</v>
      </c>
      <c r="Z44" s="88">
        <v>-7.6007843837776479E-3</v>
      </c>
      <c r="AA44" s="90">
        <f t="shared" si="8"/>
        <v>66907.235126945074</v>
      </c>
      <c r="AB44" s="90">
        <f>IF(INDEX('Pace of change parameters'!$E$27:$I$27,1,$B$6)=1,MAX(AA44,Y44),Y44)</f>
        <v>72369.14139810871</v>
      </c>
      <c r="AC44" s="88">
        <f t="shared" si="5"/>
        <v>4.3264061211346849E-2</v>
      </c>
      <c r="AD44" s="134">
        <v>3.7300000000000111E-2</v>
      </c>
      <c r="AE44" s="51">
        <f t="shared" si="6"/>
        <v>72369</v>
      </c>
      <c r="AF44" s="51">
        <v>291.74551108260209</v>
      </c>
      <c r="AG44" s="15">
        <f t="shared" si="11"/>
        <v>4.3262022834736458E-2</v>
      </c>
      <c r="AH44" s="15">
        <f t="shared" si="11"/>
        <v>3.7297973276242846E-2</v>
      </c>
      <c r="AI44" s="51"/>
      <c r="AJ44" s="51">
        <v>67419.67755929711</v>
      </c>
      <c r="AK44" s="51">
        <v>271.79300925204677</v>
      </c>
      <c r="AL44" s="15">
        <f t="shared" si="9"/>
        <v>7.3410651309476327E-2</v>
      </c>
      <c r="AM44" s="53">
        <f t="shared" si="9"/>
        <v>7.3410651309476549E-2</v>
      </c>
    </row>
    <row r="45" spans="1:39" x14ac:dyDescent="0.2">
      <c r="A45" s="160" t="s">
        <v>137</v>
      </c>
      <c r="B45" s="160" t="s">
        <v>138</v>
      </c>
      <c r="D45" s="62">
        <v>69666</v>
      </c>
      <c r="E45" s="67">
        <v>287.53138131104618</v>
      </c>
      <c r="F45" s="50"/>
      <c r="G45" s="82">
        <v>63053.184477480681</v>
      </c>
      <c r="H45" s="75">
        <v>258.40615680286044</v>
      </c>
      <c r="I45" s="84"/>
      <c r="J45" s="94">
        <f t="shared" si="10"/>
        <v>0.10487678897298314</v>
      </c>
      <c r="K45" s="117">
        <f t="shared" si="10"/>
        <v>0.11271103161216689</v>
      </c>
      <c r="L45" s="94">
        <v>4.4655082458723072E-2</v>
      </c>
      <c r="M45" s="88">
        <f>INDEX('Pace of change parameters'!$E$20:$I$20,1,$B$6)</f>
        <v>3.73E-2</v>
      </c>
      <c r="N45" s="99">
        <f>IF(INDEX('Pace of change parameters'!$E$28:$I$28,1,$B$6)=1,(1+L45)*D45,D45)</f>
        <v>72776.940974569399</v>
      </c>
      <c r="O45" s="85">
        <f>IF(K45&lt;INDEX('Pace of change parameters'!$E$16:$I$16,1,$B$6),1,IF(K45&gt;INDEX('Pace of change parameters'!$E$17:$I$17,1,$B$6),0,(K45-INDEX('Pace of change parameters'!$E$17:$I$17,1,$B$6))/(INDEX('Pace of change parameters'!$E$16:$I$16,1,$B$6)-INDEX('Pace of change parameters'!$E$17:$I$17,1,$B$6))))</f>
        <v>0</v>
      </c>
      <c r="P45" s="52">
        <v>4.4655082458723072E-2</v>
      </c>
      <c r="Q45" s="52">
        <v>3.7300000000000111E-2</v>
      </c>
      <c r="R45" s="9">
        <f>IF(INDEX('Pace of change parameters'!$E$29:$I$29,1,$B$6)=1,D45*(1+P45),D45)</f>
        <v>72776.940974569399</v>
      </c>
      <c r="S45" s="94">
        <f>IF(P45&lt;INDEX('Pace of change parameters'!$E$22:$I$22,1,$B$6),INDEX('Pace of change parameters'!$E$22:$I$22,1,$B$6),P45)</f>
        <v>4.4655082458723072E-2</v>
      </c>
      <c r="T45" s="123">
        <v>3.7300000000000111E-2</v>
      </c>
      <c r="U45" s="108">
        <f t="shared" si="3"/>
        <v>72776.940974569399</v>
      </c>
      <c r="V45" s="122">
        <f>IF(J45&gt;INDEX('Pace of change parameters'!$E$24:$I$24,1,$B$6),0,IF(J45&lt;INDEX('Pace of change parameters'!$E$23:$I$23,1,$B$6),1,(J45-INDEX('Pace of change parameters'!$E$24:$I$24,1,$B$6))/(INDEX('Pace of change parameters'!$E$23:$I$23,1,$B$6)-INDEX('Pace of change parameters'!$E$24:$I$24,1,$B$6))))</f>
        <v>1</v>
      </c>
      <c r="W45" s="123">
        <f>MIN(S45, S45+(INDEX('Pace of change parameters'!$E$25:$I$25,1,$B$6)-S45)*(1-V45))</f>
        <v>4.4655082458723072E-2</v>
      </c>
      <c r="X45" s="123">
        <v>3.7300000000000111E-2</v>
      </c>
      <c r="Y45" s="99">
        <f t="shared" si="4"/>
        <v>72776.940974569399</v>
      </c>
      <c r="Z45" s="88">
        <v>-2.054692246242662E-3</v>
      </c>
      <c r="AA45" s="90">
        <f t="shared" si="8"/>
        <v>65750.359748540926</v>
      </c>
      <c r="AB45" s="90">
        <f>IF(INDEX('Pace of change parameters'!$E$27:$I$27,1,$B$6)=1,MAX(AA45,Y45),Y45)</f>
        <v>72776.940974569399</v>
      </c>
      <c r="AC45" s="88">
        <f t="shared" si="5"/>
        <v>4.4655082458723072E-2</v>
      </c>
      <c r="AD45" s="134">
        <v>3.7300000000000111E-2</v>
      </c>
      <c r="AE45" s="51">
        <f t="shared" si="6"/>
        <v>72777</v>
      </c>
      <c r="AF45" s="51">
        <v>298.25654373346219</v>
      </c>
      <c r="AG45" s="15">
        <f t="shared" si="11"/>
        <v>4.4655929721815424E-2</v>
      </c>
      <c r="AH45" s="15">
        <f t="shared" si="11"/>
        <v>3.7300841297784215E-2</v>
      </c>
      <c r="AI45" s="51"/>
      <c r="AJ45" s="51">
        <v>65885.734656678003</v>
      </c>
      <c r="AK45" s="51">
        <v>270.01458565262055</v>
      </c>
      <c r="AL45" s="15">
        <f t="shared" si="9"/>
        <v>0.10459419446761098</v>
      </c>
      <c r="AM45" s="53">
        <f t="shared" si="9"/>
        <v>0.1045941944676112</v>
      </c>
    </row>
    <row r="46" spans="1:39" x14ac:dyDescent="0.2">
      <c r="A46" s="160" t="s">
        <v>139</v>
      </c>
      <c r="B46" s="160" t="s">
        <v>140</v>
      </c>
      <c r="D46" s="62">
        <v>24590</v>
      </c>
      <c r="E46" s="67">
        <v>236.15413795703392</v>
      </c>
      <c r="F46" s="50"/>
      <c r="G46" s="82">
        <v>22737.848707482866</v>
      </c>
      <c r="H46" s="75">
        <v>217.94660139209793</v>
      </c>
      <c r="I46" s="84"/>
      <c r="J46" s="94">
        <f t="shared" si="10"/>
        <v>8.1456751531098215E-2</v>
      </c>
      <c r="K46" s="117">
        <f t="shared" si="10"/>
        <v>8.3541273177183628E-2</v>
      </c>
      <c r="L46" s="94">
        <v>3.9299408945779213E-2</v>
      </c>
      <c r="M46" s="88">
        <f>INDEX('Pace of change parameters'!$E$20:$I$20,1,$B$6)</f>
        <v>3.73E-2</v>
      </c>
      <c r="N46" s="99">
        <f>IF(INDEX('Pace of change parameters'!$E$28:$I$28,1,$B$6)=1,(1+L46)*D46,D46)</f>
        <v>25556.37246597671</v>
      </c>
      <c r="O46" s="85">
        <f>IF(K46&lt;INDEX('Pace of change parameters'!$E$16:$I$16,1,$B$6),1,IF(K46&gt;INDEX('Pace of change parameters'!$E$17:$I$17,1,$B$6),0,(K46-INDEX('Pace of change parameters'!$E$17:$I$17,1,$B$6))/(INDEX('Pace of change parameters'!$E$16:$I$16,1,$B$6)-INDEX('Pace of change parameters'!$E$17:$I$17,1,$B$6))))</f>
        <v>0</v>
      </c>
      <c r="P46" s="52">
        <v>3.9299408945779213E-2</v>
      </c>
      <c r="Q46" s="52">
        <v>3.7300000000000111E-2</v>
      </c>
      <c r="R46" s="9">
        <f>IF(INDEX('Pace of change parameters'!$E$29:$I$29,1,$B$6)=1,D46*(1+P46),D46)</f>
        <v>25556.37246597671</v>
      </c>
      <c r="S46" s="94">
        <f>IF(P46&lt;INDEX('Pace of change parameters'!$E$22:$I$22,1,$B$6),INDEX('Pace of change parameters'!$E$22:$I$22,1,$B$6),P46)</f>
        <v>3.9299408945779213E-2</v>
      </c>
      <c r="T46" s="123">
        <v>3.7300000000000111E-2</v>
      </c>
      <c r="U46" s="108">
        <f t="shared" si="3"/>
        <v>25556.37246597671</v>
      </c>
      <c r="V46" s="122">
        <f>IF(J46&gt;INDEX('Pace of change parameters'!$E$24:$I$24,1,$B$6),0,IF(J46&lt;INDEX('Pace of change parameters'!$E$23:$I$23,1,$B$6),1,(J46-INDEX('Pace of change parameters'!$E$24:$I$24,1,$B$6))/(INDEX('Pace of change parameters'!$E$23:$I$23,1,$B$6)-INDEX('Pace of change parameters'!$E$24:$I$24,1,$B$6))))</f>
        <v>1</v>
      </c>
      <c r="W46" s="123">
        <f>MIN(S46, S46+(INDEX('Pace of change parameters'!$E$25:$I$25,1,$B$6)-S46)*(1-V46))</f>
        <v>3.9299408945779213E-2</v>
      </c>
      <c r="X46" s="123">
        <v>3.7300000000000111E-2</v>
      </c>
      <c r="Y46" s="99">
        <f t="shared" si="4"/>
        <v>25556.37246597671</v>
      </c>
      <c r="Z46" s="88">
        <v>-3.2908396562698949E-2</v>
      </c>
      <c r="AA46" s="90">
        <f t="shared" si="8"/>
        <v>22977.424758325738</v>
      </c>
      <c r="AB46" s="90">
        <f>IF(INDEX('Pace of change parameters'!$E$27:$I$27,1,$B$6)=1,MAX(AA46,Y46),Y46)</f>
        <v>25556.37246597671</v>
      </c>
      <c r="AC46" s="88">
        <f t="shared" si="5"/>
        <v>3.9299408945779213E-2</v>
      </c>
      <c r="AD46" s="134">
        <v>3.7300000000000111E-2</v>
      </c>
      <c r="AE46" s="51">
        <f t="shared" si="6"/>
        <v>25556</v>
      </c>
      <c r="AF46" s="51">
        <v>244.95911714565409</v>
      </c>
      <c r="AG46" s="15">
        <f t="shared" si="11"/>
        <v>3.9284261895079275E-2</v>
      </c>
      <c r="AH46" s="15">
        <f t="shared" si="11"/>
        <v>3.7284882089265503E-2</v>
      </c>
      <c r="AI46" s="51"/>
      <c r="AJ46" s="51">
        <v>23759.305402567712</v>
      </c>
      <c r="AK46" s="51">
        <v>227.73745795143824</v>
      </c>
      <c r="AL46" s="15">
        <f t="shared" si="9"/>
        <v>7.5620670174899818E-2</v>
      </c>
      <c r="AM46" s="53">
        <f t="shared" si="9"/>
        <v>7.5620670174899818E-2</v>
      </c>
    </row>
    <row r="47" spans="1:39" x14ac:dyDescent="0.2">
      <c r="A47" s="160" t="s">
        <v>141</v>
      </c>
      <c r="B47" s="160" t="s">
        <v>142</v>
      </c>
      <c r="D47" s="62">
        <v>52781</v>
      </c>
      <c r="E47" s="67">
        <v>242.42408411272029</v>
      </c>
      <c r="F47" s="50"/>
      <c r="G47" s="82">
        <v>53591.36597861394</v>
      </c>
      <c r="H47" s="75">
        <v>244.33363700771787</v>
      </c>
      <c r="I47" s="84"/>
      <c r="J47" s="94">
        <f t="shared" si="10"/>
        <v>-1.512120401889594E-2</v>
      </c>
      <c r="K47" s="117">
        <f t="shared" si="10"/>
        <v>-7.8153500205019322E-3</v>
      </c>
      <c r="L47" s="94">
        <v>4.4994715718785327E-2</v>
      </c>
      <c r="M47" s="88">
        <f>INDEX('Pace of change parameters'!$E$20:$I$20,1,$B$6)</f>
        <v>3.73E-2</v>
      </c>
      <c r="N47" s="99">
        <f>IF(INDEX('Pace of change parameters'!$E$28:$I$28,1,$B$6)=1,(1+L47)*D47,D47)</f>
        <v>55155.866090353207</v>
      </c>
      <c r="O47" s="85">
        <f>IF(K47&lt;INDEX('Pace of change parameters'!$E$16:$I$16,1,$B$6),1,IF(K47&gt;INDEX('Pace of change parameters'!$E$17:$I$17,1,$B$6),0,(K47-INDEX('Pace of change parameters'!$E$17:$I$17,1,$B$6))/(INDEX('Pace of change parameters'!$E$16:$I$16,1,$B$6)-INDEX('Pace of change parameters'!$E$17:$I$17,1,$B$6))))</f>
        <v>0</v>
      </c>
      <c r="P47" s="52">
        <v>4.4994715718785327E-2</v>
      </c>
      <c r="Q47" s="52">
        <v>3.7300000000000111E-2</v>
      </c>
      <c r="R47" s="9">
        <f>IF(INDEX('Pace of change parameters'!$E$29:$I$29,1,$B$6)=1,D47*(1+P47),D47)</f>
        <v>55155.866090353207</v>
      </c>
      <c r="S47" s="94">
        <f>IF(P47&lt;INDEX('Pace of change parameters'!$E$22:$I$22,1,$B$6),INDEX('Pace of change parameters'!$E$22:$I$22,1,$B$6),P47)</f>
        <v>4.4994715718785327E-2</v>
      </c>
      <c r="T47" s="123">
        <v>3.7300000000000111E-2</v>
      </c>
      <c r="U47" s="108">
        <f t="shared" si="3"/>
        <v>55155.866090353207</v>
      </c>
      <c r="V47" s="122">
        <f>IF(J47&gt;INDEX('Pace of change parameters'!$E$24:$I$24,1,$B$6),0,IF(J47&lt;INDEX('Pace of change parameters'!$E$23:$I$23,1,$B$6),1,(J47-INDEX('Pace of change parameters'!$E$24:$I$24,1,$B$6))/(INDEX('Pace of change parameters'!$E$23:$I$23,1,$B$6)-INDEX('Pace of change parameters'!$E$24:$I$24,1,$B$6))))</f>
        <v>1</v>
      </c>
      <c r="W47" s="123">
        <f>MIN(S47, S47+(INDEX('Pace of change parameters'!$E$25:$I$25,1,$B$6)-S47)*(1-V47))</f>
        <v>4.4994715718785327E-2</v>
      </c>
      <c r="X47" s="123">
        <v>3.7300000000000111E-2</v>
      </c>
      <c r="Y47" s="99">
        <f t="shared" si="4"/>
        <v>55155.866090353207</v>
      </c>
      <c r="Z47" s="88">
        <v>-1.7850343741829366E-2</v>
      </c>
      <c r="AA47" s="90">
        <f t="shared" si="8"/>
        <v>54999.262169135436</v>
      </c>
      <c r="AB47" s="90">
        <f>IF(INDEX('Pace of change parameters'!$E$27:$I$27,1,$B$6)=1,MAX(AA47,Y47),Y47)</f>
        <v>55155.866090353207</v>
      </c>
      <c r="AC47" s="88">
        <f t="shared" si="5"/>
        <v>4.4994715718785327E-2</v>
      </c>
      <c r="AD47" s="134">
        <v>3.7300000000000111E-2</v>
      </c>
      <c r="AE47" s="51">
        <f t="shared" si="6"/>
        <v>55156</v>
      </c>
      <c r="AF47" s="51">
        <v>251.46711297068967</v>
      </c>
      <c r="AG47" s="15">
        <f t="shared" si="11"/>
        <v>4.4997252799302778E-2</v>
      </c>
      <c r="AH47" s="15">
        <f t="shared" si="11"/>
        <v>3.7302518398974804E-2</v>
      </c>
      <c r="AI47" s="51"/>
      <c r="AJ47" s="51">
        <v>55998.861088720041</v>
      </c>
      <c r="AK47" s="51">
        <v>255.30988337854666</v>
      </c>
      <c r="AL47" s="15">
        <f t="shared" si="9"/>
        <v>-1.5051396980818588E-2</v>
      </c>
      <c r="AM47" s="53">
        <f t="shared" si="9"/>
        <v>-1.5051396980818588E-2</v>
      </c>
    </row>
    <row r="48" spans="1:39" x14ac:dyDescent="0.2">
      <c r="A48" s="160" t="s">
        <v>143</v>
      </c>
      <c r="B48" s="160" t="s">
        <v>144</v>
      </c>
      <c r="D48" s="62">
        <v>63047</v>
      </c>
      <c r="E48" s="67">
        <v>241.78014108606931</v>
      </c>
      <c r="F48" s="50"/>
      <c r="G48" s="82">
        <v>58661.118851149913</v>
      </c>
      <c r="H48" s="75">
        <v>224.34440415859748</v>
      </c>
      <c r="I48" s="84"/>
      <c r="J48" s="94">
        <f t="shared" si="10"/>
        <v>7.4766408052650224E-2</v>
      </c>
      <c r="K48" s="117">
        <f t="shared" si="10"/>
        <v>7.7718617466143058E-2</v>
      </c>
      <c r="L48" s="94">
        <v>4.0149295253063322E-2</v>
      </c>
      <c r="M48" s="88">
        <f>INDEX('Pace of change parameters'!$E$20:$I$20,1,$B$6)</f>
        <v>3.73E-2</v>
      </c>
      <c r="N48" s="99">
        <f>IF(INDEX('Pace of change parameters'!$E$28:$I$28,1,$B$6)=1,(1+L48)*D48,D48)</f>
        <v>65578.292617819883</v>
      </c>
      <c r="O48" s="85">
        <f>IF(K48&lt;INDEX('Pace of change parameters'!$E$16:$I$16,1,$B$6),1,IF(K48&gt;INDEX('Pace of change parameters'!$E$17:$I$17,1,$B$6),0,(K48-INDEX('Pace of change parameters'!$E$17:$I$17,1,$B$6))/(INDEX('Pace of change parameters'!$E$16:$I$16,1,$B$6)-INDEX('Pace of change parameters'!$E$17:$I$17,1,$B$6))))</f>
        <v>0</v>
      </c>
      <c r="P48" s="52">
        <v>4.0149295253063322E-2</v>
      </c>
      <c r="Q48" s="52">
        <v>3.7300000000000111E-2</v>
      </c>
      <c r="R48" s="9">
        <f>IF(INDEX('Pace of change parameters'!$E$29:$I$29,1,$B$6)=1,D48*(1+P48),D48)</f>
        <v>65578.292617819883</v>
      </c>
      <c r="S48" s="94">
        <f>IF(P48&lt;INDEX('Pace of change parameters'!$E$22:$I$22,1,$B$6),INDEX('Pace of change parameters'!$E$22:$I$22,1,$B$6),P48)</f>
        <v>4.0149295253063322E-2</v>
      </c>
      <c r="T48" s="123">
        <v>3.7300000000000111E-2</v>
      </c>
      <c r="U48" s="108">
        <f t="shared" si="3"/>
        <v>65578.292617819883</v>
      </c>
      <c r="V48" s="122">
        <f>IF(J48&gt;INDEX('Pace of change parameters'!$E$24:$I$24,1,$B$6),0,IF(J48&lt;INDEX('Pace of change parameters'!$E$23:$I$23,1,$B$6),1,(J48-INDEX('Pace of change parameters'!$E$24:$I$24,1,$B$6))/(INDEX('Pace of change parameters'!$E$23:$I$23,1,$B$6)-INDEX('Pace of change parameters'!$E$24:$I$24,1,$B$6))))</f>
        <v>1</v>
      </c>
      <c r="W48" s="123">
        <f>MIN(S48, S48+(INDEX('Pace of change parameters'!$E$25:$I$25,1,$B$6)-S48)*(1-V48))</f>
        <v>4.0149295253063322E-2</v>
      </c>
      <c r="X48" s="123">
        <v>3.7300000000000111E-2</v>
      </c>
      <c r="Y48" s="99">
        <f t="shared" si="4"/>
        <v>65578.292617819883</v>
      </c>
      <c r="Z48" s="88">
        <v>-2.3877237279582686E-2</v>
      </c>
      <c r="AA48" s="90">
        <f t="shared" si="8"/>
        <v>59832.775618177169</v>
      </c>
      <c r="AB48" s="90">
        <f>IF(INDEX('Pace of change parameters'!$E$27:$I$27,1,$B$6)=1,MAX(AA48,Y48),Y48)</f>
        <v>65578.292617819883</v>
      </c>
      <c r="AC48" s="88">
        <f t="shared" si="5"/>
        <v>4.0149295253063322E-2</v>
      </c>
      <c r="AD48" s="134">
        <v>3.7300000000000111E-2</v>
      </c>
      <c r="AE48" s="51">
        <f t="shared" si="6"/>
        <v>65578</v>
      </c>
      <c r="AF48" s="51">
        <v>250.79742125689287</v>
      </c>
      <c r="AG48" s="15">
        <f t="shared" si="11"/>
        <v>4.0144653988294365E-2</v>
      </c>
      <c r="AH48" s="15">
        <f t="shared" si="11"/>
        <v>3.7295371449111547E-2</v>
      </c>
      <c r="AI48" s="51"/>
      <c r="AJ48" s="51">
        <v>61296.363432223916</v>
      </c>
      <c r="AK48" s="51">
        <v>234.42267042647026</v>
      </c>
      <c r="AL48" s="15">
        <f t="shared" si="9"/>
        <v>6.9851396200858451E-2</v>
      </c>
      <c r="AM48" s="53">
        <f t="shared" si="9"/>
        <v>6.9851396200858451E-2</v>
      </c>
    </row>
    <row r="49" spans="1:39" x14ac:dyDescent="0.2">
      <c r="A49" s="160" t="s">
        <v>145</v>
      </c>
      <c r="B49" s="160" t="s">
        <v>146</v>
      </c>
      <c r="D49" s="62">
        <v>27072</v>
      </c>
      <c r="E49" s="67">
        <v>241.58364438874793</v>
      </c>
      <c r="F49" s="50"/>
      <c r="G49" s="82">
        <v>27068.053422932557</v>
      </c>
      <c r="H49" s="75">
        <v>241.39295670410476</v>
      </c>
      <c r="I49" s="84"/>
      <c r="J49" s="94">
        <f t="shared" si="10"/>
        <v>1.458020274225369E-4</v>
      </c>
      <c r="K49" s="117">
        <f t="shared" si="10"/>
        <v>7.8994717678071424E-4</v>
      </c>
      <c r="L49" s="94">
        <v>3.7968074356833803E-2</v>
      </c>
      <c r="M49" s="88">
        <f>INDEX('Pace of change parameters'!$E$20:$I$20,1,$B$6)</f>
        <v>3.73E-2</v>
      </c>
      <c r="N49" s="99">
        <f>IF(INDEX('Pace of change parameters'!$E$28:$I$28,1,$B$6)=1,(1+L49)*D49,D49)</f>
        <v>28099.871708988205</v>
      </c>
      <c r="O49" s="85">
        <f>IF(K49&lt;INDEX('Pace of change parameters'!$E$16:$I$16,1,$B$6),1,IF(K49&gt;INDEX('Pace of change parameters'!$E$17:$I$17,1,$B$6),0,(K49-INDEX('Pace of change parameters'!$E$17:$I$17,1,$B$6))/(INDEX('Pace of change parameters'!$E$16:$I$16,1,$B$6)-INDEX('Pace of change parameters'!$E$17:$I$17,1,$B$6))))</f>
        <v>0</v>
      </c>
      <c r="P49" s="52">
        <v>3.7968074356833803E-2</v>
      </c>
      <c r="Q49" s="52">
        <v>3.7300000000000111E-2</v>
      </c>
      <c r="R49" s="9">
        <f>IF(INDEX('Pace of change parameters'!$E$29:$I$29,1,$B$6)=1,D49*(1+P49),D49)</f>
        <v>28099.871708988205</v>
      </c>
      <c r="S49" s="94">
        <f>IF(P49&lt;INDEX('Pace of change parameters'!$E$22:$I$22,1,$B$6),INDEX('Pace of change parameters'!$E$22:$I$22,1,$B$6),P49)</f>
        <v>3.7968074356833803E-2</v>
      </c>
      <c r="T49" s="123">
        <v>3.7300000000000111E-2</v>
      </c>
      <c r="U49" s="108">
        <f t="shared" si="3"/>
        <v>28099.871708988205</v>
      </c>
      <c r="V49" s="122">
        <f>IF(J49&gt;INDEX('Pace of change parameters'!$E$24:$I$24,1,$B$6),0,IF(J49&lt;INDEX('Pace of change parameters'!$E$23:$I$23,1,$B$6),1,(J49-INDEX('Pace of change parameters'!$E$24:$I$24,1,$B$6))/(INDEX('Pace of change parameters'!$E$23:$I$23,1,$B$6)-INDEX('Pace of change parameters'!$E$24:$I$24,1,$B$6))))</f>
        <v>1</v>
      </c>
      <c r="W49" s="123">
        <f>MIN(S49, S49+(INDEX('Pace of change parameters'!$E$25:$I$25,1,$B$6)-S49)*(1-V49))</f>
        <v>3.7968074356833803E-2</v>
      </c>
      <c r="X49" s="123">
        <v>3.7300000000000111E-2</v>
      </c>
      <c r="Y49" s="99">
        <f t="shared" si="4"/>
        <v>28099.871708988205</v>
      </c>
      <c r="Z49" s="88">
        <v>0</v>
      </c>
      <c r="AA49" s="90">
        <f t="shared" si="8"/>
        <v>28284.036726694696</v>
      </c>
      <c r="AB49" s="90">
        <f>IF(INDEX('Pace of change parameters'!$E$27:$I$27,1,$B$6)=1,MAX(AA49,Y49),Y49)</f>
        <v>28099.871708988205</v>
      </c>
      <c r="AC49" s="88">
        <f t="shared" si="5"/>
        <v>3.7968074356833803E-2</v>
      </c>
      <c r="AD49" s="134">
        <v>3.7300000000000111E-2</v>
      </c>
      <c r="AE49" s="51">
        <f t="shared" si="6"/>
        <v>28100</v>
      </c>
      <c r="AF49" s="51">
        <v>250.59585842395816</v>
      </c>
      <c r="AG49" s="15">
        <f t="shared" si="11"/>
        <v>3.7972813238770664E-2</v>
      </c>
      <c r="AH49" s="15">
        <f t="shared" si="11"/>
        <v>3.7304735831818592E-2</v>
      </c>
      <c r="AI49" s="51"/>
      <c r="AJ49" s="51">
        <v>28284.036726694696</v>
      </c>
      <c r="AK49" s="51">
        <v>252.23709833526038</v>
      </c>
      <c r="AL49" s="15">
        <f t="shared" si="9"/>
        <v>-6.5067348226499622E-3</v>
      </c>
      <c r="AM49" s="53">
        <f t="shared" si="9"/>
        <v>-6.5067348226499622E-3</v>
      </c>
    </row>
    <row r="50" spans="1:39" x14ac:dyDescent="0.2">
      <c r="A50" s="160" t="s">
        <v>147</v>
      </c>
      <c r="B50" s="160" t="s">
        <v>148</v>
      </c>
      <c r="D50" s="62">
        <v>89927</v>
      </c>
      <c r="E50" s="67">
        <v>274.90630814482483</v>
      </c>
      <c r="F50" s="50"/>
      <c r="G50" s="82">
        <v>88074.965708863703</v>
      </c>
      <c r="H50" s="75">
        <v>267.73761377378685</v>
      </c>
      <c r="I50" s="84"/>
      <c r="J50" s="94">
        <f t="shared" si="10"/>
        <v>2.1027930879454315E-2</v>
      </c>
      <c r="K50" s="117">
        <f t="shared" si="10"/>
        <v>2.6775073811985406E-2</v>
      </c>
      <c r="L50" s="94">
        <v>4.313873485104347E-2</v>
      </c>
      <c r="M50" s="88">
        <f>INDEX('Pace of change parameters'!$E$20:$I$20,1,$B$6)</f>
        <v>3.73E-2</v>
      </c>
      <c r="N50" s="99">
        <f>IF(INDEX('Pace of change parameters'!$E$28:$I$28,1,$B$6)=1,(1+L50)*D50,D50)</f>
        <v>93806.337008949791</v>
      </c>
      <c r="O50" s="85">
        <f>IF(K50&lt;INDEX('Pace of change parameters'!$E$16:$I$16,1,$B$6),1,IF(K50&gt;INDEX('Pace of change parameters'!$E$17:$I$17,1,$B$6),0,(K50-INDEX('Pace of change parameters'!$E$17:$I$17,1,$B$6))/(INDEX('Pace of change parameters'!$E$16:$I$16,1,$B$6)-INDEX('Pace of change parameters'!$E$17:$I$17,1,$B$6))))</f>
        <v>0</v>
      </c>
      <c r="P50" s="52">
        <v>4.313873485104347E-2</v>
      </c>
      <c r="Q50" s="52">
        <v>3.7300000000000111E-2</v>
      </c>
      <c r="R50" s="9">
        <f>IF(INDEX('Pace of change parameters'!$E$29:$I$29,1,$B$6)=1,D50*(1+P50),D50)</f>
        <v>93806.337008949791</v>
      </c>
      <c r="S50" s="94">
        <f>IF(P50&lt;INDEX('Pace of change parameters'!$E$22:$I$22,1,$B$6),INDEX('Pace of change parameters'!$E$22:$I$22,1,$B$6),P50)</f>
        <v>4.313873485104347E-2</v>
      </c>
      <c r="T50" s="123">
        <v>3.7300000000000111E-2</v>
      </c>
      <c r="U50" s="108">
        <f t="shared" si="3"/>
        <v>93806.337008949791</v>
      </c>
      <c r="V50" s="122">
        <f>IF(J50&gt;INDEX('Pace of change parameters'!$E$24:$I$24,1,$B$6),0,IF(J50&lt;INDEX('Pace of change parameters'!$E$23:$I$23,1,$B$6),1,(J50-INDEX('Pace of change parameters'!$E$24:$I$24,1,$B$6))/(INDEX('Pace of change parameters'!$E$23:$I$23,1,$B$6)-INDEX('Pace of change parameters'!$E$24:$I$24,1,$B$6))))</f>
        <v>1</v>
      </c>
      <c r="W50" s="123">
        <f>MIN(S50, S50+(INDEX('Pace of change parameters'!$E$25:$I$25,1,$B$6)-S50)*(1-V50))</f>
        <v>4.313873485104347E-2</v>
      </c>
      <c r="X50" s="123">
        <v>3.7300000000000111E-2</v>
      </c>
      <c r="Y50" s="99">
        <f t="shared" si="4"/>
        <v>93806.337008949791</v>
      </c>
      <c r="Z50" s="88">
        <v>-4.4444573102548901E-3</v>
      </c>
      <c r="AA50" s="90">
        <f t="shared" si="8"/>
        <v>91622.543715242544</v>
      </c>
      <c r="AB50" s="90">
        <f>IF(INDEX('Pace of change parameters'!$E$27:$I$27,1,$B$6)=1,MAX(AA50,Y50),Y50)</f>
        <v>93806.337008949791</v>
      </c>
      <c r="AC50" s="88">
        <f t="shared" si="5"/>
        <v>4.313873485104347E-2</v>
      </c>
      <c r="AD50" s="134">
        <v>3.7300000000000111E-2</v>
      </c>
      <c r="AE50" s="51">
        <f t="shared" si="6"/>
        <v>93806</v>
      </c>
      <c r="AF50" s="51">
        <v>285.15928897076236</v>
      </c>
      <c r="AG50" s="15">
        <f t="shared" si="11"/>
        <v>4.3134987267450242E-2</v>
      </c>
      <c r="AH50" s="15">
        <f t="shared" si="11"/>
        <v>3.7296273392664725E-2</v>
      </c>
      <c r="AI50" s="51"/>
      <c r="AJ50" s="51">
        <v>92031.574117603799</v>
      </c>
      <c r="AK50" s="51">
        <v>279.76524143696474</v>
      </c>
      <c r="AL50" s="15">
        <f t="shared" si="9"/>
        <v>1.9280620802255566E-2</v>
      </c>
      <c r="AM50" s="53">
        <f t="shared" si="9"/>
        <v>1.9280620802255566E-2</v>
      </c>
    </row>
    <row r="51" spans="1:39" x14ac:dyDescent="0.2">
      <c r="A51" s="160" t="s">
        <v>149</v>
      </c>
      <c r="B51" s="160" t="s">
        <v>150</v>
      </c>
      <c r="D51" s="62">
        <v>90196</v>
      </c>
      <c r="E51" s="67">
        <v>268.66744657013908</v>
      </c>
      <c r="F51" s="50"/>
      <c r="G51" s="82">
        <v>83768.162913881082</v>
      </c>
      <c r="H51" s="75">
        <v>249.02937275489612</v>
      </c>
      <c r="I51" s="84"/>
      <c r="J51" s="94">
        <f t="shared" si="10"/>
        <v>7.6733652291349985E-2</v>
      </c>
      <c r="K51" s="117">
        <f t="shared" si="10"/>
        <v>7.8858463955460589E-2</v>
      </c>
      <c r="L51" s="94">
        <v>3.9346993826645749E-2</v>
      </c>
      <c r="M51" s="88">
        <f>INDEX('Pace of change parameters'!$E$20:$I$20,1,$B$6)</f>
        <v>3.73E-2</v>
      </c>
      <c r="N51" s="99">
        <f>IF(INDEX('Pace of change parameters'!$E$28:$I$28,1,$B$6)=1,(1+L51)*D51,D51)</f>
        <v>93744.941455188135</v>
      </c>
      <c r="O51" s="85">
        <f>IF(K51&lt;INDEX('Pace of change parameters'!$E$16:$I$16,1,$B$6),1,IF(K51&gt;INDEX('Pace of change parameters'!$E$17:$I$17,1,$B$6),0,(K51-INDEX('Pace of change parameters'!$E$17:$I$17,1,$B$6))/(INDEX('Pace of change parameters'!$E$16:$I$16,1,$B$6)-INDEX('Pace of change parameters'!$E$17:$I$17,1,$B$6))))</f>
        <v>0</v>
      </c>
      <c r="P51" s="52">
        <v>3.9346993826645749E-2</v>
      </c>
      <c r="Q51" s="52">
        <v>3.7300000000000111E-2</v>
      </c>
      <c r="R51" s="9">
        <f>IF(INDEX('Pace of change parameters'!$E$29:$I$29,1,$B$6)=1,D51*(1+P51),D51)</f>
        <v>93744.941455188135</v>
      </c>
      <c r="S51" s="94">
        <f>IF(P51&lt;INDEX('Pace of change parameters'!$E$22:$I$22,1,$B$6),INDEX('Pace of change parameters'!$E$22:$I$22,1,$B$6),P51)</f>
        <v>3.9346993826645749E-2</v>
      </c>
      <c r="T51" s="123">
        <v>3.7300000000000111E-2</v>
      </c>
      <c r="U51" s="108">
        <f t="shared" si="3"/>
        <v>93744.941455188135</v>
      </c>
      <c r="V51" s="122">
        <f>IF(J51&gt;INDEX('Pace of change parameters'!$E$24:$I$24,1,$B$6),0,IF(J51&lt;INDEX('Pace of change parameters'!$E$23:$I$23,1,$B$6),1,(J51-INDEX('Pace of change parameters'!$E$24:$I$24,1,$B$6))/(INDEX('Pace of change parameters'!$E$23:$I$23,1,$B$6)-INDEX('Pace of change parameters'!$E$24:$I$24,1,$B$6))))</f>
        <v>1</v>
      </c>
      <c r="W51" s="123">
        <f>MIN(S51, S51+(INDEX('Pace of change parameters'!$E$25:$I$25,1,$B$6)-S51)*(1-V51))</f>
        <v>3.9346993826645749E-2</v>
      </c>
      <c r="X51" s="123">
        <v>3.7300000000000111E-2</v>
      </c>
      <c r="Y51" s="99">
        <f t="shared" si="4"/>
        <v>93744.941455188135</v>
      </c>
      <c r="Z51" s="88">
        <v>-1.9187455340467952E-2</v>
      </c>
      <c r="AA51" s="90">
        <f t="shared" si="8"/>
        <v>85851.793169912562</v>
      </c>
      <c r="AB51" s="90">
        <f>IF(INDEX('Pace of change parameters'!$E$27:$I$27,1,$B$6)=1,MAX(AA51,Y51),Y51)</f>
        <v>93744.941455188135</v>
      </c>
      <c r="AC51" s="88">
        <f t="shared" si="5"/>
        <v>3.9346993826645749E-2</v>
      </c>
      <c r="AD51" s="134">
        <v>3.7300000000000111E-2</v>
      </c>
      <c r="AE51" s="51">
        <f t="shared" si="6"/>
        <v>93745</v>
      </c>
      <c r="AF51" s="51">
        <v>278.68891637158293</v>
      </c>
      <c r="AG51" s="15">
        <f t="shared" si="11"/>
        <v>3.9347642910993796E-2</v>
      </c>
      <c r="AH51" s="15">
        <f t="shared" si="11"/>
        <v>3.730064780597675E-2</v>
      </c>
      <c r="AI51" s="51"/>
      <c r="AJ51" s="51">
        <v>87531.296002860734</v>
      </c>
      <c r="AK51" s="51">
        <v>260.21656655434987</v>
      </c>
      <c r="AL51" s="15">
        <f t="shared" si="9"/>
        <v>7.0988369656221906E-2</v>
      </c>
      <c r="AM51" s="53">
        <f t="shared" si="9"/>
        <v>7.0988369656221906E-2</v>
      </c>
    </row>
    <row r="52" spans="1:39" x14ac:dyDescent="0.2">
      <c r="A52" s="160" t="s">
        <v>151</v>
      </c>
      <c r="B52" s="160" t="s">
        <v>152</v>
      </c>
      <c r="D52" s="62">
        <v>33996</v>
      </c>
      <c r="E52" s="67">
        <v>212.5505344978105</v>
      </c>
      <c r="F52" s="50"/>
      <c r="G52" s="82">
        <v>34523.422518664316</v>
      </c>
      <c r="H52" s="75">
        <v>214.64553674380304</v>
      </c>
      <c r="I52" s="84"/>
      <c r="J52" s="94">
        <f t="shared" si="10"/>
        <v>-1.527723731270203E-2</v>
      </c>
      <c r="K52" s="117">
        <f t="shared" si="10"/>
        <v>-9.7602879508884577E-3</v>
      </c>
      <c r="L52" s="94">
        <v>4.3111515474052675E-2</v>
      </c>
      <c r="M52" s="88">
        <f>INDEX('Pace of change parameters'!$E$20:$I$20,1,$B$6)</f>
        <v>3.73E-2</v>
      </c>
      <c r="N52" s="99">
        <f>IF(INDEX('Pace of change parameters'!$E$28:$I$28,1,$B$6)=1,(1+L52)*D52,D52)</f>
        <v>35461.619080055898</v>
      </c>
      <c r="O52" s="85">
        <f>IF(K52&lt;INDEX('Pace of change parameters'!$E$16:$I$16,1,$B$6),1,IF(K52&gt;INDEX('Pace of change parameters'!$E$17:$I$17,1,$B$6),0,(K52-INDEX('Pace of change parameters'!$E$17:$I$17,1,$B$6))/(INDEX('Pace of change parameters'!$E$16:$I$16,1,$B$6)-INDEX('Pace of change parameters'!$E$17:$I$17,1,$B$6))))</f>
        <v>0</v>
      </c>
      <c r="P52" s="52">
        <v>4.3111515474052675E-2</v>
      </c>
      <c r="Q52" s="52">
        <v>3.7300000000000111E-2</v>
      </c>
      <c r="R52" s="9">
        <f>IF(INDEX('Pace of change parameters'!$E$29:$I$29,1,$B$6)=1,D52*(1+P52),D52)</f>
        <v>35461.619080055898</v>
      </c>
      <c r="S52" s="94">
        <f>IF(P52&lt;INDEX('Pace of change parameters'!$E$22:$I$22,1,$B$6),INDEX('Pace of change parameters'!$E$22:$I$22,1,$B$6),P52)</f>
        <v>4.3111515474052675E-2</v>
      </c>
      <c r="T52" s="123">
        <v>3.7300000000000111E-2</v>
      </c>
      <c r="U52" s="108">
        <f t="shared" si="3"/>
        <v>35461.619080055898</v>
      </c>
      <c r="V52" s="122">
        <f>IF(J52&gt;INDEX('Pace of change parameters'!$E$24:$I$24,1,$B$6),0,IF(J52&lt;INDEX('Pace of change parameters'!$E$23:$I$23,1,$B$6),1,(J52-INDEX('Pace of change parameters'!$E$24:$I$24,1,$B$6))/(INDEX('Pace of change parameters'!$E$23:$I$23,1,$B$6)-INDEX('Pace of change parameters'!$E$24:$I$24,1,$B$6))))</f>
        <v>1</v>
      </c>
      <c r="W52" s="123">
        <f>MIN(S52, S52+(INDEX('Pace of change parameters'!$E$25:$I$25,1,$B$6)-S52)*(1-V52))</f>
        <v>4.3111515474052675E-2</v>
      </c>
      <c r="X52" s="123">
        <v>3.7300000000000111E-2</v>
      </c>
      <c r="Y52" s="99">
        <f t="shared" si="4"/>
        <v>35461.619080055898</v>
      </c>
      <c r="Z52" s="88">
        <v>-1.3369352355568687E-2</v>
      </c>
      <c r="AA52" s="90">
        <f t="shared" si="8"/>
        <v>35592.034424957739</v>
      </c>
      <c r="AB52" s="90">
        <f>IF(INDEX('Pace of change parameters'!$E$27:$I$27,1,$B$6)=1,MAX(AA52,Y52),Y52)</f>
        <v>35461.619080055898</v>
      </c>
      <c r="AC52" s="88">
        <f t="shared" si="5"/>
        <v>4.3111515474052675E-2</v>
      </c>
      <c r="AD52" s="134">
        <v>3.7300000000000111E-2</v>
      </c>
      <c r="AE52" s="51">
        <f t="shared" si="6"/>
        <v>35462</v>
      </c>
      <c r="AF52" s="51">
        <v>220.4810377619315</v>
      </c>
      <c r="AG52" s="15">
        <f t="shared" si="11"/>
        <v>4.3122720320037722E-2</v>
      </c>
      <c r="AH52" s="15">
        <f t="shared" si="11"/>
        <v>3.7311142420122678E-2</v>
      </c>
      <c r="AI52" s="51"/>
      <c r="AJ52" s="51">
        <v>36074.324783984048</v>
      </c>
      <c r="AK52" s="51">
        <v>224.28809894912212</v>
      </c>
      <c r="AL52" s="15">
        <f t="shared" si="9"/>
        <v>-1.6973977687751551E-2</v>
      </c>
      <c r="AM52" s="53">
        <f t="shared" si="9"/>
        <v>-1.6973977687751551E-2</v>
      </c>
    </row>
    <row r="53" spans="1:39" x14ac:dyDescent="0.2">
      <c r="A53" s="160" t="s">
        <v>153</v>
      </c>
      <c r="B53" s="160" t="s">
        <v>154</v>
      </c>
      <c r="D53" s="62">
        <v>65494</v>
      </c>
      <c r="E53" s="67">
        <v>253.04242270332986</v>
      </c>
      <c r="F53" s="50"/>
      <c r="G53" s="82">
        <v>62718.505915055001</v>
      </c>
      <c r="H53" s="75">
        <v>240.81419604716399</v>
      </c>
      <c r="I53" s="84"/>
      <c r="J53" s="94">
        <f t="shared" si="10"/>
        <v>4.4253192011686204E-2</v>
      </c>
      <c r="K53" s="117">
        <f t="shared" si="10"/>
        <v>5.0778678569974867E-2</v>
      </c>
      <c r="L53" s="94">
        <v>4.3782036405245028E-2</v>
      </c>
      <c r="M53" s="88">
        <f>INDEX('Pace of change parameters'!$E$20:$I$20,1,$B$6)</f>
        <v>3.73E-2</v>
      </c>
      <c r="N53" s="99">
        <f>IF(INDEX('Pace of change parameters'!$E$28:$I$28,1,$B$6)=1,(1+L53)*D53,D53)</f>
        <v>68361.460692325112</v>
      </c>
      <c r="O53" s="85">
        <f>IF(K53&lt;INDEX('Pace of change parameters'!$E$16:$I$16,1,$B$6),1,IF(K53&gt;INDEX('Pace of change parameters'!$E$17:$I$17,1,$B$6),0,(K53-INDEX('Pace of change parameters'!$E$17:$I$17,1,$B$6))/(INDEX('Pace of change parameters'!$E$16:$I$16,1,$B$6)-INDEX('Pace of change parameters'!$E$17:$I$17,1,$B$6))))</f>
        <v>0</v>
      </c>
      <c r="P53" s="52">
        <v>4.3782036405245028E-2</v>
      </c>
      <c r="Q53" s="52">
        <v>3.7300000000000111E-2</v>
      </c>
      <c r="R53" s="9">
        <f>IF(INDEX('Pace of change parameters'!$E$29:$I$29,1,$B$6)=1,D53*(1+P53),D53)</f>
        <v>68361.460692325112</v>
      </c>
      <c r="S53" s="94">
        <f>IF(P53&lt;INDEX('Pace of change parameters'!$E$22:$I$22,1,$B$6),INDEX('Pace of change parameters'!$E$22:$I$22,1,$B$6),P53)</f>
        <v>4.3782036405245028E-2</v>
      </c>
      <c r="T53" s="123">
        <v>3.7300000000000111E-2</v>
      </c>
      <c r="U53" s="108">
        <f t="shared" si="3"/>
        <v>68361.460692325112</v>
      </c>
      <c r="V53" s="122">
        <f>IF(J53&gt;INDEX('Pace of change parameters'!$E$24:$I$24,1,$B$6),0,IF(J53&lt;INDEX('Pace of change parameters'!$E$23:$I$23,1,$B$6),1,(J53-INDEX('Pace of change parameters'!$E$24:$I$24,1,$B$6))/(INDEX('Pace of change parameters'!$E$23:$I$23,1,$B$6)-INDEX('Pace of change parameters'!$E$24:$I$24,1,$B$6))))</f>
        <v>1</v>
      </c>
      <c r="W53" s="123">
        <f>MIN(S53, S53+(INDEX('Pace of change parameters'!$E$25:$I$25,1,$B$6)-S53)*(1-V53))</f>
        <v>4.3782036405245028E-2</v>
      </c>
      <c r="X53" s="123">
        <v>3.7300000000000111E-2</v>
      </c>
      <c r="Y53" s="99">
        <f t="shared" si="4"/>
        <v>68361.460692325112</v>
      </c>
      <c r="Z53" s="88">
        <v>0</v>
      </c>
      <c r="AA53" s="90">
        <f t="shared" si="8"/>
        <v>65536.021265641713</v>
      </c>
      <c r="AB53" s="90">
        <f>IF(INDEX('Pace of change parameters'!$E$27:$I$27,1,$B$6)=1,MAX(AA53,Y53),Y53)</f>
        <v>68361.460692325112</v>
      </c>
      <c r="AC53" s="88">
        <f t="shared" si="5"/>
        <v>4.3782036405245028E-2</v>
      </c>
      <c r="AD53" s="134">
        <v>3.7300000000000111E-2</v>
      </c>
      <c r="AE53" s="51">
        <f t="shared" si="6"/>
        <v>68361</v>
      </c>
      <c r="AF53" s="51">
        <v>262.47913619429113</v>
      </c>
      <c r="AG53" s="15">
        <f t="shared" si="11"/>
        <v>4.377500229028608E-2</v>
      </c>
      <c r="AH53" s="15">
        <f t="shared" si="11"/>
        <v>3.72930095679056E-2</v>
      </c>
      <c r="AI53" s="51"/>
      <c r="AJ53" s="51">
        <v>65536.021265641713</v>
      </c>
      <c r="AK53" s="51">
        <v>251.63233790342932</v>
      </c>
      <c r="AL53" s="15">
        <f t="shared" si="9"/>
        <v>4.3105740626328215E-2</v>
      </c>
      <c r="AM53" s="53">
        <f t="shared" si="9"/>
        <v>4.3105740626328215E-2</v>
      </c>
    </row>
    <row r="54" spans="1:39" x14ac:dyDescent="0.2">
      <c r="A54" s="160" t="s">
        <v>155</v>
      </c>
      <c r="B54" s="160" t="s">
        <v>156</v>
      </c>
      <c r="D54" s="62">
        <v>27821</v>
      </c>
      <c r="E54" s="67">
        <v>241.63145767188277</v>
      </c>
      <c r="F54" s="50"/>
      <c r="G54" s="82">
        <v>28304.59737972575</v>
      </c>
      <c r="H54" s="75">
        <v>244.85059086239417</v>
      </c>
      <c r="I54" s="84"/>
      <c r="J54" s="94">
        <f t="shared" si="10"/>
        <v>-1.7085471071641045E-2</v>
      </c>
      <c r="K54" s="117">
        <f t="shared" si="10"/>
        <v>-1.3147336827627032E-2</v>
      </c>
      <c r="L54" s="94">
        <v>4.1456034457817648E-2</v>
      </c>
      <c r="M54" s="88">
        <f>INDEX('Pace of change parameters'!$E$20:$I$20,1,$B$6)</f>
        <v>3.73E-2</v>
      </c>
      <c r="N54" s="99">
        <f>IF(INDEX('Pace of change parameters'!$E$28:$I$28,1,$B$6)=1,(1+L54)*D54,D54)</f>
        <v>28974.348334650946</v>
      </c>
      <c r="O54" s="85">
        <f>IF(K54&lt;INDEX('Pace of change parameters'!$E$16:$I$16,1,$B$6),1,IF(K54&gt;INDEX('Pace of change parameters'!$E$17:$I$17,1,$B$6),0,(K54-INDEX('Pace of change parameters'!$E$17:$I$17,1,$B$6))/(INDEX('Pace of change parameters'!$E$16:$I$16,1,$B$6)-INDEX('Pace of change parameters'!$E$17:$I$17,1,$B$6))))</f>
        <v>0</v>
      </c>
      <c r="P54" s="52">
        <v>4.1456034457817648E-2</v>
      </c>
      <c r="Q54" s="52">
        <v>3.7300000000000111E-2</v>
      </c>
      <c r="R54" s="9">
        <f>IF(INDEX('Pace of change parameters'!$E$29:$I$29,1,$B$6)=1,D54*(1+P54),D54)</f>
        <v>28974.348334650946</v>
      </c>
      <c r="S54" s="94">
        <f>IF(P54&lt;INDEX('Pace of change parameters'!$E$22:$I$22,1,$B$6),INDEX('Pace of change parameters'!$E$22:$I$22,1,$B$6),P54)</f>
        <v>4.1456034457817648E-2</v>
      </c>
      <c r="T54" s="123">
        <v>3.7300000000000111E-2</v>
      </c>
      <c r="U54" s="108">
        <f t="shared" si="3"/>
        <v>28974.348334650946</v>
      </c>
      <c r="V54" s="122">
        <f>IF(J54&gt;INDEX('Pace of change parameters'!$E$24:$I$24,1,$B$6),0,IF(J54&lt;INDEX('Pace of change parameters'!$E$23:$I$23,1,$B$6),1,(J54-INDEX('Pace of change parameters'!$E$24:$I$24,1,$B$6))/(INDEX('Pace of change parameters'!$E$23:$I$23,1,$B$6)-INDEX('Pace of change parameters'!$E$24:$I$24,1,$B$6))))</f>
        <v>1</v>
      </c>
      <c r="W54" s="123">
        <f>MIN(S54, S54+(INDEX('Pace of change parameters'!$E$25:$I$25,1,$B$6)-S54)*(1-V54))</f>
        <v>4.1456034457817648E-2</v>
      </c>
      <c r="X54" s="123">
        <v>3.7300000000000111E-2</v>
      </c>
      <c r="Y54" s="99">
        <f t="shared" si="4"/>
        <v>28974.348334650946</v>
      </c>
      <c r="Z54" s="88">
        <v>0</v>
      </c>
      <c r="AA54" s="90">
        <f t="shared" si="8"/>
        <v>29576.130182461264</v>
      </c>
      <c r="AB54" s="90">
        <f>IF(INDEX('Pace of change parameters'!$E$27:$I$27,1,$B$6)=1,MAX(AA54,Y54),Y54)</f>
        <v>28974.348334650946</v>
      </c>
      <c r="AC54" s="88">
        <f t="shared" si="5"/>
        <v>4.1456034457817648E-2</v>
      </c>
      <c r="AD54" s="134">
        <v>3.7300000000000111E-2</v>
      </c>
      <c r="AE54" s="51">
        <f t="shared" si="6"/>
        <v>28974</v>
      </c>
      <c r="AF54" s="51">
        <v>250.64129775357884</v>
      </c>
      <c r="AG54" s="15">
        <f t="shared" si="11"/>
        <v>4.1443513892383432E-2</v>
      </c>
      <c r="AH54" s="15">
        <f t="shared" si="11"/>
        <v>3.72875293991346E-2</v>
      </c>
      <c r="AI54" s="51"/>
      <c r="AJ54" s="51">
        <v>29576.130182461264</v>
      </c>
      <c r="AK54" s="51">
        <v>255.85006044939891</v>
      </c>
      <c r="AL54" s="15">
        <f t="shared" si="9"/>
        <v>-2.0358653371708835E-2</v>
      </c>
      <c r="AM54" s="53">
        <f t="shared" si="9"/>
        <v>-2.0358653371708835E-2</v>
      </c>
    </row>
    <row r="55" spans="1:39" x14ac:dyDescent="0.2">
      <c r="A55" s="160" t="s">
        <v>157</v>
      </c>
      <c r="B55" s="160" t="s">
        <v>158</v>
      </c>
      <c r="D55" s="62">
        <v>27685</v>
      </c>
      <c r="E55" s="67">
        <v>222.89860674621207</v>
      </c>
      <c r="F55" s="50"/>
      <c r="G55" s="82">
        <v>29149.358628509741</v>
      </c>
      <c r="H55" s="75">
        <v>233.46482533730452</v>
      </c>
      <c r="I55" s="84"/>
      <c r="J55" s="94">
        <f t="shared" si="10"/>
        <v>-5.0236392751280445E-2</v>
      </c>
      <c r="K55" s="117">
        <f t="shared" si="10"/>
        <v>-4.5258289234048954E-2</v>
      </c>
      <c r="L55" s="94">
        <v>4.2736917922537421E-2</v>
      </c>
      <c r="M55" s="88">
        <f>INDEX('Pace of change parameters'!$E$20:$I$20,1,$B$6)</f>
        <v>3.73E-2</v>
      </c>
      <c r="N55" s="99">
        <f>IF(INDEX('Pace of change parameters'!$E$28:$I$28,1,$B$6)=1,(1+L55)*D55,D55)</f>
        <v>28868.171572685449</v>
      </c>
      <c r="O55" s="85">
        <f>IF(K55&lt;INDEX('Pace of change parameters'!$E$16:$I$16,1,$B$6),1,IF(K55&gt;INDEX('Pace of change parameters'!$E$17:$I$17,1,$B$6),0,(K55-INDEX('Pace of change parameters'!$E$17:$I$17,1,$B$6))/(INDEX('Pace of change parameters'!$E$16:$I$16,1,$B$6)-INDEX('Pace of change parameters'!$E$17:$I$17,1,$B$6))))</f>
        <v>0</v>
      </c>
      <c r="P55" s="52">
        <v>4.2736917922537421E-2</v>
      </c>
      <c r="Q55" s="52">
        <v>3.7300000000000111E-2</v>
      </c>
      <c r="R55" s="9">
        <f>IF(INDEX('Pace of change parameters'!$E$29:$I$29,1,$B$6)=1,D55*(1+P55),D55)</f>
        <v>28868.171572685449</v>
      </c>
      <c r="S55" s="94">
        <f>IF(P55&lt;INDEX('Pace of change parameters'!$E$22:$I$22,1,$B$6),INDEX('Pace of change parameters'!$E$22:$I$22,1,$B$6),P55)</f>
        <v>4.2736917922537421E-2</v>
      </c>
      <c r="T55" s="123">
        <v>3.7300000000000111E-2</v>
      </c>
      <c r="U55" s="108">
        <f t="shared" si="3"/>
        <v>28868.171572685449</v>
      </c>
      <c r="V55" s="122">
        <f>IF(J55&gt;INDEX('Pace of change parameters'!$E$24:$I$24,1,$B$6),0,IF(J55&lt;INDEX('Pace of change parameters'!$E$23:$I$23,1,$B$6),1,(J55-INDEX('Pace of change parameters'!$E$24:$I$24,1,$B$6))/(INDEX('Pace of change parameters'!$E$23:$I$23,1,$B$6)-INDEX('Pace of change parameters'!$E$24:$I$24,1,$B$6))))</f>
        <v>1</v>
      </c>
      <c r="W55" s="123">
        <f>MIN(S55, S55+(INDEX('Pace of change parameters'!$E$25:$I$25,1,$B$6)-S55)*(1-V55))</f>
        <v>4.2736917922537421E-2</v>
      </c>
      <c r="X55" s="123">
        <v>3.7300000000000111E-2</v>
      </c>
      <c r="Y55" s="99">
        <f t="shared" si="4"/>
        <v>28868.171572685449</v>
      </c>
      <c r="Z55" s="88">
        <v>-4.1816066221358472E-2</v>
      </c>
      <c r="AA55" s="90">
        <f t="shared" si="8"/>
        <v>29185.171897262531</v>
      </c>
      <c r="AB55" s="90">
        <f>IF(INDEX('Pace of change parameters'!$E$27:$I$27,1,$B$6)=1,MAX(AA55,Y55),Y55)</f>
        <v>28868.171572685449</v>
      </c>
      <c r="AC55" s="88">
        <f t="shared" si="5"/>
        <v>4.2736917922537421E-2</v>
      </c>
      <c r="AD55" s="134">
        <v>3.7300000000000111E-2</v>
      </c>
      <c r="AE55" s="51">
        <f t="shared" si="6"/>
        <v>28868</v>
      </c>
      <c r="AF55" s="51">
        <v>231.21135060740346</v>
      </c>
      <c r="AG55" s="15">
        <f t="shared" si="11"/>
        <v>4.2730720606826811E-2</v>
      </c>
      <c r="AH55" s="15">
        <f t="shared" si="11"/>
        <v>3.7293834997614406E-2</v>
      </c>
      <c r="AI55" s="51"/>
      <c r="AJ55" s="51">
        <v>30458.840801232695</v>
      </c>
      <c r="AK55" s="51">
        <v>243.95281001762845</v>
      </c>
      <c r="AL55" s="15">
        <f t="shared" si="9"/>
        <v>-5.2229197152122486E-2</v>
      </c>
      <c r="AM55" s="53">
        <f t="shared" si="9"/>
        <v>-5.2229197152122486E-2</v>
      </c>
    </row>
    <row r="56" spans="1:39" x14ac:dyDescent="0.2">
      <c r="A56" s="160" t="s">
        <v>159</v>
      </c>
      <c r="B56" s="160" t="s">
        <v>160</v>
      </c>
      <c r="D56" s="62">
        <v>73301</v>
      </c>
      <c r="E56" s="67">
        <v>213.17733196267514</v>
      </c>
      <c r="F56" s="50"/>
      <c r="G56" s="82">
        <v>76114.766879812771</v>
      </c>
      <c r="H56" s="75">
        <v>219.98509585399947</v>
      </c>
      <c r="I56" s="84"/>
      <c r="J56" s="94">
        <f t="shared" si="10"/>
        <v>-3.6967424261520554E-2</v>
      </c>
      <c r="K56" s="117">
        <f t="shared" si="10"/>
        <v>-3.0946477827945795E-2</v>
      </c>
      <c r="L56" s="94">
        <v>4.3785271519250601E-2</v>
      </c>
      <c r="M56" s="88">
        <f>INDEX('Pace of change parameters'!$E$20:$I$20,1,$B$6)</f>
        <v>3.73E-2</v>
      </c>
      <c r="N56" s="99">
        <f>IF(INDEX('Pace of change parameters'!$E$28:$I$28,1,$B$6)=1,(1+L56)*D56,D56)</f>
        <v>76510.504187632585</v>
      </c>
      <c r="O56" s="85">
        <f>IF(K56&lt;INDEX('Pace of change parameters'!$E$16:$I$16,1,$B$6),1,IF(K56&gt;INDEX('Pace of change parameters'!$E$17:$I$17,1,$B$6),0,(K56-INDEX('Pace of change parameters'!$E$17:$I$17,1,$B$6))/(INDEX('Pace of change parameters'!$E$16:$I$16,1,$B$6)-INDEX('Pace of change parameters'!$E$17:$I$17,1,$B$6))))</f>
        <v>0</v>
      </c>
      <c r="P56" s="52">
        <v>4.3785271519250601E-2</v>
      </c>
      <c r="Q56" s="52">
        <v>3.7300000000000111E-2</v>
      </c>
      <c r="R56" s="9">
        <f>IF(INDEX('Pace of change parameters'!$E$29:$I$29,1,$B$6)=1,D56*(1+P56),D56)</f>
        <v>76510.504187632585</v>
      </c>
      <c r="S56" s="94">
        <f>IF(P56&lt;INDEX('Pace of change parameters'!$E$22:$I$22,1,$B$6),INDEX('Pace of change parameters'!$E$22:$I$22,1,$B$6),P56)</f>
        <v>4.3785271519250601E-2</v>
      </c>
      <c r="T56" s="123">
        <v>3.7300000000000111E-2</v>
      </c>
      <c r="U56" s="108">
        <f t="shared" si="3"/>
        <v>76510.504187632585</v>
      </c>
      <c r="V56" s="122">
        <f>IF(J56&gt;INDEX('Pace of change parameters'!$E$24:$I$24,1,$B$6),0,IF(J56&lt;INDEX('Pace of change parameters'!$E$23:$I$23,1,$B$6),1,(J56-INDEX('Pace of change parameters'!$E$24:$I$24,1,$B$6))/(INDEX('Pace of change parameters'!$E$23:$I$23,1,$B$6)-INDEX('Pace of change parameters'!$E$24:$I$24,1,$B$6))))</f>
        <v>1</v>
      </c>
      <c r="W56" s="123">
        <f>MIN(S56, S56+(INDEX('Pace of change parameters'!$E$25:$I$25,1,$B$6)-S56)*(1-V56))</f>
        <v>4.3785271519250601E-2</v>
      </c>
      <c r="X56" s="123">
        <v>3.7300000000000111E-2</v>
      </c>
      <c r="Y56" s="99">
        <f t="shared" si="4"/>
        <v>76510.504187632585</v>
      </c>
      <c r="Z56" s="88">
        <v>-1.6198935069669851E-2</v>
      </c>
      <c r="AA56" s="90">
        <f t="shared" si="8"/>
        <v>78245.717526651977</v>
      </c>
      <c r="AB56" s="90">
        <f>IF(INDEX('Pace of change parameters'!$E$27:$I$27,1,$B$6)=1,MAX(AA56,Y56),Y56)</f>
        <v>76510.504187632585</v>
      </c>
      <c r="AC56" s="88">
        <f t="shared" si="5"/>
        <v>4.3785271519250601E-2</v>
      </c>
      <c r="AD56" s="134">
        <v>3.7300000000000111E-2</v>
      </c>
      <c r="AE56" s="51">
        <f t="shared" si="6"/>
        <v>76511</v>
      </c>
      <c r="AF56" s="51">
        <v>221.13027943004002</v>
      </c>
      <c r="AG56" s="15">
        <f t="shared" si="11"/>
        <v>4.3792035579323541E-2</v>
      </c>
      <c r="AH56" s="15">
        <f t="shared" si="11"/>
        <v>3.7306722033453976E-2</v>
      </c>
      <c r="AI56" s="51"/>
      <c r="AJ56" s="51">
        <v>79534.085005481378</v>
      </c>
      <c r="AK56" s="51">
        <v>229.86752808713325</v>
      </c>
      <c r="AL56" s="15">
        <f t="shared" si="9"/>
        <v>-3.8009930022744776E-2</v>
      </c>
      <c r="AM56" s="53">
        <f t="shared" si="9"/>
        <v>-3.8009930022744665E-2</v>
      </c>
    </row>
    <row r="57" spans="1:39" x14ac:dyDescent="0.2">
      <c r="A57" s="160" t="s">
        <v>161</v>
      </c>
      <c r="B57" s="160" t="s">
        <v>162</v>
      </c>
      <c r="D57" s="62">
        <v>43074</v>
      </c>
      <c r="E57" s="67">
        <v>195.09413875819604</v>
      </c>
      <c r="F57" s="50"/>
      <c r="G57" s="82">
        <v>44964.394660706865</v>
      </c>
      <c r="H57" s="75">
        <v>202.35160328045995</v>
      </c>
      <c r="I57" s="84"/>
      <c r="J57" s="94">
        <f t="shared" si="10"/>
        <v>-4.2042035147396906E-2</v>
      </c>
      <c r="K57" s="117">
        <f t="shared" si="10"/>
        <v>-3.5865614132076118E-2</v>
      </c>
      <c r="L57" s="94">
        <v>4.3987977713279003E-2</v>
      </c>
      <c r="M57" s="88">
        <f>INDEX('Pace of change parameters'!$E$20:$I$20,1,$B$6)</f>
        <v>3.73E-2</v>
      </c>
      <c r="N57" s="99">
        <f>IF(INDEX('Pace of change parameters'!$E$28:$I$28,1,$B$6)=1,(1+L57)*D57,D57)</f>
        <v>44968.738152021782</v>
      </c>
      <c r="O57" s="85">
        <f>IF(K57&lt;INDEX('Pace of change parameters'!$E$16:$I$16,1,$B$6),1,IF(K57&gt;INDEX('Pace of change parameters'!$E$17:$I$17,1,$B$6),0,(K57-INDEX('Pace of change parameters'!$E$17:$I$17,1,$B$6))/(INDEX('Pace of change parameters'!$E$16:$I$16,1,$B$6)-INDEX('Pace of change parameters'!$E$17:$I$17,1,$B$6))))</f>
        <v>0</v>
      </c>
      <c r="P57" s="52">
        <v>4.3987977713279003E-2</v>
      </c>
      <c r="Q57" s="52">
        <v>3.7300000000000111E-2</v>
      </c>
      <c r="R57" s="9">
        <f>IF(INDEX('Pace of change parameters'!$E$29:$I$29,1,$B$6)=1,D57*(1+P57),D57)</f>
        <v>44968.738152021782</v>
      </c>
      <c r="S57" s="94">
        <f>IF(P57&lt;INDEX('Pace of change parameters'!$E$22:$I$22,1,$B$6),INDEX('Pace of change parameters'!$E$22:$I$22,1,$B$6),P57)</f>
        <v>4.3987977713279003E-2</v>
      </c>
      <c r="T57" s="123">
        <v>3.7300000000000111E-2</v>
      </c>
      <c r="U57" s="108">
        <f t="shared" si="3"/>
        <v>44968.738152021782</v>
      </c>
      <c r="V57" s="122">
        <f>IF(J57&gt;INDEX('Pace of change parameters'!$E$24:$I$24,1,$B$6),0,IF(J57&lt;INDEX('Pace of change parameters'!$E$23:$I$23,1,$B$6),1,(J57-INDEX('Pace of change parameters'!$E$24:$I$24,1,$B$6))/(INDEX('Pace of change parameters'!$E$23:$I$23,1,$B$6)-INDEX('Pace of change parameters'!$E$24:$I$24,1,$B$6))))</f>
        <v>1</v>
      </c>
      <c r="W57" s="123">
        <f>MIN(S57, S57+(INDEX('Pace of change parameters'!$E$25:$I$25,1,$B$6)-S57)*(1-V57))</f>
        <v>4.3987977713279003E-2</v>
      </c>
      <c r="X57" s="123">
        <v>3.7300000000000111E-2</v>
      </c>
      <c r="Y57" s="99">
        <f t="shared" si="4"/>
        <v>44968.738152021782</v>
      </c>
      <c r="Z57" s="88">
        <v>0</v>
      </c>
      <c r="AA57" s="90">
        <f t="shared" si="8"/>
        <v>46984.338700157758</v>
      </c>
      <c r="AB57" s="90">
        <f>IF(INDEX('Pace of change parameters'!$E$27:$I$27,1,$B$6)=1,MAX(AA57,Y57),Y57)</f>
        <v>44968.738152021782</v>
      </c>
      <c r="AC57" s="88">
        <f t="shared" si="5"/>
        <v>4.3987977713279003E-2</v>
      </c>
      <c r="AD57" s="134">
        <v>3.7300000000000111E-2</v>
      </c>
      <c r="AE57" s="51">
        <f t="shared" si="6"/>
        <v>44969</v>
      </c>
      <c r="AF57" s="51">
        <v>202.37232851865451</v>
      </c>
      <c r="AG57" s="15">
        <f t="shared" si="11"/>
        <v>4.3994056739564469E-2</v>
      </c>
      <c r="AH57" s="15">
        <f t="shared" si="11"/>
        <v>3.730604008293259E-2</v>
      </c>
      <c r="AI57" s="51"/>
      <c r="AJ57" s="51">
        <v>46984.338700157758</v>
      </c>
      <c r="AK57" s="51">
        <v>211.44188277835971</v>
      </c>
      <c r="AL57" s="15">
        <f t="shared" si="9"/>
        <v>-4.2893839860536187E-2</v>
      </c>
      <c r="AM57" s="53">
        <f t="shared" si="9"/>
        <v>-4.2893839860536076E-2</v>
      </c>
    </row>
    <row r="58" spans="1:39" x14ac:dyDescent="0.2">
      <c r="A58" s="160" t="s">
        <v>163</v>
      </c>
      <c r="B58" s="160" t="s">
        <v>164</v>
      </c>
      <c r="D58" s="62">
        <v>83336</v>
      </c>
      <c r="E58" s="67">
        <v>264.21604951191728</v>
      </c>
      <c r="F58" s="50"/>
      <c r="G58" s="82">
        <v>78664.164600308068</v>
      </c>
      <c r="H58" s="75">
        <v>248.81075623563055</v>
      </c>
      <c r="I58" s="84"/>
      <c r="J58" s="94">
        <f t="shared" si="10"/>
        <v>5.9389627073896722E-2</v>
      </c>
      <c r="K58" s="117">
        <f t="shared" si="10"/>
        <v>6.1915704567440333E-2</v>
      </c>
      <c r="L58" s="94">
        <v>3.9773405550788787E-2</v>
      </c>
      <c r="M58" s="88">
        <f>INDEX('Pace of change parameters'!$E$20:$I$20,1,$B$6)</f>
        <v>3.73E-2</v>
      </c>
      <c r="N58" s="99">
        <f>IF(INDEX('Pace of change parameters'!$E$28:$I$28,1,$B$6)=1,(1+L58)*D58,D58)</f>
        <v>86650.556524980537</v>
      </c>
      <c r="O58" s="85">
        <f>IF(K58&lt;INDEX('Pace of change parameters'!$E$16:$I$16,1,$B$6),1,IF(K58&gt;INDEX('Pace of change parameters'!$E$17:$I$17,1,$B$6),0,(K58-INDEX('Pace of change parameters'!$E$17:$I$17,1,$B$6))/(INDEX('Pace of change parameters'!$E$16:$I$16,1,$B$6)-INDEX('Pace of change parameters'!$E$17:$I$17,1,$B$6))))</f>
        <v>0</v>
      </c>
      <c r="P58" s="52">
        <v>3.9773405550788787E-2</v>
      </c>
      <c r="Q58" s="52">
        <v>3.7300000000000111E-2</v>
      </c>
      <c r="R58" s="9">
        <f>IF(INDEX('Pace of change parameters'!$E$29:$I$29,1,$B$6)=1,D58*(1+P58),D58)</f>
        <v>86650.556524980537</v>
      </c>
      <c r="S58" s="94">
        <f>IF(P58&lt;INDEX('Pace of change parameters'!$E$22:$I$22,1,$B$6),INDEX('Pace of change parameters'!$E$22:$I$22,1,$B$6),P58)</f>
        <v>3.9773405550788787E-2</v>
      </c>
      <c r="T58" s="123">
        <v>3.7300000000000111E-2</v>
      </c>
      <c r="U58" s="108">
        <f t="shared" si="3"/>
        <v>86650.556524980537</v>
      </c>
      <c r="V58" s="122">
        <f>IF(J58&gt;INDEX('Pace of change parameters'!$E$24:$I$24,1,$B$6),0,IF(J58&lt;INDEX('Pace of change parameters'!$E$23:$I$23,1,$B$6),1,(J58-INDEX('Pace of change parameters'!$E$24:$I$24,1,$B$6))/(INDEX('Pace of change parameters'!$E$23:$I$23,1,$B$6)-INDEX('Pace of change parameters'!$E$24:$I$24,1,$B$6))))</f>
        <v>1</v>
      </c>
      <c r="W58" s="123">
        <f>MIN(S58, S58+(INDEX('Pace of change parameters'!$E$25:$I$25,1,$B$6)-S58)*(1-V58))</f>
        <v>3.9773405550788787E-2</v>
      </c>
      <c r="X58" s="123">
        <v>3.7300000000000111E-2</v>
      </c>
      <c r="Y58" s="99">
        <f t="shared" si="4"/>
        <v>86650.556524980537</v>
      </c>
      <c r="Z58" s="88">
        <v>0</v>
      </c>
      <c r="AA58" s="90">
        <f t="shared" si="8"/>
        <v>82198.009803869369</v>
      </c>
      <c r="AB58" s="90">
        <f>IF(INDEX('Pace of change parameters'!$E$27:$I$27,1,$B$6)=1,MAX(AA58,Y58),Y58)</f>
        <v>86650.556524980537</v>
      </c>
      <c r="AC58" s="88">
        <f t="shared" si="5"/>
        <v>3.9773405550788787E-2</v>
      </c>
      <c r="AD58" s="134">
        <v>3.7300000000000111E-2</v>
      </c>
      <c r="AE58" s="51">
        <f t="shared" si="6"/>
        <v>86651</v>
      </c>
      <c r="AF58" s="51">
        <v>274.07271084766842</v>
      </c>
      <c r="AG58" s="15">
        <f t="shared" si="11"/>
        <v>3.9778727080733489E-2</v>
      </c>
      <c r="AH58" s="15">
        <f t="shared" si="11"/>
        <v>3.7305308871127263E-2</v>
      </c>
      <c r="AI58" s="51"/>
      <c r="AJ58" s="51">
        <v>82198.009803869369</v>
      </c>
      <c r="AK58" s="51">
        <v>259.98812908367705</v>
      </c>
      <c r="AL58" s="15">
        <f t="shared" si="9"/>
        <v>5.4173941762772682E-2</v>
      </c>
      <c r="AM58" s="53">
        <f t="shared" si="9"/>
        <v>5.4173941762772682E-2</v>
      </c>
    </row>
    <row r="59" spans="1:39" x14ac:dyDescent="0.2">
      <c r="A59" s="160" t="s">
        <v>165</v>
      </c>
      <c r="B59" s="160" t="s">
        <v>166</v>
      </c>
      <c r="D59" s="62">
        <v>71517</v>
      </c>
      <c r="E59" s="67">
        <v>235.05206697774079</v>
      </c>
      <c r="F59" s="50"/>
      <c r="G59" s="82">
        <v>70496.724692407734</v>
      </c>
      <c r="H59" s="75">
        <v>230.60827266910243</v>
      </c>
      <c r="I59" s="84"/>
      <c r="J59" s="94">
        <f t="shared" si="10"/>
        <v>1.4472662553387305E-2</v>
      </c>
      <c r="K59" s="117">
        <f t="shared" si="10"/>
        <v>1.9269882460004828E-2</v>
      </c>
      <c r="L59" s="94">
        <v>4.2205165405452716E-2</v>
      </c>
      <c r="M59" s="88">
        <f>INDEX('Pace of change parameters'!$E$20:$I$20,1,$B$6)</f>
        <v>3.73E-2</v>
      </c>
      <c r="N59" s="99">
        <f>IF(INDEX('Pace of change parameters'!$E$28:$I$28,1,$B$6)=1,(1+L59)*D59,D59)</f>
        <v>74535.386814301761</v>
      </c>
      <c r="O59" s="85">
        <f>IF(K59&lt;INDEX('Pace of change parameters'!$E$16:$I$16,1,$B$6),1,IF(K59&gt;INDEX('Pace of change parameters'!$E$17:$I$17,1,$B$6),0,(K59-INDEX('Pace of change parameters'!$E$17:$I$17,1,$B$6))/(INDEX('Pace of change parameters'!$E$16:$I$16,1,$B$6)-INDEX('Pace of change parameters'!$E$17:$I$17,1,$B$6))))</f>
        <v>0</v>
      </c>
      <c r="P59" s="52">
        <v>4.2205165405452716E-2</v>
      </c>
      <c r="Q59" s="52">
        <v>3.7300000000000111E-2</v>
      </c>
      <c r="R59" s="9">
        <f>IF(INDEX('Pace of change parameters'!$E$29:$I$29,1,$B$6)=1,D59*(1+P59),D59)</f>
        <v>74535.386814301761</v>
      </c>
      <c r="S59" s="94">
        <f>IF(P59&lt;INDEX('Pace of change parameters'!$E$22:$I$22,1,$B$6),INDEX('Pace of change parameters'!$E$22:$I$22,1,$B$6),P59)</f>
        <v>4.2205165405452716E-2</v>
      </c>
      <c r="T59" s="123">
        <v>3.7300000000000111E-2</v>
      </c>
      <c r="U59" s="108">
        <f t="shared" si="3"/>
        <v>74535.386814301761</v>
      </c>
      <c r="V59" s="122">
        <f>IF(J59&gt;INDEX('Pace of change parameters'!$E$24:$I$24,1,$B$6),0,IF(J59&lt;INDEX('Pace of change parameters'!$E$23:$I$23,1,$B$6),1,(J59-INDEX('Pace of change parameters'!$E$24:$I$24,1,$B$6))/(INDEX('Pace of change parameters'!$E$23:$I$23,1,$B$6)-INDEX('Pace of change parameters'!$E$24:$I$24,1,$B$6))))</f>
        <v>1</v>
      </c>
      <c r="W59" s="123">
        <f>MIN(S59, S59+(INDEX('Pace of change parameters'!$E$25:$I$25,1,$B$6)-S59)*(1-V59))</f>
        <v>4.2205165405452716E-2</v>
      </c>
      <c r="X59" s="123">
        <v>3.7300000000000111E-2</v>
      </c>
      <c r="Y59" s="99">
        <f t="shared" si="4"/>
        <v>74535.386814301761</v>
      </c>
      <c r="Z59" s="88">
        <v>0</v>
      </c>
      <c r="AA59" s="90">
        <f t="shared" si="8"/>
        <v>73663.662442104134</v>
      </c>
      <c r="AB59" s="90">
        <f>IF(INDEX('Pace of change parameters'!$E$27:$I$27,1,$B$6)=1,MAX(AA59,Y59),Y59)</f>
        <v>74535.386814301761</v>
      </c>
      <c r="AC59" s="88">
        <f t="shared" si="5"/>
        <v>4.2205165405452716E-2</v>
      </c>
      <c r="AD59" s="134">
        <v>3.7300000000000111E-2</v>
      </c>
      <c r="AE59" s="51">
        <f t="shared" si="6"/>
        <v>74535</v>
      </c>
      <c r="AF59" s="51">
        <v>243.81824373243094</v>
      </c>
      <c r="AG59" s="15">
        <f t="shared" si="11"/>
        <v>4.2199756701204016E-2</v>
      </c>
      <c r="AH59" s="15">
        <f t="shared" si="11"/>
        <v>3.7294616751956999E-2</v>
      </c>
      <c r="AI59" s="51"/>
      <c r="AJ59" s="51">
        <v>73663.662442104134</v>
      </c>
      <c r="AK59" s="51">
        <v>240.96793189149344</v>
      </c>
      <c r="AL59" s="15">
        <f t="shared" si="9"/>
        <v>1.1828594031428885E-2</v>
      </c>
      <c r="AM59" s="53">
        <f t="shared" si="9"/>
        <v>1.1828594031428885E-2</v>
      </c>
    </row>
    <row r="60" spans="1:39" x14ac:dyDescent="0.2">
      <c r="A60" s="160" t="s">
        <v>167</v>
      </c>
      <c r="B60" s="160" t="s">
        <v>168</v>
      </c>
      <c r="D60" s="62">
        <v>47316</v>
      </c>
      <c r="E60" s="67">
        <v>190.88194722867021</v>
      </c>
      <c r="F60" s="50"/>
      <c r="G60" s="82">
        <v>47486.125549429431</v>
      </c>
      <c r="H60" s="75">
        <v>190.32778162057454</v>
      </c>
      <c r="I60" s="84"/>
      <c r="J60" s="94">
        <f t="shared" si="10"/>
        <v>-3.5826369799815128E-3</v>
      </c>
      <c r="K60" s="117">
        <f t="shared" si="10"/>
        <v>2.9116380350633353E-3</v>
      </c>
      <c r="L60" s="94">
        <v>4.4060732724175544E-2</v>
      </c>
      <c r="M60" s="88">
        <f>INDEX('Pace of change parameters'!$E$20:$I$20,1,$B$6)</f>
        <v>3.73E-2</v>
      </c>
      <c r="N60" s="99">
        <f>IF(INDEX('Pace of change parameters'!$E$28:$I$28,1,$B$6)=1,(1+L60)*D60,D60)</f>
        <v>49400.777629577089</v>
      </c>
      <c r="O60" s="85">
        <f>IF(K60&lt;INDEX('Pace of change parameters'!$E$16:$I$16,1,$B$6),1,IF(K60&gt;INDEX('Pace of change parameters'!$E$17:$I$17,1,$B$6),0,(K60-INDEX('Pace of change parameters'!$E$17:$I$17,1,$B$6))/(INDEX('Pace of change parameters'!$E$16:$I$16,1,$B$6)-INDEX('Pace of change parameters'!$E$17:$I$17,1,$B$6))))</f>
        <v>0</v>
      </c>
      <c r="P60" s="52">
        <v>4.4060732724175544E-2</v>
      </c>
      <c r="Q60" s="52">
        <v>3.7300000000000111E-2</v>
      </c>
      <c r="R60" s="9">
        <f>IF(INDEX('Pace of change parameters'!$E$29:$I$29,1,$B$6)=1,D60*(1+P60),D60)</f>
        <v>49400.777629577089</v>
      </c>
      <c r="S60" s="94">
        <f>IF(P60&lt;INDEX('Pace of change parameters'!$E$22:$I$22,1,$B$6),INDEX('Pace of change parameters'!$E$22:$I$22,1,$B$6),P60)</f>
        <v>4.4060732724175544E-2</v>
      </c>
      <c r="T60" s="123">
        <v>3.7300000000000111E-2</v>
      </c>
      <c r="U60" s="108">
        <f t="shared" si="3"/>
        <v>49400.777629577089</v>
      </c>
      <c r="V60" s="122">
        <f>IF(J60&gt;INDEX('Pace of change parameters'!$E$24:$I$24,1,$B$6),0,IF(J60&lt;INDEX('Pace of change parameters'!$E$23:$I$23,1,$B$6),1,(J60-INDEX('Pace of change parameters'!$E$24:$I$24,1,$B$6))/(INDEX('Pace of change parameters'!$E$23:$I$23,1,$B$6)-INDEX('Pace of change parameters'!$E$24:$I$24,1,$B$6))))</f>
        <v>1</v>
      </c>
      <c r="W60" s="123">
        <f>MIN(S60, S60+(INDEX('Pace of change parameters'!$E$25:$I$25,1,$B$6)-S60)*(1-V60))</f>
        <v>4.4060732724175544E-2</v>
      </c>
      <c r="X60" s="123">
        <v>3.7300000000000111E-2</v>
      </c>
      <c r="Y60" s="99">
        <f t="shared" si="4"/>
        <v>49400.777629577089</v>
      </c>
      <c r="Z60" s="88">
        <v>0</v>
      </c>
      <c r="AA60" s="90">
        <f t="shared" si="8"/>
        <v>49619.353784435742</v>
      </c>
      <c r="AB60" s="90">
        <f>IF(INDEX('Pace of change parameters'!$E$27:$I$27,1,$B$6)=1,MAX(AA60,Y60),Y60)</f>
        <v>49400.777629577089</v>
      </c>
      <c r="AC60" s="88">
        <f t="shared" si="5"/>
        <v>4.4060732724175544E-2</v>
      </c>
      <c r="AD60" s="134">
        <v>3.7300000000000111E-2</v>
      </c>
      <c r="AE60" s="51">
        <f t="shared" si="6"/>
        <v>49401</v>
      </c>
      <c r="AF60" s="51">
        <v>198.00273513683149</v>
      </c>
      <c r="AG60" s="15">
        <f t="shared" si="11"/>
        <v>4.4065432411869221E-2</v>
      </c>
      <c r="AH60" s="15">
        <f t="shared" si="11"/>
        <v>3.7304669255237677E-2</v>
      </c>
      <c r="AI60" s="51"/>
      <c r="AJ60" s="51">
        <v>49619.353784435742</v>
      </c>
      <c r="AK60" s="51">
        <v>198.87791269489216</v>
      </c>
      <c r="AL60" s="15">
        <f t="shared" si="9"/>
        <v>-4.4005769479454893E-3</v>
      </c>
      <c r="AM60" s="53">
        <f t="shared" si="9"/>
        <v>-4.4005769479456003E-3</v>
      </c>
    </row>
    <row r="61" spans="1:39" x14ac:dyDescent="0.2">
      <c r="A61" s="160" t="s">
        <v>169</v>
      </c>
      <c r="B61" s="160" t="s">
        <v>170</v>
      </c>
      <c r="D61" s="62">
        <v>36115</v>
      </c>
      <c r="E61" s="67">
        <v>250.77526210247601</v>
      </c>
      <c r="F61" s="50"/>
      <c r="G61" s="82">
        <v>33139.984737465376</v>
      </c>
      <c r="H61" s="75">
        <v>229.7504494459433</v>
      </c>
      <c r="I61" s="84"/>
      <c r="J61" s="94">
        <f t="shared" si="10"/>
        <v>8.9771171776410474E-2</v>
      </c>
      <c r="K61" s="117">
        <f t="shared" si="10"/>
        <v>9.1511519160181187E-2</v>
      </c>
      <c r="L61" s="94">
        <v>3.8956551749522506E-2</v>
      </c>
      <c r="M61" s="88">
        <f>INDEX('Pace of change parameters'!$E$20:$I$20,1,$B$6)</f>
        <v>3.73E-2</v>
      </c>
      <c r="N61" s="99">
        <f>IF(INDEX('Pace of change parameters'!$E$28:$I$28,1,$B$6)=1,(1+L61)*D61,D61)</f>
        <v>37521.915866434007</v>
      </c>
      <c r="O61" s="85">
        <f>IF(K61&lt;INDEX('Pace of change parameters'!$E$16:$I$16,1,$B$6),1,IF(K61&gt;INDEX('Pace of change parameters'!$E$17:$I$17,1,$B$6),0,(K61-INDEX('Pace of change parameters'!$E$17:$I$17,1,$B$6))/(INDEX('Pace of change parameters'!$E$16:$I$16,1,$B$6)-INDEX('Pace of change parameters'!$E$17:$I$17,1,$B$6))))</f>
        <v>0</v>
      </c>
      <c r="P61" s="52">
        <v>3.8956551749522506E-2</v>
      </c>
      <c r="Q61" s="52">
        <v>3.7300000000000111E-2</v>
      </c>
      <c r="R61" s="9">
        <f>IF(INDEX('Pace of change parameters'!$E$29:$I$29,1,$B$6)=1,D61*(1+P61),D61)</f>
        <v>37521.915866434007</v>
      </c>
      <c r="S61" s="94">
        <f>IF(P61&lt;INDEX('Pace of change parameters'!$E$22:$I$22,1,$B$6),INDEX('Pace of change parameters'!$E$22:$I$22,1,$B$6),P61)</f>
        <v>3.8956551749522506E-2</v>
      </c>
      <c r="T61" s="123">
        <v>3.7300000000000111E-2</v>
      </c>
      <c r="U61" s="108">
        <f t="shared" si="3"/>
        <v>37521.915866434007</v>
      </c>
      <c r="V61" s="122">
        <f>IF(J61&gt;INDEX('Pace of change parameters'!$E$24:$I$24,1,$B$6),0,IF(J61&lt;INDEX('Pace of change parameters'!$E$23:$I$23,1,$B$6),1,(J61-INDEX('Pace of change parameters'!$E$24:$I$24,1,$B$6))/(INDEX('Pace of change parameters'!$E$23:$I$23,1,$B$6)-INDEX('Pace of change parameters'!$E$24:$I$24,1,$B$6))))</f>
        <v>1</v>
      </c>
      <c r="W61" s="123">
        <f>MIN(S61, S61+(INDEX('Pace of change parameters'!$E$25:$I$25,1,$B$6)-S61)*(1-V61))</f>
        <v>3.8956551749522506E-2</v>
      </c>
      <c r="X61" s="123">
        <v>3.7300000000000111E-2</v>
      </c>
      <c r="Y61" s="99">
        <f t="shared" si="4"/>
        <v>37521.915866434007</v>
      </c>
      <c r="Z61" s="88">
        <v>0</v>
      </c>
      <c r="AA61" s="90">
        <f t="shared" si="8"/>
        <v>34628.738564644875</v>
      </c>
      <c r="AB61" s="90">
        <f>IF(INDEX('Pace of change parameters'!$E$27:$I$27,1,$B$6)=1,MAX(AA61,Y61),Y61)</f>
        <v>37521.915866434007</v>
      </c>
      <c r="AC61" s="88">
        <f t="shared" si="5"/>
        <v>3.8956551749522506E-2</v>
      </c>
      <c r="AD61" s="134">
        <v>3.7300000000000111E-2</v>
      </c>
      <c r="AE61" s="51">
        <f t="shared" si="6"/>
        <v>37522</v>
      </c>
      <c r="AF61" s="51">
        <v>260.12976265389841</v>
      </c>
      <c r="AG61" s="15">
        <f t="shared" si="11"/>
        <v>3.895888135123915E-2</v>
      </c>
      <c r="AH61" s="15">
        <f t="shared" si="11"/>
        <v>3.7302325887311083E-2</v>
      </c>
      <c r="AI61" s="51"/>
      <c r="AJ61" s="51">
        <v>34628.738564644875</v>
      </c>
      <c r="AK61" s="51">
        <v>240.0715725127917</v>
      </c>
      <c r="AL61" s="15">
        <f t="shared" si="9"/>
        <v>8.355087581241194E-2</v>
      </c>
      <c r="AM61" s="53">
        <f t="shared" si="9"/>
        <v>8.355087581241194E-2</v>
      </c>
    </row>
    <row r="62" spans="1:39" x14ac:dyDescent="0.2">
      <c r="A62" s="160" t="s">
        <v>171</v>
      </c>
      <c r="B62" s="160" t="s">
        <v>172</v>
      </c>
      <c r="D62" s="62">
        <v>34788</v>
      </c>
      <c r="E62" s="67">
        <v>213.63094516713565</v>
      </c>
      <c r="F62" s="50"/>
      <c r="G62" s="82">
        <v>35536.924809019176</v>
      </c>
      <c r="H62" s="75">
        <v>217.5435308309535</v>
      </c>
      <c r="I62" s="84"/>
      <c r="J62" s="94">
        <f t="shared" si="10"/>
        <v>-2.1074553103399118E-2</v>
      </c>
      <c r="K62" s="117">
        <f t="shared" si="10"/>
        <v>-1.7985299994317971E-2</v>
      </c>
      <c r="L62" s="94">
        <v>4.057346914947324E-2</v>
      </c>
      <c r="M62" s="88">
        <f>INDEX('Pace of change parameters'!$E$20:$I$20,1,$B$6)</f>
        <v>3.73E-2</v>
      </c>
      <c r="N62" s="99">
        <f>IF(INDEX('Pace of change parameters'!$E$28:$I$28,1,$B$6)=1,(1+L62)*D62,D62)</f>
        <v>36199.469844771877</v>
      </c>
      <c r="O62" s="85">
        <f>IF(K62&lt;INDEX('Pace of change parameters'!$E$16:$I$16,1,$B$6),1,IF(K62&gt;INDEX('Pace of change parameters'!$E$17:$I$17,1,$B$6),0,(K62-INDEX('Pace of change parameters'!$E$17:$I$17,1,$B$6))/(INDEX('Pace of change parameters'!$E$16:$I$16,1,$B$6)-INDEX('Pace of change parameters'!$E$17:$I$17,1,$B$6))))</f>
        <v>0</v>
      </c>
      <c r="P62" s="52">
        <v>4.057346914947324E-2</v>
      </c>
      <c r="Q62" s="52">
        <v>3.7300000000000111E-2</v>
      </c>
      <c r="R62" s="9">
        <f>IF(INDEX('Pace of change parameters'!$E$29:$I$29,1,$B$6)=1,D62*(1+P62),D62)</f>
        <v>36199.469844771877</v>
      </c>
      <c r="S62" s="94">
        <f>IF(P62&lt;INDEX('Pace of change parameters'!$E$22:$I$22,1,$B$6),INDEX('Pace of change parameters'!$E$22:$I$22,1,$B$6),P62)</f>
        <v>4.057346914947324E-2</v>
      </c>
      <c r="T62" s="123">
        <v>3.7300000000000111E-2</v>
      </c>
      <c r="U62" s="108">
        <f t="shared" si="3"/>
        <v>36199.469844771877</v>
      </c>
      <c r="V62" s="122">
        <f>IF(J62&gt;INDEX('Pace of change parameters'!$E$24:$I$24,1,$B$6),0,IF(J62&lt;INDEX('Pace of change parameters'!$E$23:$I$23,1,$B$6),1,(J62-INDEX('Pace of change parameters'!$E$24:$I$24,1,$B$6))/(INDEX('Pace of change parameters'!$E$23:$I$23,1,$B$6)-INDEX('Pace of change parameters'!$E$24:$I$24,1,$B$6))))</f>
        <v>1</v>
      </c>
      <c r="W62" s="123">
        <f>MIN(S62, S62+(INDEX('Pace of change parameters'!$E$25:$I$25,1,$B$6)-S62)*(1-V62))</f>
        <v>4.057346914947324E-2</v>
      </c>
      <c r="X62" s="123">
        <v>3.7300000000000111E-2</v>
      </c>
      <c r="Y62" s="99">
        <f t="shared" si="4"/>
        <v>36199.469844771877</v>
      </c>
      <c r="Z62" s="88">
        <v>0</v>
      </c>
      <c r="AA62" s="90">
        <f t="shared" si="8"/>
        <v>37133.356830178389</v>
      </c>
      <c r="AB62" s="90">
        <f>IF(INDEX('Pace of change parameters'!$E$27:$I$27,1,$B$6)=1,MAX(AA62,Y62),Y62)</f>
        <v>36199.469844771877</v>
      </c>
      <c r="AC62" s="88">
        <f t="shared" si="5"/>
        <v>4.057346914947324E-2</v>
      </c>
      <c r="AD62" s="134">
        <v>3.7300000000000111E-2</v>
      </c>
      <c r="AE62" s="51">
        <f t="shared" si="6"/>
        <v>36199</v>
      </c>
      <c r="AF62" s="51">
        <v>221.59650321096629</v>
      </c>
      <c r="AG62" s="15">
        <f t="shared" si="11"/>
        <v>4.0559963205703209E-2</v>
      </c>
      <c r="AH62" s="15">
        <f t="shared" si="11"/>
        <v>3.72865365436581E-2</v>
      </c>
      <c r="AI62" s="51"/>
      <c r="AJ62" s="51">
        <v>37133.356830178389</v>
      </c>
      <c r="AK62" s="51">
        <v>227.31628017493802</v>
      </c>
      <c r="AL62" s="15">
        <f t="shared" si="9"/>
        <v>-2.5162196740022069E-2</v>
      </c>
      <c r="AM62" s="53">
        <f t="shared" si="9"/>
        <v>-2.5162196740021847E-2</v>
      </c>
    </row>
    <row r="63" spans="1:39" x14ac:dyDescent="0.2">
      <c r="A63" s="160" t="s">
        <v>173</v>
      </c>
      <c r="B63" s="160" t="s">
        <v>174</v>
      </c>
      <c r="D63" s="62">
        <v>77257</v>
      </c>
      <c r="E63" s="67">
        <v>263.74114381869066</v>
      </c>
      <c r="F63" s="50"/>
      <c r="G63" s="82">
        <v>77993.168173728714</v>
      </c>
      <c r="H63" s="75">
        <v>265.57360854733406</v>
      </c>
      <c r="I63" s="84"/>
      <c r="J63" s="94">
        <f t="shared" si="10"/>
        <v>-9.4388802374191227E-3</v>
      </c>
      <c r="K63" s="117">
        <f t="shared" si="10"/>
        <v>-6.9000257166622614E-3</v>
      </c>
      <c r="L63" s="94">
        <v>3.9958648458777057E-2</v>
      </c>
      <c r="M63" s="88">
        <f>INDEX('Pace of change parameters'!$E$20:$I$20,1,$B$6)</f>
        <v>3.73E-2</v>
      </c>
      <c r="N63" s="99">
        <f>IF(INDEX('Pace of change parameters'!$E$28:$I$28,1,$B$6)=1,(1+L63)*D63,D63)</f>
        <v>80344.085303979737</v>
      </c>
      <c r="O63" s="85">
        <f>IF(K63&lt;INDEX('Pace of change parameters'!$E$16:$I$16,1,$B$6),1,IF(K63&gt;INDEX('Pace of change parameters'!$E$17:$I$17,1,$B$6),0,(K63-INDEX('Pace of change parameters'!$E$17:$I$17,1,$B$6))/(INDEX('Pace of change parameters'!$E$16:$I$16,1,$B$6)-INDEX('Pace of change parameters'!$E$17:$I$17,1,$B$6))))</f>
        <v>0</v>
      </c>
      <c r="P63" s="52">
        <v>3.9958648458777057E-2</v>
      </c>
      <c r="Q63" s="52">
        <v>3.7300000000000111E-2</v>
      </c>
      <c r="R63" s="9">
        <f>IF(INDEX('Pace of change parameters'!$E$29:$I$29,1,$B$6)=1,D63*(1+P63),D63)</f>
        <v>80344.085303979737</v>
      </c>
      <c r="S63" s="94">
        <f>IF(P63&lt;INDEX('Pace of change parameters'!$E$22:$I$22,1,$B$6),INDEX('Pace of change parameters'!$E$22:$I$22,1,$B$6),P63)</f>
        <v>3.9958648458777057E-2</v>
      </c>
      <c r="T63" s="123">
        <v>3.7300000000000111E-2</v>
      </c>
      <c r="U63" s="108">
        <f t="shared" si="3"/>
        <v>80344.085303979737</v>
      </c>
      <c r="V63" s="122">
        <f>IF(J63&gt;INDEX('Pace of change parameters'!$E$24:$I$24,1,$B$6),0,IF(J63&lt;INDEX('Pace of change parameters'!$E$23:$I$23,1,$B$6),1,(J63-INDEX('Pace of change parameters'!$E$24:$I$24,1,$B$6))/(INDEX('Pace of change parameters'!$E$23:$I$23,1,$B$6)-INDEX('Pace of change parameters'!$E$24:$I$24,1,$B$6))))</f>
        <v>1</v>
      </c>
      <c r="W63" s="123">
        <f>MIN(S63, S63+(INDEX('Pace of change parameters'!$E$25:$I$25,1,$B$6)-S63)*(1-V63))</f>
        <v>3.9958648458777057E-2</v>
      </c>
      <c r="X63" s="123">
        <v>3.7300000000000111E-2</v>
      </c>
      <c r="Y63" s="99">
        <f t="shared" si="4"/>
        <v>80344.085303979737</v>
      </c>
      <c r="Z63" s="88">
        <v>0</v>
      </c>
      <c r="AA63" s="90">
        <f t="shared" si="8"/>
        <v>81496.870077405983</v>
      </c>
      <c r="AB63" s="90">
        <f>IF(INDEX('Pace of change parameters'!$E$27:$I$27,1,$B$6)=1,MAX(AA63,Y63),Y63)</f>
        <v>80344.085303979737</v>
      </c>
      <c r="AC63" s="88">
        <f t="shared" si="5"/>
        <v>3.9958648458777057E-2</v>
      </c>
      <c r="AD63" s="134">
        <v>3.7300000000000111E-2</v>
      </c>
      <c r="AE63" s="51">
        <f t="shared" si="6"/>
        <v>80344</v>
      </c>
      <c r="AF63" s="51">
        <v>273.5783980155619</v>
      </c>
      <c r="AG63" s="15">
        <f t="shared" si="11"/>
        <v>3.9957544300192938E-2</v>
      </c>
      <c r="AH63" s="15">
        <f t="shared" si="11"/>
        <v>3.7298898664191338E-2</v>
      </c>
      <c r="AI63" s="51"/>
      <c r="AJ63" s="51">
        <v>81496.870077405983</v>
      </c>
      <c r="AK63" s="51">
        <v>277.50402219280983</v>
      </c>
      <c r="AL63" s="15">
        <f t="shared" si="9"/>
        <v>-1.4146188391173653E-2</v>
      </c>
      <c r="AM63" s="53">
        <f t="shared" si="9"/>
        <v>-1.4146188391173653E-2</v>
      </c>
    </row>
    <row r="64" spans="1:39" x14ac:dyDescent="0.2">
      <c r="A64" s="160" t="s">
        <v>175</v>
      </c>
      <c r="B64" s="160" t="s">
        <v>176</v>
      </c>
      <c r="D64" s="62">
        <v>58272</v>
      </c>
      <c r="E64" s="67">
        <v>271.00257317201113</v>
      </c>
      <c r="F64" s="50"/>
      <c r="G64" s="82">
        <v>51339.727081006895</v>
      </c>
      <c r="H64" s="75">
        <v>236.97918229458611</v>
      </c>
      <c r="I64" s="84"/>
      <c r="J64" s="94">
        <f t="shared" si="10"/>
        <v>0.13502745949652106</v>
      </c>
      <c r="K64" s="117">
        <f t="shared" si="10"/>
        <v>0.14357122236640563</v>
      </c>
      <c r="L64" s="94">
        <v>4.5108132878884266E-2</v>
      </c>
      <c r="M64" s="88">
        <f>INDEX('Pace of change parameters'!$E$20:$I$20,1,$B$6)</f>
        <v>3.73E-2</v>
      </c>
      <c r="N64" s="99">
        <f>IF(INDEX('Pace of change parameters'!$E$28:$I$28,1,$B$6)=1,(1+L64)*D64,D64)</f>
        <v>60900.541119118345</v>
      </c>
      <c r="O64" s="85">
        <f>IF(K64&lt;INDEX('Pace of change parameters'!$E$16:$I$16,1,$B$6),1,IF(K64&gt;INDEX('Pace of change parameters'!$E$17:$I$17,1,$B$6),0,(K64-INDEX('Pace of change parameters'!$E$17:$I$17,1,$B$6))/(INDEX('Pace of change parameters'!$E$16:$I$16,1,$B$6)-INDEX('Pace of change parameters'!$E$17:$I$17,1,$B$6))))</f>
        <v>0</v>
      </c>
      <c r="P64" s="52">
        <v>4.5108132878884266E-2</v>
      </c>
      <c r="Q64" s="52">
        <v>3.7300000000000111E-2</v>
      </c>
      <c r="R64" s="9">
        <f>IF(INDEX('Pace of change parameters'!$E$29:$I$29,1,$B$6)=1,D64*(1+P64),D64)</f>
        <v>60900.541119118345</v>
      </c>
      <c r="S64" s="94">
        <f>IF(P64&lt;INDEX('Pace of change parameters'!$E$22:$I$22,1,$B$6),INDEX('Pace of change parameters'!$E$22:$I$22,1,$B$6),P64)</f>
        <v>4.5108132878884266E-2</v>
      </c>
      <c r="T64" s="123">
        <v>3.7300000000000111E-2</v>
      </c>
      <c r="U64" s="108">
        <f t="shared" si="3"/>
        <v>60900.541119118345</v>
      </c>
      <c r="V64" s="122">
        <f>IF(J64&gt;INDEX('Pace of change parameters'!$E$24:$I$24,1,$B$6),0,IF(J64&lt;INDEX('Pace of change parameters'!$E$23:$I$23,1,$B$6),1,(J64-INDEX('Pace of change parameters'!$E$24:$I$24,1,$B$6))/(INDEX('Pace of change parameters'!$E$23:$I$23,1,$B$6)-INDEX('Pace of change parameters'!$E$24:$I$24,1,$B$6))))</f>
        <v>1</v>
      </c>
      <c r="W64" s="123">
        <f>MIN(S64, S64+(INDEX('Pace of change parameters'!$E$25:$I$25,1,$B$6)-S64)*(1-V64))</f>
        <v>4.5108132878884266E-2</v>
      </c>
      <c r="X64" s="123">
        <v>3.7300000000000111E-2</v>
      </c>
      <c r="Y64" s="99">
        <f t="shared" si="4"/>
        <v>60900.541119118345</v>
      </c>
      <c r="Z64" s="88">
        <v>0</v>
      </c>
      <c r="AA64" s="90">
        <f t="shared" si="8"/>
        <v>53646.071389361146</v>
      </c>
      <c r="AB64" s="90">
        <f>IF(INDEX('Pace of change parameters'!$E$27:$I$27,1,$B$6)=1,MAX(AA64,Y64),Y64)</f>
        <v>60900.541119118345</v>
      </c>
      <c r="AC64" s="88">
        <f t="shared" si="5"/>
        <v>4.5108132878884266E-2</v>
      </c>
      <c r="AD64" s="134">
        <v>3.7300000000000111E-2</v>
      </c>
      <c r="AE64" s="51">
        <f t="shared" si="6"/>
        <v>60901</v>
      </c>
      <c r="AF64" s="51">
        <v>281.11308730080492</v>
      </c>
      <c r="AG64" s="15">
        <f t="shared" si="11"/>
        <v>4.5116007688083437E-2</v>
      </c>
      <c r="AH64" s="15">
        <f t="shared" si="11"/>
        <v>3.730781597552002E-2</v>
      </c>
      <c r="AI64" s="51"/>
      <c r="AJ64" s="51">
        <v>53646.071389361146</v>
      </c>
      <c r="AK64" s="51">
        <v>247.6250430998291</v>
      </c>
      <c r="AL64" s="15">
        <f t="shared" si="9"/>
        <v>0.13523690407789335</v>
      </c>
      <c r="AM64" s="53">
        <f t="shared" si="9"/>
        <v>0.13523690407789335</v>
      </c>
    </row>
    <row r="65" spans="1:39" x14ac:dyDescent="0.2">
      <c r="A65" s="160" t="s">
        <v>177</v>
      </c>
      <c r="B65" s="160" t="s">
        <v>178</v>
      </c>
      <c r="D65" s="62">
        <v>89446</v>
      </c>
      <c r="E65" s="67">
        <v>323.16354541159768</v>
      </c>
      <c r="F65" s="50"/>
      <c r="G65" s="82">
        <v>77171.250434610425</v>
      </c>
      <c r="H65" s="75">
        <v>276.89890899690903</v>
      </c>
      <c r="I65" s="84"/>
      <c r="J65" s="94">
        <f t="shared" si="10"/>
        <v>0.15905858070539303</v>
      </c>
      <c r="K65" s="117">
        <f t="shared" si="10"/>
        <v>0.16708132430816147</v>
      </c>
      <c r="L65" s="94">
        <v>4.4479958008755149E-2</v>
      </c>
      <c r="M65" s="88">
        <f>INDEX('Pace of change parameters'!$E$20:$I$20,1,$B$6)</f>
        <v>3.73E-2</v>
      </c>
      <c r="N65" s="99">
        <f>IF(INDEX('Pace of change parameters'!$E$28:$I$28,1,$B$6)=1,(1+L65)*D65,D65)</f>
        <v>93424.554324051118</v>
      </c>
      <c r="O65" s="85">
        <f>IF(K65&lt;INDEX('Pace of change parameters'!$E$16:$I$16,1,$B$6),1,IF(K65&gt;INDEX('Pace of change parameters'!$E$17:$I$17,1,$B$6),0,(K65-INDEX('Pace of change parameters'!$E$17:$I$17,1,$B$6))/(INDEX('Pace of change parameters'!$E$16:$I$16,1,$B$6)-INDEX('Pace of change parameters'!$E$17:$I$17,1,$B$6))))</f>
        <v>0</v>
      </c>
      <c r="P65" s="52">
        <v>4.4479958008755149E-2</v>
      </c>
      <c r="Q65" s="52">
        <v>3.7300000000000111E-2</v>
      </c>
      <c r="R65" s="9">
        <f>IF(INDEX('Pace of change parameters'!$E$29:$I$29,1,$B$6)=1,D65*(1+P65),D65)</f>
        <v>93424.554324051118</v>
      </c>
      <c r="S65" s="94">
        <f>IF(P65&lt;INDEX('Pace of change parameters'!$E$22:$I$22,1,$B$6),INDEX('Pace of change parameters'!$E$22:$I$22,1,$B$6),P65)</f>
        <v>4.4479958008755149E-2</v>
      </c>
      <c r="T65" s="123">
        <v>3.7300000000000111E-2</v>
      </c>
      <c r="U65" s="108">
        <f t="shared" si="3"/>
        <v>93424.554324051118</v>
      </c>
      <c r="V65" s="122">
        <f>IF(J65&gt;INDEX('Pace of change parameters'!$E$24:$I$24,1,$B$6),0,IF(J65&lt;INDEX('Pace of change parameters'!$E$23:$I$23,1,$B$6),1,(J65-INDEX('Pace of change parameters'!$E$24:$I$24,1,$B$6))/(INDEX('Pace of change parameters'!$E$23:$I$23,1,$B$6)-INDEX('Pace of change parameters'!$E$24:$I$24,1,$B$6))))</f>
        <v>1</v>
      </c>
      <c r="W65" s="123">
        <f>MIN(S65, S65+(INDEX('Pace of change parameters'!$E$25:$I$25,1,$B$6)-S65)*(1-V65))</f>
        <v>4.4479958008755149E-2</v>
      </c>
      <c r="X65" s="123">
        <v>3.7300000000000111E-2</v>
      </c>
      <c r="Y65" s="99">
        <f t="shared" si="4"/>
        <v>93424.554324051118</v>
      </c>
      <c r="Z65" s="88">
        <v>-1.5338928258187834E-2</v>
      </c>
      <c r="AA65" s="90">
        <f t="shared" si="8"/>
        <v>79401.128227277441</v>
      </c>
      <c r="AB65" s="90">
        <f>IF(INDEX('Pace of change parameters'!$E$27:$I$27,1,$B$6)=1,MAX(AA65,Y65),Y65)</f>
        <v>93424.554324051118</v>
      </c>
      <c r="AC65" s="88">
        <f t="shared" si="5"/>
        <v>4.4479958008755149E-2</v>
      </c>
      <c r="AD65" s="134">
        <v>3.7300000000000111E-2</v>
      </c>
      <c r="AE65" s="51">
        <f t="shared" si="6"/>
        <v>93425</v>
      </c>
      <c r="AF65" s="51">
        <v>335.2191447896268</v>
      </c>
      <c r="AG65" s="15">
        <f t="shared" si="11"/>
        <v>4.4484940634572867E-2</v>
      </c>
      <c r="AH65" s="15">
        <f t="shared" si="11"/>
        <v>3.7304948374280444E-2</v>
      </c>
      <c r="AI65" s="51"/>
      <c r="AJ65" s="51">
        <v>80638.02917162262</v>
      </c>
      <c r="AK65" s="51">
        <v>289.33809126499665</v>
      </c>
      <c r="AL65" s="15">
        <f t="shared" si="9"/>
        <v>0.15857246214639931</v>
      </c>
      <c r="AM65" s="53">
        <f t="shared" si="9"/>
        <v>0.15857246214639953</v>
      </c>
    </row>
    <row r="66" spans="1:39" x14ac:dyDescent="0.2">
      <c r="A66" s="160" t="s">
        <v>179</v>
      </c>
      <c r="B66" s="160" t="s">
        <v>180</v>
      </c>
      <c r="D66" s="62">
        <v>86139</v>
      </c>
      <c r="E66" s="67">
        <v>231.95532658998673</v>
      </c>
      <c r="F66" s="50"/>
      <c r="G66" s="82">
        <v>73317.497183130807</v>
      </c>
      <c r="H66" s="75">
        <v>196.3836412539834</v>
      </c>
      <c r="I66" s="84"/>
      <c r="J66" s="94">
        <f t="shared" si="10"/>
        <v>0.17487643890576265</v>
      </c>
      <c r="K66" s="117">
        <f t="shared" si="10"/>
        <v>0.1811336479396386</v>
      </c>
      <c r="L66" s="94">
        <v>4.2824498335233274E-2</v>
      </c>
      <c r="M66" s="88">
        <f>INDEX('Pace of change parameters'!$E$20:$I$20,1,$B$6)</f>
        <v>3.73E-2</v>
      </c>
      <c r="N66" s="99">
        <f>IF(INDEX('Pace of change parameters'!$E$28:$I$28,1,$B$6)=1,(1+L66)*D66,D66)</f>
        <v>89827.859462098655</v>
      </c>
      <c r="O66" s="85">
        <f>IF(K66&lt;INDEX('Pace of change parameters'!$E$16:$I$16,1,$B$6),1,IF(K66&gt;INDEX('Pace of change parameters'!$E$17:$I$17,1,$B$6),0,(K66-INDEX('Pace of change parameters'!$E$17:$I$17,1,$B$6))/(INDEX('Pace of change parameters'!$E$16:$I$16,1,$B$6)-INDEX('Pace of change parameters'!$E$17:$I$17,1,$B$6))))</f>
        <v>0</v>
      </c>
      <c r="P66" s="52">
        <v>4.2824498335233274E-2</v>
      </c>
      <c r="Q66" s="52">
        <v>3.7300000000000111E-2</v>
      </c>
      <c r="R66" s="9">
        <f>IF(INDEX('Pace of change parameters'!$E$29:$I$29,1,$B$6)=1,D66*(1+P66),D66)</f>
        <v>89827.859462098655</v>
      </c>
      <c r="S66" s="94">
        <f>IF(P66&lt;INDEX('Pace of change parameters'!$E$22:$I$22,1,$B$6),INDEX('Pace of change parameters'!$E$22:$I$22,1,$B$6),P66)</f>
        <v>4.2824498335233274E-2</v>
      </c>
      <c r="T66" s="123">
        <v>3.7300000000000111E-2</v>
      </c>
      <c r="U66" s="108">
        <f t="shared" si="3"/>
        <v>89827.859462098655</v>
      </c>
      <c r="V66" s="122">
        <f>IF(J66&gt;INDEX('Pace of change parameters'!$E$24:$I$24,1,$B$6),0,IF(J66&lt;INDEX('Pace of change parameters'!$E$23:$I$23,1,$B$6),1,(J66-INDEX('Pace of change parameters'!$E$24:$I$24,1,$B$6))/(INDEX('Pace of change parameters'!$E$23:$I$23,1,$B$6)-INDEX('Pace of change parameters'!$E$24:$I$24,1,$B$6))))</f>
        <v>1</v>
      </c>
      <c r="W66" s="123">
        <f>MIN(S66, S66+(INDEX('Pace of change parameters'!$E$25:$I$25,1,$B$6)-S66)*(1-V66))</f>
        <v>4.2824498335233274E-2</v>
      </c>
      <c r="X66" s="123">
        <v>3.7300000000000111E-2</v>
      </c>
      <c r="Y66" s="99">
        <f t="shared" si="4"/>
        <v>89827.859462098655</v>
      </c>
      <c r="Z66" s="88">
        <v>0</v>
      </c>
      <c r="AA66" s="90">
        <f t="shared" si="8"/>
        <v>76611.153031053094</v>
      </c>
      <c r="AB66" s="90">
        <f>IF(INDEX('Pace of change parameters'!$E$27:$I$27,1,$B$6)=1,MAX(AA66,Y66),Y66)</f>
        <v>89827.859462098655</v>
      </c>
      <c r="AC66" s="88">
        <f t="shared" si="5"/>
        <v>4.2824498335233274E-2</v>
      </c>
      <c r="AD66" s="134">
        <v>3.7300000000000111E-2</v>
      </c>
      <c r="AE66" s="51">
        <f t="shared" si="6"/>
        <v>89828</v>
      </c>
      <c r="AF66" s="51">
        <v>240.60763670778547</v>
      </c>
      <c r="AG66" s="15">
        <f t="shared" si="11"/>
        <v>4.2826129859877549E-2</v>
      </c>
      <c r="AH66" s="15">
        <f t="shared" si="11"/>
        <v>3.7301622881430463E-2</v>
      </c>
      <c r="AI66" s="51"/>
      <c r="AJ66" s="51">
        <v>76611.153031053094</v>
      </c>
      <c r="AK66" s="51">
        <v>205.20582086053548</v>
      </c>
      <c r="AL66" s="15">
        <f t="shared" si="9"/>
        <v>0.17251857524699665</v>
      </c>
      <c r="AM66" s="53">
        <f t="shared" si="9"/>
        <v>0.17251857524699665</v>
      </c>
    </row>
    <row r="67" spans="1:39" x14ac:dyDescent="0.2">
      <c r="A67" s="160" t="s">
        <v>181</v>
      </c>
      <c r="B67" s="160" t="s">
        <v>182</v>
      </c>
      <c r="D67" s="62">
        <v>41780</v>
      </c>
      <c r="E67" s="67">
        <v>246.68151044947558</v>
      </c>
      <c r="F67" s="50"/>
      <c r="G67" s="82">
        <v>43179.866563928968</v>
      </c>
      <c r="H67" s="75">
        <v>254.60560157492529</v>
      </c>
      <c r="I67" s="84"/>
      <c r="J67" s="94">
        <f t="shared" si="10"/>
        <v>-3.2419427740852935E-2</v>
      </c>
      <c r="K67" s="117">
        <f t="shared" si="10"/>
        <v>-3.1123003879071409E-2</v>
      </c>
      <c r="L67" s="94">
        <v>3.8689838231958484E-2</v>
      </c>
      <c r="M67" s="88">
        <f>INDEX('Pace of change parameters'!$E$20:$I$20,1,$B$6)</f>
        <v>3.73E-2</v>
      </c>
      <c r="N67" s="99">
        <f>IF(INDEX('Pace of change parameters'!$E$28:$I$28,1,$B$6)=1,(1+L67)*D67,D67)</f>
        <v>43396.461441331223</v>
      </c>
      <c r="O67" s="85">
        <f>IF(K67&lt;INDEX('Pace of change parameters'!$E$16:$I$16,1,$B$6),1,IF(K67&gt;INDEX('Pace of change parameters'!$E$17:$I$17,1,$B$6),0,(K67-INDEX('Pace of change parameters'!$E$17:$I$17,1,$B$6))/(INDEX('Pace of change parameters'!$E$16:$I$16,1,$B$6)-INDEX('Pace of change parameters'!$E$17:$I$17,1,$B$6))))</f>
        <v>0</v>
      </c>
      <c r="P67" s="52">
        <v>3.8689838231958484E-2</v>
      </c>
      <c r="Q67" s="52">
        <v>3.7300000000000111E-2</v>
      </c>
      <c r="R67" s="9">
        <f>IF(INDEX('Pace of change parameters'!$E$29:$I$29,1,$B$6)=1,D67*(1+P67),D67)</f>
        <v>43396.461441331223</v>
      </c>
      <c r="S67" s="94">
        <f>IF(P67&lt;INDEX('Pace of change parameters'!$E$22:$I$22,1,$B$6),INDEX('Pace of change parameters'!$E$22:$I$22,1,$B$6),P67)</f>
        <v>3.8689838231958484E-2</v>
      </c>
      <c r="T67" s="123">
        <v>3.7300000000000111E-2</v>
      </c>
      <c r="U67" s="108">
        <f t="shared" si="3"/>
        <v>43396.461441331223</v>
      </c>
      <c r="V67" s="122">
        <f>IF(J67&gt;INDEX('Pace of change parameters'!$E$24:$I$24,1,$B$6),0,IF(J67&lt;INDEX('Pace of change parameters'!$E$23:$I$23,1,$B$6),1,(J67-INDEX('Pace of change parameters'!$E$24:$I$24,1,$B$6))/(INDEX('Pace of change parameters'!$E$23:$I$23,1,$B$6)-INDEX('Pace of change parameters'!$E$24:$I$24,1,$B$6))))</f>
        <v>1</v>
      </c>
      <c r="W67" s="123">
        <f>MIN(S67, S67+(INDEX('Pace of change parameters'!$E$25:$I$25,1,$B$6)-S67)*(1-V67))</f>
        <v>3.8689838231958484E-2</v>
      </c>
      <c r="X67" s="123">
        <v>3.7300000000000111E-2</v>
      </c>
      <c r="Y67" s="99">
        <f t="shared" si="4"/>
        <v>43396.461441331223</v>
      </c>
      <c r="Z67" s="88">
        <v>0</v>
      </c>
      <c r="AA67" s="90">
        <f t="shared" si="8"/>
        <v>45119.643908831451</v>
      </c>
      <c r="AB67" s="90">
        <f>IF(INDEX('Pace of change parameters'!$E$27:$I$27,1,$B$6)=1,MAX(AA67,Y67),Y67)</f>
        <v>43396.461441331223</v>
      </c>
      <c r="AC67" s="88">
        <f t="shared" si="5"/>
        <v>3.8689838231958484E-2</v>
      </c>
      <c r="AD67" s="134">
        <v>3.7300000000000111E-2</v>
      </c>
      <c r="AE67" s="51">
        <f t="shared" si="6"/>
        <v>43396</v>
      </c>
      <c r="AF67" s="51">
        <v>255.88000994832424</v>
      </c>
      <c r="AG67" s="15">
        <f t="shared" si="11"/>
        <v>3.8678793681187207E-2</v>
      </c>
      <c r="AH67" s="15">
        <f t="shared" si="11"/>
        <v>3.728897022759492E-2</v>
      </c>
      <c r="AI67" s="51"/>
      <c r="AJ67" s="51">
        <v>45119.643908831451</v>
      </c>
      <c r="AK67" s="51">
        <v>266.04329736050875</v>
      </c>
      <c r="AL67" s="15">
        <f t="shared" si="9"/>
        <v>-3.820162925740811E-2</v>
      </c>
      <c r="AM67" s="53">
        <f t="shared" si="9"/>
        <v>-3.8201629257407999E-2</v>
      </c>
    </row>
    <row r="68" spans="1:39" x14ac:dyDescent="0.2">
      <c r="A68" s="160" t="s">
        <v>183</v>
      </c>
      <c r="B68" s="160" t="s">
        <v>184</v>
      </c>
      <c r="D68" s="62">
        <v>46691</v>
      </c>
      <c r="E68" s="67">
        <v>242.36746046141221</v>
      </c>
      <c r="F68" s="50"/>
      <c r="G68" s="82">
        <v>45310.421841669377</v>
      </c>
      <c r="H68" s="75">
        <v>233.66552006083734</v>
      </c>
      <c r="I68" s="84"/>
      <c r="J68" s="94">
        <f t="shared" si="10"/>
        <v>3.0469329178943738E-2</v>
      </c>
      <c r="K68" s="117">
        <f t="shared" si="10"/>
        <v>3.7241011845946304E-2</v>
      </c>
      <c r="L68" s="94">
        <v>4.4116570111871756E-2</v>
      </c>
      <c r="M68" s="88">
        <f>INDEX('Pace of change parameters'!$E$20:$I$20,1,$B$6)</f>
        <v>3.73E-2</v>
      </c>
      <c r="N68" s="99">
        <f>IF(INDEX('Pace of change parameters'!$E$28:$I$28,1,$B$6)=1,(1+L68)*D68,D68)</f>
        <v>48750.846775093407</v>
      </c>
      <c r="O68" s="85">
        <f>IF(K68&lt;INDEX('Pace of change parameters'!$E$16:$I$16,1,$B$6),1,IF(K68&gt;INDEX('Pace of change parameters'!$E$17:$I$17,1,$B$6),0,(K68-INDEX('Pace of change parameters'!$E$17:$I$17,1,$B$6))/(INDEX('Pace of change parameters'!$E$16:$I$16,1,$B$6)-INDEX('Pace of change parameters'!$E$17:$I$17,1,$B$6))))</f>
        <v>0</v>
      </c>
      <c r="P68" s="52">
        <v>4.4116570111871756E-2</v>
      </c>
      <c r="Q68" s="52">
        <v>3.7300000000000111E-2</v>
      </c>
      <c r="R68" s="9">
        <f>IF(INDEX('Pace of change parameters'!$E$29:$I$29,1,$B$6)=1,D68*(1+P68),D68)</f>
        <v>48750.846775093407</v>
      </c>
      <c r="S68" s="94">
        <f>IF(P68&lt;INDEX('Pace of change parameters'!$E$22:$I$22,1,$B$6),INDEX('Pace of change parameters'!$E$22:$I$22,1,$B$6),P68)</f>
        <v>4.4116570111871756E-2</v>
      </c>
      <c r="T68" s="123">
        <v>3.7300000000000111E-2</v>
      </c>
      <c r="U68" s="108">
        <f t="shared" si="3"/>
        <v>48750.846775093407</v>
      </c>
      <c r="V68" s="122">
        <f>IF(J68&gt;INDEX('Pace of change parameters'!$E$24:$I$24,1,$B$6),0,IF(J68&lt;INDEX('Pace of change parameters'!$E$23:$I$23,1,$B$6),1,(J68-INDEX('Pace of change parameters'!$E$24:$I$24,1,$B$6))/(INDEX('Pace of change parameters'!$E$23:$I$23,1,$B$6)-INDEX('Pace of change parameters'!$E$24:$I$24,1,$B$6))))</f>
        <v>1</v>
      </c>
      <c r="W68" s="123">
        <f>MIN(S68, S68+(INDEX('Pace of change parameters'!$E$25:$I$25,1,$B$6)-S68)*(1-V68))</f>
        <v>4.4116570111871756E-2</v>
      </c>
      <c r="X68" s="123">
        <v>3.7300000000000111E-2</v>
      </c>
      <c r="Y68" s="99">
        <f t="shared" si="4"/>
        <v>48750.846775093407</v>
      </c>
      <c r="Z68" s="88">
        <v>0</v>
      </c>
      <c r="AA68" s="90">
        <f t="shared" si="8"/>
        <v>47345.910525876359</v>
      </c>
      <c r="AB68" s="90">
        <f>IF(INDEX('Pace of change parameters'!$E$27:$I$27,1,$B$6)=1,MAX(AA68,Y68),Y68)</f>
        <v>48750.846775093407</v>
      </c>
      <c r="AC68" s="88">
        <f t="shared" si="5"/>
        <v>4.4116570111871756E-2</v>
      </c>
      <c r="AD68" s="134">
        <v>3.7300000000000111E-2</v>
      </c>
      <c r="AE68" s="51">
        <f t="shared" si="6"/>
        <v>48751</v>
      </c>
      <c r="AF68" s="51">
        <v>251.40855691636585</v>
      </c>
      <c r="AG68" s="15">
        <f t="shared" si="11"/>
        <v>4.4119851791565745E-2</v>
      </c>
      <c r="AH68" s="15">
        <f t="shared" si="11"/>
        <v>3.730326025507491E-2</v>
      </c>
      <c r="AI68" s="51"/>
      <c r="AJ68" s="51">
        <v>47345.910525876359</v>
      </c>
      <c r="AK68" s="51">
        <v>244.16252058833567</v>
      </c>
      <c r="AL68" s="15">
        <f t="shared" si="9"/>
        <v>2.9677103228497481E-2</v>
      </c>
      <c r="AM68" s="53">
        <f t="shared" si="9"/>
        <v>2.9677103228497481E-2</v>
      </c>
    </row>
    <row r="69" spans="1:39" x14ac:dyDescent="0.2">
      <c r="A69" s="160" t="s">
        <v>185</v>
      </c>
      <c r="B69" s="160" t="s">
        <v>186</v>
      </c>
      <c r="D69" s="62">
        <v>37346</v>
      </c>
      <c r="E69" s="67">
        <v>215.48374922496686</v>
      </c>
      <c r="F69" s="50"/>
      <c r="G69" s="82">
        <v>40175.354629048044</v>
      </c>
      <c r="H69" s="75">
        <v>230.66452729322242</v>
      </c>
      <c r="I69" s="84"/>
      <c r="J69" s="94">
        <f t="shared" si="10"/>
        <v>-7.0425131406365526E-2</v>
      </c>
      <c r="K69" s="117">
        <f t="shared" si="10"/>
        <v>-6.5813232083829054E-2</v>
      </c>
      <c r="L69" s="94">
        <v>4.2446355962166615E-2</v>
      </c>
      <c r="M69" s="88">
        <f>INDEX('Pace of change parameters'!$E$20:$I$20,1,$B$6)</f>
        <v>3.73E-2</v>
      </c>
      <c r="N69" s="99">
        <f>IF(INDEX('Pace of change parameters'!$E$28:$I$28,1,$B$6)=1,(1+L69)*D69,D69)</f>
        <v>38931.201609763077</v>
      </c>
      <c r="O69" s="85">
        <f>IF(K69&lt;INDEX('Pace of change parameters'!$E$16:$I$16,1,$B$6),1,IF(K69&gt;INDEX('Pace of change parameters'!$E$17:$I$17,1,$B$6),0,(K69-INDEX('Pace of change parameters'!$E$17:$I$17,1,$B$6))/(INDEX('Pace of change parameters'!$E$16:$I$16,1,$B$6)-INDEX('Pace of change parameters'!$E$17:$I$17,1,$B$6))))</f>
        <v>0</v>
      </c>
      <c r="P69" s="52">
        <v>4.2446355962166615E-2</v>
      </c>
      <c r="Q69" s="52">
        <v>3.7300000000000111E-2</v>
      </c>
      <c r="R69" s="9">
        <f>IF(INDEX('Pace of change parameters'!$E$29:$I$29,1,$B$6)=1,D69*(1+P69),D69)</f>
        <v>38931.201609763077</v>
      </c>
      <c r="S69" s="94">
        <f>IF(P69&lt;INDEX('Pace of change parameters'!$E$22:$I$22,1,$B$6),INDEX('Pace of change parameters'!$E$22:$I$22,1,$B$6),P69)</f>
        <v>4.2446355962166615E-2</v>
      </c>
      <c r="T69" s="123">
        <v>3.7300000000000111E-2</v>
      </c>
      <c r="U69" s="108">
        <f t="shared" si="3"/>
        <v>38931.201609763077</v>
      </c>
      <c r="V69" s="122">
        <f>IF(J69&gt;INDEX('Pace of change parameters'!$E$24:$I$24,1,$B$6),0,IF(J69&lt;INDEX('Pace of change parameters'!$E$23:$I$23,1,$B$6),1,(J69-INDEX('Pace of change parameters'!$E$24:$I$24,1,$B$6))/(INDEX('Pace of change parameters'!$E$23:$I$23,1,$B$6)-INDEX('Pace of change parameters'!$E$24:$I$24,1,$B$6))))</f>
        <v>1</v>
      </c>
      <c r="W69" s="123">
        <f>MIN(S69, S69+(INDEX('Pace of change parameters'!$E$25:$I$25,1,$B$6)-S69)*(1-V69))</f>
        <v>4.2446355962166615E-2</v>
      </c>
      <c r="X69" s="123">
        <v>3.7300000000000111E-2</v>
      </c>
      <c r="Y69" s="99">
        <f t="shared" si="4"/>
        <v>38931.201609763077</v>
      </c>
      <c r="Z69" s="88">
        <v>0</v>
      </c>
      <c r="AA69" s="90">
        <f t="shared" si="8"/>
        <v>41980.159713785193</v>
      </c>
      <c r="AB69" s="90">
        <f>IF(INDEX('Pace of change parameters'!$E$27:$I$27,1,$B$6)=1,MAX(AA69,Y69),Y69)</f>
        <v>38931.201609763077</v>
      </c>
      <c r="AC69" s="88">
        <f t="shared" si="5"/>
        <v>4.2446355962166615E-2</v>
      </c>
      <c r="AD69" s="134">
        <v>3.7300000000000111E-2</v>
      </c>
      <c r="AE69" s="51">
        <f t="shared" si="6"/>
        <v>38931</v>
      </c>
      <c r="AF69" s="51">
        <v>223.52013554000143</v>
      </c>
      <c r="AG69" s="15">
        <f t="shared" si="11"/>
        <v>4.2440957532265733E-2</v>
      </c>
      <c r="AH69" s="15">
        <f t="shared" si="11"/>
        <v>3.7294628221103299E-2</v>
      </c>
      <c r="AI69" s="51"/>
      <c r="AJ69" s="51">
        <v>41980.159713785193</v>
      </c>
      <c r="AK69" s="51">
        <v>241.02671365277476</v>
      </c>
      <c r="AL69" s="15">
        <f t="shared" si="9"/>
        <v>-7.2633351911329913E-2</v>
      </c>
      <c r="AM69" s="53">
        <f t="shared" si="9"/>
        <v>-7.2633351911329913E-2</v>
      </c>
    </row>
    <row r="70" spans="1:39" x14ac:dyDescent="0.2">
      <c r="A70" s="160" t="s">
        <v>187</v>
      </c>
      <c r="B70" s="160" t="s">
        <v>188</v>
      </c>
      <c r="D70" s="62">
        <v>63167</v>
      </c>
      <c r="E70" s="67">
        <v>241.8956132961485</v>
      </c>
      <c r="F70" s="50"/>
      <c r="G70" s="82">
        <v>63028.193482853407</v>
      </c>
      <c r="H70" s="75">
        <v>240.48583456140517</v>
      </c>
      <c r="I70" s="84"/>
      <c r="J70" s="94">
        <f t="shared" si="10"/>
        <v>2.2022924896991647E-3</v>
      </c>
      <c r="K70" s="117">
        <f t="shared" si="10"/>
        <v>5.86221112488583E-3</v>
      </c>
      <c r="L70" s="94">
        <v>4.1088091115665026E-2</v>
      </c>
      <c r="M70" s="88">
        <f>INDEX('Pace of change parameters'!$E$20:$I$20,1,$B$6)</f>
        <v>3.73E-2</v>
      </c>
      <c r="N70" s="99">
        <f>IF(INDEX('Pace of change parameters'!$E$28:$I$28,1,$B$6)=1,(1+L70)*D70,D70)</f>
        <v>65762.411451503212</v>
      </c>
      <c r="O70" s="85">
        <f>IF(K70&lt;INDEX('Pace of change parameters'!$E$16:$I$16,1,$B$6),1,IF(K70&gt;INDEX('Pace of change parameters'!$E$17:$I$17,1,$B$6),0,(K70-INDEX('Pace of change parameters'!$E$17:$I$17,1,$B$6))/(INDEX('Pace of change parameters'!$E$16:$I$16,1,$B$6)-INDEX('Pace of change parameters'!$E$17:$I$17,1,$B$6))))</f>
        <v>0</v>
      </c>
      <c r="P70" s="52">
        <v>4.1088091115665026E-2</v>
      </c>
      <c r="Q70" s="52">
        <v>3.7300000000000111E-2</v>
      </c>
      <c r="R70" s="9">
        <f>IF(INDEX('Pace of change parameters'!$E$29:$I$29,1,$B$6)=1,D70*(1+P70),D70)</f>
        <v>65762.411451503212</v>
      </c>
      <c r="S70" s="94">
        <f>IF(P70&lt;INDEX('Pace of change parameters'!$E$22:$I$22,1,$B$6),INDEX('Pace of change parameters'!$E$22:$I$22,1,$B$6),P70)</f>
        <v>4.1088091115665026E-2</v>
      </c>
      <c r="T70" s="123">
        <v>3.7300000000000111E-2</v>
      </c>
      <c r="U70" s="108">
        <f t="shared" si="3"/>
        <v>65762.411451503212</v>
      </c>
      <c r="V70" s="122">
        <f>IF(J70&gt;INDEX('Pace of change parameters'!$E$24:$I$24,1,$B$6),0,IF(J70&lt;INDEX('Pace of change parameters'!$E$23:$I$23,1,$B$6),1,(J70-INDEX('Pace of change parameters'!$E$24:$I$24,1,$B$6))/(INDEX('Pace of change parameters'!$E$23:$I$23,1,$B$6)-INDEX('Pace of change parameters'!$E$24:$I$24,1,$B$6))))</f>
        <v>1</v>
      </c>
      <c r="W70" s="123">
        <f>MIN(S70, S70+(INDEX('Pace of change parameters'!$E$25:$I$25,1,$B$6)-S70)*(1-V70))</f>
        <v>4.1088091115665026E-2</v>
      </c>
      <c r="X70" s="123">
        <v>3.7300000000000111E-2</v>
      </c>
      <c r="Y70" s="99">
        <f t="shared" si="4"/>
        <v>65762.411451503212</v>
      </c>
      <c r="Z70" s="88">
        <v>0</v>
      </c>
      <c r="AA70" s="90">
        <f t="shared" si="8"/>
        <v>65859.620986853668</v>
      </c>
      <c r="AB70" s="90">
        <f>IF(INDEX('Pace of change parameters'!$E$27:$I$27,1,$B$6)=1,MAX(AA70,Y70),Y70)</f>
        <v>65762.411451503212</v>
      </c>
      <c r="AC70" s="88">
        <f t="shared" si="5"/>
        <v>4.1088091115665026E-2</v>
      </c>
      <c r="AD70" s="134">
        <v>3.7300000000000111E-2</v>
      </c>
      <c r="AE70" s="51">
        <f t="shared" si="6"/>
        <v>65762</v>
      </c>
      <c r="AF70" s="51">
        <v>250.9167497673798</v>
      </c>
      <c r="AG70" s="15">
        <f t="shared" si="11"/>
        <v>4.1081577405923886E-2</v>
      </c>
      <c r="AH70" s="15">
        <f t="shared" si="11"/>
        <v>3.7293509990968143E-2</v>
      </c>
      <c r="AI70" s="51"/>
      <c r="AJ70" s="51">
        <v>65859.620986853668</v>
      </c>
      <c r="AK70" s="51">
        <v>251.2892253722946</v>
      </c>
      <c r="AL70" s="15">
        <f t="shared" si="9"/>
        <v>-1.4822585582925374E-3</v>
      </c>
      <c r="AM70" s="53">
        <f t="shared" si="9"/>
        <v>-1.4822585582925374E-3</v>
      </c>
    </row>
    <row r="71" spans="1:39" x14ac:dyDescent="0.2">
      <c r="A71" s="160" t="s">
        <v>189</v>
      </c>
      <c r="B71" s="160" t="s">
        <v>190</v>
      </c>
      <c r="D71" s="62">
        <v>24513</v>
      </c>
      <c r="E71" s="67">
        <v>205.68369344683327</v>
      </c>
      <c r="F71" s="50"/>
      <c r="G71" s="82">
        <v>24120.222077030281</v>
      </c>
      <c r="H71" s="75">
        <v>202.11566981067705</v>
      </c>
      <c r="I71" s="84"/>
      <c r="J71" s="94">
        <f t="shared" si="10"/>
        <v>1.6284175233351572E-2</v>
      </c>
      <c r="K71" s="117">
        <f t="shared" si="10"/>
        <v>1.7653374622058848E-2</v>
      </c>
      <c r="L71" s="94">
        <v>3.8697513176449982E-2</v>
      </c>
      <c r="M71" s="88">
        <f>INDEX('Pace of change parameters'!$E$20:$I$20,1,$B$6)</f>
        <v>3.73E-2</v>
      </c>
      <c r="N71" s="99">
        <f>IF(INDEX('Pace of change parameters'!$E$28:$I$28,1,$B$6)=1,(1+L71)*D71,D71)</f>
        <v>25461.592140494318</v>
      </c>
      <c r="O71" s="85">
        <f>IF(K71&lt;INDEX('Pace of change parameters'!$E$16:$I$16,1,$B$6),1,IF(K71&gt;INDEX('Pace of change parameters'!$E$17:$I$17,1,$B$6),0,(K71-INDEX('Pace of change parameters'!$E$17:$I$17,1,$B$6))/(INDEX('Pace of change parameters'!$E$16:$I$16,1,$B$6)-INDEX('Pace of change parameters'!$E$17:$I$17,1,$B$6))))</f>
        <v>0</v>
      </c>
      <c r="P71" s="52">
        <v>3.8697513176449982E-2</v>
      </c>
      <c r="Q71" s="52">
        <v>3.7300000000000111E-2</v>
      </c>
      <c r="R71" s="9">
        <f>IF(INDEX('Pace of change parameters'!$E$29:$I$29,1,$B$6)=1,D71*(1+P71),D71)</f>
        <v>25461.592140494318</v>
      </c>
      <c r="S71" s="94">
        <f>IF(P71&lt;INDEX('Pace of change parameters'!$E$22:$I$22,1,$B$6),INDEX('Pace of change parameters'!$E$22:$I$22,1,$B$6),P71)</f>
        <v>3.8697513176449982E-2</v>
      </c>
      <c r="T71" s="123">
        <v>3.7300000000000111E-2</v>
      </c>
      <c r="U71" s="108">
        <f t="shared" si="3"/>
        <v>25461.592140494318</v>
      </c>
      <c r="V71" s="122">
        <f>IF(J71&gt;INDEX('Pace of change parameters'!$E$24:$I$24,1,$B$6),0,IF(J71&lt;INDEX('Pace of change parameters'!$E$23:$I$23,1,$B$6),1,(J71-INDEX('Pace of change parameters'!$E$24:$I$24,1,$B$6))/(INDEX('Pace of change parameters'!$E$23:$I$23,1,$B$6)-INDEX('Pace of change parameters'!$E$24:$I$24,1,$B$6))))</f>
        <v>1</v>
      </c>
      <c r="W71" s="123">
        <f>MIN(S71, S71+(INDEX('Pace of change parameters'!$E$25:$I$25,1,$B$6)-S71)*(1-V71))</f>
        <v>3.8697513176449982E-2</v>
      </c>
      <c r="X71" s="123">
        <v>3.7300000000000111E-2</v>
      </c>
      <c r="Y71" s="99">
        <f t="shared" si="4"/>
        <v>25461.592140494318</v>
      </c>
      <c r="Z71" s="88">
        <v>0</v>
      </c>
      <c r="AA71" s="90">
        <f t="shared" si="8"/>
        <v>25203.779393488621</v>
      </c>
      <c r="AB71" s="90">
        <f>IF(INDEX('Pace of change parameters'!$E$27:$I$27,1,$B$6)=1,MAX(AA71,Y71),Y71)</f>
        <v>25461.592140494318</v>
      </c>
      <c r="AC71" s="88">
        <f t="shared" si="5"/>
        <v>3.8697513176449982E-2</v>
      </c>
      <c r="AD71" s="134">
        <v>3.7300000000000111E-2</v>
      </c>
      <c r="AE71" s="51">
        <f t="shared" si="6"/>
        <v>25462</v>
      </c>
      <c r="AF71" s="51">
        <v>213.35911287567529</v>
      </c>
      <c r="AG71" s="15">
        <f t="shared" si="11"/>
        <v>3.8714151674621666E-2</v>
      </c>
      <c r="AH71" s="15">
        <f t="shared" si="11"/>
        <v>3.7316616111942924E-2</v>
      </c>
      <c r="AI71" s="51"/>
      <c r="AJ71" s="51">
        <v>25203.779393488621</v>
      </c>
      <c r="AK71" s="51">
        <v>211.19535042451326</v>
      </c>
      <c r="AL71" s="15">
        <f t="shared" si="9"/>
        <v>1.0245312914383353E-2</v>
      </c>
      <c r="AM71" s="53">
        <f t="shared" si="9"/>
        <v>1.0245312914383575E-2</v>
      </c>
    </row>
    <row r="72" spans="1:39" x14ac:dyDescent="0.2">
      <c r="A72" s="160" t="s">
        <v>191</v>
      </c>
      <c r="B72" s="160" t="s">
        <v>192</v>
      </c>
      <c r="D72" s="62">
        <v>187327</v>
      </c>
      <c r="E72" s="67">
        <v>316.60955441172479</v>
      </c>
      <c r="F72" s="50"/>
      <c r="G72" s="82">
        <v>166114.64296138388</v>
      </c>
      <c r="H72" s="75">
        <v>279.23136498441363</v>
      </c>
      <c r="I72" s="84"/>
      <c r="J72" s="94">
        <f t="shared" si="10"/>
        <v>0.12769709316683953</v>
      </c>
      <c r="K72" s="117">
        <f t="shared" si="10"/>
        <v>0.13386099885089031</v>
      </c>
      <c r="L72" s="94">
        <v>4.296980211690582E-2</v>
      </c>
      <c r="M72" s="88">
        <f>INDEX('Pace of change parameters'!$E$20:$I$20,1,$B$6)</f>
        <v>3.73E-2</v>
      </c>
      <c r="N72" s="99">
        <f>IF(INDEX('Pace of change parameters'!$E$28:$I$28,1,$B$6)=1,(1+L72)*D72,D72)</f>
        <v>195376.40412115361</v>
      </c>
      <c r="O72" s="85">
        <f>IF(K72&lt;INDEX('Pace of change parameters'!$E$16:$I$16,1,$B$6),1,IF(K72&gt;INDEX('Pace of change parameters'!$E$17:$I$17,1,$B$6),0,(K72-INDEX('Pace of change parameters'!$E$17:$I$17,1,$B$6))/(INDEX('Pace of change parameters'!$E$16:$I$16,1,$B$6)-INDEX('Pace of change parameters'!$E$17:$I$17,1,$B$6))))</f>
        <v>0</v>
      </c>
      <c r="P72" s="52">
        <v>4.296980211690582E-2</v>
      </c>
      <c r="Q72" s="52">
        <v>3.7300000000000111E-2</v>
      </c>
      <c r="R72" s="9">
        <f>IF(INDEX('Pace of change parameters'!$E$29:$I$29,1,$B$6)=1,D72*(1+P72),D72)</f>
        <v>195376.40412115361</v>
      </c>
      <c r="S72" s="94">
        <f>IF(P72&lt;INDEX('Pace of change parameters'!$E$22:$I$22,1,$B$6),INDEX('Pace of change parameters'!$E$22:$I$22,1,$B$6),P72)</f>
        <v>4.296980211690582E-2</v>
      </c>
      <c r="T72" s="123">
        <v>3.7300000000000111E-2</v>
      </c>
      <c r="U72" s="108">
        <f t="shared" si="3"/>
        <v>195376.40412115361</v>
      </c>
      <c r="V72" s="122">
        <f>IF(J72&gt;INDEX('Pace of change parameters'!$E$24:$I$24,1,$B$6),0,IF(J72&lt;INDEX('Pace of change parameters'!$E$23:$I$23,1,$B$6),1,(J72-INDEX('Pace of change parameters'!$E$24:$I$24,1,$B$6))/(INDEX('Pace of change parameters'!$E$23:$I$23,1,$B$6)-INDEX('Pace of change parameters'!$E$24:$I$24,1,$B$6))))</f>
        <v>1</v>
      </c>
      <c r="W72" s="123">
        <f>MIN(S72, S72+(INDEX('Pace of change parameters'!$E$25:$I$25,1,$B$6)-S72)*(1-V72))</f>
        <v>4.296980211690582E-2</v>
      </c>
      <c r="X72" s="123">
        <v>3.7300000000000111E-2</v>
      </c>
      <c r="Y72" s="99">
        <f t="shared" si="4"/>
        <v>195376.40412115361</v>
      </c>
      <c r="Z72" s="88">
        <v>0</v>
      </c>
      <c r="AA72" s="90">
        <f t="shared" si="8"/>
        <v>173577.04260997922</v>
      </c>
      <c r="AB72" s="90">
        <f>IF(INDEX('Pace of change parameters'!$E$27:$I$27,1,$B$6)=1,MAX(AA72,Y72),Y72)</f>
        <v>195376.40412115361</v>
      </c>
      <c r="AC72" s="88">
        <f t="shared" si="5"/>
        <v>4.296980211690582E-2</v>
      </c>
      <c r="AD72" s="134">
        <v>3.7300000000000111E-2</v>
      </c>
      <c r="AE72" s="51">
        <f t="shared" si="6"/>
        <v>195376</v>
      </c>
      <c r="AF72" s="51">
        <v>328.41841148150343</v>
      </c>
      <c r="AG72" s="15">
        <f t="shared" si="11"/>
        <v>4.2967644813614703E-2</v>
      </c>
      <c r="AH72" s="15">
        <f t="shared" si="11"/>
        <v>3.7297854424261034E-2</v>
      </c>
      <c r="AI72" s="51"/>
      <c r="AJ72" s="51">
        <v>173577.04260997922</v>
      </c>
      <c r="AK72" s="51">
        <v>291.77532861572865</v>
      </c>
      <c r="AL72" s="15">
        <f t="shared" si="9"/>
        <v>0.12558663900618572</v>
      </c>
      <c r="AM72" s="53">
        <f t="shared" si="9"/>
        <v>0.12558663900618594</v>
      </c>
    </row>
    <row r="73" spans="1:39" x14ac:dyDescent="0.2">
      <c r="A73" s="160" t="s">
        <v>193</v>
      </c>
      <c r="B73" s="160" t="s">
        <v>194</v>
      </c>
      <c r="D73" s="62">
        <v>74395</v>
      </c>
      <c r="E73" s="67">
        <v>208.56390240339351</v>
      </c>
      <c r="F73" s="50"/>
      <c r="G73" s="82">
        <v>71213.267913464646</v>
      </c>
      <c r="H73" s="75">
        <v>198.41155880403363</v>
      </c>
      <c r="I73" s="84"/>
      <c r="J73" s="94">
        <f t="shared" si="10"/>
        <v>4.4678922618768935E-2</v>
      </c>
      <c r="K73" s="117">
        <f t="shared" si="10"/>
        <v>5.1168105631321126E-2</v>
      </c>
      <c r="L73" s="94">
        <v>4.3743347705385904E-2</v>
      </c>
      <c r="M73" s="88">
        <f>INDEX('Pace of change parameters'!$E$20:$I$20,1,$B$6)</f>
        <v>3.73E-2</v>
      </c>
      <c r="N73" s="99">
        <f>IF(INDEX('Pace of change parameters'!$E$28:$I$28,1,$B$6)=1,(1+L73)*D73,D73)</f>
        <v>77649.286352542185</v>
      </c>
      <c r="O73" s="85">
        <f>IF(K73&lt;INDEX('Pace of change parameters'!$E$16:$I$16,1,$B$6),1,IF(K73&gt;INDEX('Pace of change parameters'!$E$17:$I$17,1,$B$6),0,(K73-INDEX('Pace of change parameters'!$E$17:$I$17,1,$B$6))/(INDEX('Pace of change parameters'!$E$16:$I$16,1,$B$6)-INDEX('Pace of change parameters'!$E$17:$I$17,1,$B$6))))</f>
        <v>0</v>
      </c>
      <c r="P73" s="52">
        <v>4.3743347705385904E-2</v>
      </c>
      <c r="Q73" s="52">
        <v>3.7300000000000111E-2</v>
      </c>
      <c r="R73" s="9">
        <f>IF(INDEX('Pace of change parameters'!$E$29:$I$29,1,$B$6)=1,D73*(1+P73),D73)</f>
        <v>77649.286352542185</v>
      </c>
      <c r="S73" s="94">
        <f>IF(P73&lt;INDEX('Pace of change parameters'!$E$22:$I$22,1,$B$6),INDEX('Pace of change parameters'!$E$22:$I$22,1,$B$6),P73)</f>
        <v>4.3743347705385904E-2</v>
      </c>
      <c r="T73" s="123">
        <v>3.7300000000000111E-2</v>
      </c>
      <c r="U73" s="108">
        <f t="shared" ref="U73:U136" si="12">D73*(1+S73)</f>
        <v>77649.286352542185</v>
      </c>
      <c r="V73" s="122">
        <f>IF(J73&gt;INDEX('Pace of change parameters'!$E$24:$I$24,1,$B$6),0,IF(J73&lt;INDEX('Pace of change parameters'!$E$23:$I$23,1,$B$6),1,(J73-INDEX('Pace of change parameters'!$E$24:$I$24,1,$B$6))/(INDEX('Pace of change parameters'!$E$23:$I$23,1,$B$6)-INDEX('Pace of change parameters'!$E$24:$I$24,1,$B$6))))</f>
        <v>1</v>
      </c>
      <c r="W73" s="123">
        <f>MIN(S73, S73+(INDEX('Pace of change parameters'!$E$25:$I$25,1,$B$6)-S73)*(1-V73))</f>
        <v>4.3743347705385904E-2</v>
      </c>
      <c r="X73" s="123">
        <v>3.7300000000000111E-2</v>
      </c>
      <c r="Y73" s="99">
        <f t="shared" ref="Y73:Y136" si="13">D73*(1+W73)</f>
        <v>77649.286352542185</v>
      </c>
      <c r="Z73" s="88">
        <v>0</v>
      </c>
      <c r="AA73" s="90">
        <f t="shared" si="8"/>
        <v>74412.3950703421</v>
      </c>
      <c r="AB73" s="90">
        <f>IF(INDEX('Pace of change parameters'!$E$27:$I$27,1,$B$6)=1,MAX(AA73,Y73),Y73)</f>
        <v>77649.286352542185</v>
      </c>
      <c r="AC73" s="88">
        <f t="shared" ref="AC73:AC136" si="14">AB73/D73-1</f>
        <v>4.3743347705385904E-2</v>
      </c>
      <c r="AD73" s="134">
        <v>3.7300000000000111E-2</v>
      </c>
      <c r="AE73" s="51">
        <f t="shared" ref="AE73:AE136" si="15">ROUND(AB73,0)</f>
        <v>77649</v>
      </c>
      <c r="AF73" s="51">
        <v>216.3425381390401</v>
      </c>
      <c r="AG73" s="15">
        <f t="shared" ref="AG73:AH104" si="16">AE73/D73 - 1</f>
        <v>4.3739498622219264E-2</v>
      </c>
      <c r="AH73" s="15">
        <f t="shared" si="16"/>
        <v>3.7296174678404181E-2</v>
      </c>
      <c r="AI73" s="51"/>
      <c r="AJ73" s="51">
        <v>74412.3950703421</v>
      </c>
      <c r="AK73" s="51">
        <v>207.32483893575969</v>
      </c>
      <c r="AL73" s="15">
        <f t="shared" si="9"/>
        <v>4.3495508061504262E-2</v>
      </c>
      <c r="AM73" s="53">
        <f t="shared" si="9"/>
        <v>4.3495508061504262E-2</v>
      </c>
    </row>
    <row r="74" spans="1:39" x14ac:dyDescent="0.2">
      <c r="A74" s="160" t="s">
        <v>195</v>
      </c>
      <c r="B74" s="160" t="s">
        <v>196</v>
      </c>
      <c r="D74" s="62">
        <v>83594</v>
      </c>
      <c r="E74" s="67">
        <v>227.73159864099006</v>
      </c>
      <c r="F74" s="50"/>
      <c r="G74" s="82">
        <v>81343.76343854265</v>
      </c>
      <c r="H74" s="75">
        <v>220.44878153596301</v>
      </c>
      <c r="I74" s="84"/>
      <c r="J74" s="94">
        <f t="shared" si="10"/>
        <v>2.7663295455434112E-2</v>
      </c>
      <c r="K74" s="117">
        <f t="shared" si="10"/>
        <v>3.3036322787926009E-2</v>
      </c>
      <c r="L74" s="94">
        <v>4.2723411808751832E-2</v>
      </c>
      <c r="M74" s="88">
        <f>INDEX('Pace of change parameters'!$E$20:$I$20,1,$B$6)</f>
        <v>3.73E-2</v>
      </c>
      <c r="N74" s="99">
        <f>IF(INDEX('Pace of change parameters'!$E$28:$I$28,1,$B$6)=1,(1+L74)*D74,D74)</f>
        <v>87165.420886740802</v>
      </c>
      <c r="O74" s="85">
        <f>IF(K74&lt;INDEX('Pace of change parameters'!$E$16:$I$16,1,$B$6),1,IF(K74&gt;INDEX('Pace of change parameters'!$E$17:$I$17,1,$B$6),0,(K74-INDEX('Pace of change parameters'!$E$17:$I$17,1,$B$6))/(INDEX('Pace of change parameters'!$E$16:$I$16,1,$B$6)-INDEX('Pace of change parameters'!$E$17:$I$17,1,$B$6))))</f>
        <v>0</v>
      </c>
      <c r="P74" s="52">
        <v>4.2723411808751832E-2</v>
      </c>
      <c r="Q74" s="52">
        <v>3.7300000000000111E-2</v>
      </c>
      <c r="R74" s="9">
        <f>IF(INDEX('Pace of change parameters'!$E$29:$I$29,1,$B$6)=1,D74*(1+P74),D74)</f>
        <v>87165.420886740802</v>
      </c>
      <c r="S74" s="94">
        <f>IF(P74&lt;INDEX('Pace of change parameters'!$E$22:$I$22,1,$B$6),INDEX('Pace of change parameters'!$E$22:$I$22,1,$B$6),P74)</f>
        <v>4.2723411808751832E-2</v>
      </c>
      <c r="T74" s="123">
        <v>3.7300000000000111E-2</v>
      </c>
      <c r="U74" s="108">
        <f t="shared" si="12"/>
        <v>87165.420886740802</v>
      </c>
      <c r="V74" s="122">
        <f>IF(J74&gt;INDEX('Pace of change parameters'!$E$24:$I$24,1,$B$6),0,IF(J74&lt;INDEX('Pace of change parameters'!$E$23:$I$23,1,$B$6),1,(J74-INDEX('Pace of change parameters'!$E$24:$I$24,1,$B$6))/(INDEX('Pace of change parameters'!$E$23:$I$23,1,$B$6)-INDEX('Pace of change parameters'!$E$24:$I$24,1,$B$6))))</f>
        <v>1</v>
      </c>
      <c r="W74" s="123">
        <f>MIN(S74, S74+(INDEX('Pace of change parameters'!$E$25:$I$25,1,$B$6)-S74)*(1-V74))</f>
        <v>4.2723411808751832E-2</v>
      </c>
      <c r="X74" s="123">
        <v>3.7300000000000111E-2</v>
      </c>
      <c r="Y74" s="99">
        <f t="shared" si="13"/>
        <v>87165.420886740802</v>
      </c>
      <c r="Z74" s="88">
        <v>0</v>
      </c>
      <c r="AA74" s="90">
        <f t="shared" ref="AA74:AA137" si="17">(1+Z74)*AJ74</f>
        <v>84997.984769532195</v>
      </c>
      <c r="AB74" s="90">
        <f>IF(INDEX('Pace of change parameters'!$E$27:$I$27,1,$B$6)=1,MAX(AA74,Y74),Y74)</f>
        <v>87165.420886740802</v>
      </c>
      <c r="AC74" s="88">
        <f t="shared" si="14"/>
        <v>4.2723411808751832E-2</v>
      </c>
      <c r="AD74" s="134">
        <v>3.7300000000000111E-2</v>
      </c>
      <c r="AE74" s="51">
        <f t="shared" si="15"/>
        <v>87165</v>
      </c>
      <c r="AF74" s="51">
        <v>236.22484663006733</v>
      </c>
      <c r="AG74" s="15">
        <f t="shared" si="16"/>
        <v>4.2718376917003642E-2</v>
      </c>
      <c r="AH74" s="15">
        <f t="shared" si="16"/>
        <v>3.7294991295725E-2</v>
      </c>
      <c r="AI74" s="51"/>
      <c r="AJ74" s="51">
        <v>84997.984769532195</v>
      </c>
      <c r="AK74" s="51">
        <v>230.35204400903507</v>
      </c>
      <c r="AL74" s="15">
        <f t="shared" ref="AL74:AM137" si="18">AE74/AJ74-1</f>
        <v>2.5494901277289816E-2</v>
      </c>
      <c r="AM74" s="53">
        <f t="shared" si="18"/>
        <v>2.5494901277289816E-2</v>
      </c>
    </row>
    <row r="75" spans="1:39" x14ac:dyDescent="0.2">
      <c r="A75" s="160" t="s">
        <v>197</v>
      </c>
      <c r="B75" s="160" t="s">
        <v>198</v>
      </c>
      <c r="D75" s="62">
        <v>248045</v>
      </c>
      <c r="E75" s="67">
        <v>340.66853378979806</v>
      </c>
      <c r="F75" s="50"/>
      <c r="G75" s="82">
        <v>233603.13907189289</v>
      </c>
      <c r="H75" s="75">
        <v>318.50932860586107</v>
      </c>
      <c r="I75" s="84"/>
      <c r="J75" s="94">
        <f t="shared" si="10"/>
        <v>6.182220404008576E-2</v>
      </c>
      <c r="K75" s="117">
        <f t="shared" si="10"/>
        <v>6.9571604954019595E-2</v>
      </c>
      <c r="L75" s="94">
        <v>4.4870432731052734E-2</v>
      </c>
      <c r="M75" s="88">
        <f>INDEX('Pace of change parameters'!$E$20:$I$20,1,$B$6)</f>
        <v>3.73E-2</v>
      </c>
      <c r="N75" s="99">
        <f>IF(INDEX('Pace of change parameters'!$E$28:$I$28,1,$B$6)=1,(1+L75)*D75,D75)</f>
        <v>259174.88648677396</v>
      </c>
      <c r="O75" s="85">
        <f>IF(K75&lt;INDEX('Pace of change parameters'!$E$16:$I$16,1,$B$6),1,IF(K75&gt;INDEX('Pace of change parameters'!$E$17:$I$17,1,$B$6),0,(K75-INDEX('Pace of change parameters'!$E$17:$I$17,1,$B$6))/(INDEX('Pace of change parameters'!$E$16:$I$16,1,$B$6)-INDEX('Pace of change parameters'!$E$17:$I$17,1,$B$6))))</f>
        <v>0</v>
      </c>
      <c r="P75" s="52">
        <v>4.4870432731052734E-2</v>
      </c>
      <c r="Q75" s="52">
        <v>3.7300000000000111E-2</v>
      </c>
      <c r="R75" s="9">
        <f>IF(INDEX('Pace of change parameters'!$E$29:$I$29,1,$B$6)=1,D75*(1+P75),D75)</f>
        <v>259174.88648677396</v>
      </c>
      <c r="S75" s="94">
        <f>IF(P75&lt;INDEX('Pace of change parameters'!$E$22:$I$22,1,$B$6),INDEX('Pace of change parameters'!$E$22:$I$22,1,$B$6),P75)</f>
        <v>4.4870432731052734E-2</v>
      </c>
      <c r="T75" s="123">
        <v>3.7300000000000111E-2</v>
      </c>
      <c r="U75" s="108">
        <f t="shared" si="12"/>
        <v>259174.88648677396</v>
      </c>
      <c r="V75" s="122">
        <f>IF(J75&gt;INDEX('Pace of change parameters'!$E$24:$I$24,1,$B$6),0,IF(J75&lt;INDEX('Pace of change parameters'!$E$23:$I$23,1,$B$6),1,(J75-INDEX('Pace of change parameters'!$E$24:$I$24,1,$B$6))/(INDEX('Pace of change parameters'!$E$23:$I$23,1,$B$6)-INDEX('Pace of change parameters'!$E$24:$I$24,1,$B$6))))</f>
        <v>1</v>
      </c>
      <c r="W75" s="123">
        <f>MIN(S75, S75+(INDEX('Pace of change parameters'!$E$25:$I$25,1,$B$6)-S75)*(1-V75))</f>
        <v>4.4870432731052734E-2</v>
      </c>
      <c r="X75" s="123">
        <v>3.7300000000000111E-2</v>
      </c>
      <c r="Y75" s="99">
        <f t="shared" si="13"/>
        <v>259174.88648677396</v>
      </c>
      <c r="Z75" s="88">
        <v>-9.9534054041156006E-3</v>
      </c>
      <c r="AA75" s="90">
        <f t="shared" si="17"/>
        <v>241667.7374907012</v>
      </c>
      <c r="AB75" s="90">
        <f>IF(INDEX('Pace of change parameters'!$E$27:$I$27,1,$B$6)=1,MAX(AA75,Y75),Y75)</f>
        <v>259174.88648677396</v>
      </c>
      <c r="AC75" s="88">
        <f t="shared" si="14"/>
        <v>4.4870432731052734E-2</v>
      </c>
      <c r="AD75" s="134">
        <v>3.7300000000000111E-2</v>
      </c>
      <c r="AE75" s="51">
        <f t="shared" si="15"/>
        <v>259175</v>
      </c>
      <c r="AF75" s="51">
        <v>353.37562487128588</v>
      </c>
      <c r="AG75" s="15">
        <f t="shared" si="16"/>
        <v>4.4870890362635807E-2</v>
      </c>
      <c r="AH75" s="15">
        <f t="shared" si="16"/>
        <v>3.7300454315890574E-2</v>
      </c>
      <c r="AI75" s="51"/>
      <c r="AJ75" s="51">
        <v>244097.33724637955</v>
      </c>
      <c r="AK75" s="51">
        <v>332.81778365527686</v>
      </c>
      <c r="AL75" s="15">
        <f t="shared" si="18"/>
        <v>6.1769058703011526E-2</v>
      </c>
      <c r="AM75" s="53">
        <f t="shared" si="18"/>
        <v>6.1769058703011748E-2</v>
      </c>
    </row>
    <row r="76" spans="1:39" x14ac:dyDescent="0.2">
      <c r="A76" s="160" t="s">
        <v>199</v>
      </c>
      <c r="B76" s="160" t="s">
        <v>200</v>
      </c>
      <c r="D76" s="62">
        <v>94622</v>
      </c>
      <c r="E76" s="67">
        <v>318.10389422244981</v>
      </c>
      <c r="F76" s="50"/>
      <c r="G76" s="82">
        <v>91178.69081283611</v>
      </c>
      <c r="H76" s="75">
        <v>304.42625588451716</v>
      </c>
      <c r="I76" s="84"/>
      <c r="J76" s="94">
        <f t="shared" si="10"/>
        <v>3.7764406973467279E-2</v>
      </c>
      <c r="K76" s="117">
        <f t="shared" si="10"/>
        <v>4.4929233512372324E-2</v>
      </c>
      <c r="L76" s="94">
        <v>4.4461620227929322E-2</v>
      </c>
      <c r="M76" s="88">
        <f>INDEX('Pace of change parameters'!$E$20:$I$20,1,$B$6)</f>
        <v>3.73E-2</v>
      </c>
      <c r="N76" s="99">
        <f>IF(INDEX('Pace of change parameters'!$E$28:$I$28,1,$B$6)=1,(1+L76)*D76,D76)</f>
        <v>98829.04742920713</v>
      </c>
      <c r="O76" s="85">
        <f>IF(K76&lt;INDEX('Pace of change parameters'!$E$16:$I$16,1,$B$6),1,IF(K76&gt;INDEX('Pace of change parameters'!$E$17:$I$17,1,$B$6),0,(K76-INDEX('Pace of change parameters'!$E$17:$I$17,1,$B$6))/(INDEX('Pace of change parameters'!$E$16:$I$16,1,$B$6)-INDEX('Pace of change parameters'!$E$17:$I$17,1,$B$6))))</f>
        <v>0</v>
      </c>
      <c r="P76" s="52">
        <v>4.4461620227929322E-2</v>
      </c>
      <c r="Q76" s="52">
        <v>3.7300000000000111E-2</v>
      </c>
      <c r="R76" s="9">
        <f>IF(INDEX('Pace of change parameters'!$E$29:$I$29,1,$B$6)=1,D76*(1+P76),D76)</f>
        <v>98829.04742920713</v>
      </c>
      <c r="S76" s="94">
        <f>IF(P76&lt;INDEX('Pace of change parameters'!$E$22:$I$22,1,$B$6),INDEX('Pace of change parameters'!$E$22:$I$22,1,$B$6),P76)</f>
        <v>4.4461620227929322E-2</v>
      </c>
      <c r="T76" s="123">
        <v>3.7300000000000111E-2</v>
      </c>
      <c r="U76" s="108">
        <f t="shared" si="12"/>
        <v>98829.04742920713</v>
      </c>
      <c r="V76" s="122">
        <f>IF(J76&gt;INDEX('Pace of change parameters'!$E$24:$I$24,1,$B$6),0,IF(J76&lt;INDEX('Pace of change parameters'!$E$23:$I$23,1,$B$6),1,(J76-INDEX('Pace of change parameters'!$E$24:$I$24,1,$B$6))/(INDEX('Pace of change parameters'!$E$23:$I$23,1,$B$6)-INDEX('Pace of change parameters'!$E$24:$I$24,1,$B$6))))</f>
        <v>1</v>
      </c>
      <c r="W76" s="123">
        <f>MIN(S76, S76+(INDEX('Pace of change parameters'!$E$25:$I$25,1,$B$6)-S76)*(1-V76))</f>
        <v>4.4461620227929322E-2</v>
      </c>
      <c r="X76" s="123">
        <v>3.7300000000000111E-2</v>
      </c>
      <c r="Y76" s="99">
        <f t="shared" si="13"/>
        <v>98829.04742920713</v>
      </c>
      <c r="Z76" s="88">
        <v>-3.6394067069014491E-2</v>
      </c>
      <c r="AA76" s="90">
        <f t="shared" si="17"/>
        <v>91807.29359644698</v>
      </c>
      <c r="AB76" s="90">
        <f>IF(INDEX('Pace of change parameters'!$E$27:$I$27,1,$B$6)=1,MAX(AA76,Y76),Y76)</f>
        <v>98829.04742920713</v>
      </c>
      <c r="AC76" s="88">
        <f t="shared" si="14"/>
        <v>4.4461620227929322E-2</v>
      </c>
      <c r="AD76" s="134">
        <v>3.7300000000000111E-2</v>
      </c>
      <c r="AE76" s="51">
        <f t="shared" si="15"/>
        <v>98829</v>
      </c>
      <c r="AF76" s="51">
        <v>329.96901112091234</v>
      </c>
      <c r="AG76" s="15">
        <f t="shared" si="16"/>
        <v>4.4461118978672998E-2</v>
      </c>
      <c r="AH76" s="15">
        <f t="shared" si="16"/>
        <v>3.7299502187688516E-2</v>
      </c>
      <c r="AI76" s="51"/>
      <c r="AJ76" s="51">
        <v>95274.728453775839</v>
      </c>
      <c r="AK76" s="51">
        <v>318.10205438389403</v>
      </c>
      <c r="AL76" s="15">
        <f t="shared" si="18"/>
        <v>3.7305501720202416E-2</v>
      </c>
      <c r="AM76" s="53">
        <f t="shared" si="18"/>
        <v>3.7305501720202416E-2</v>
      </c>
    </row>
    <row r="77" spans="1:39" x14ac:dyDescent="0.2">
      <c r="A77" s="160" t="s">
        <v>201</v>
      </c>
      <c r="B77" s="160" t="s">
        <v>202</v>
      </c>
      <c r="D77" s="62">
        <v>29669</v>
      </c>
      <c r="E77" s="67">
        <v>223.71713471356688</v>
      </c>
      <c r="F77" s="50"/>
      <c r="G77" s="82">
        <v>30253.878343785742</v>
      </c>
      <c r="H77" s="75">
        <v>227.4270807291131</v>
      </c>
      <c r="I77" s="84"/>
      <c r="J77" s="94">
        <f t="shared" si="10"/>
        <v>-1.9332342688086368E-2</v>
      </c>
      <c r="K77" s="117">
        <f t="shared" si="10"/>
        <v>-1.631268362436189E-2</v>
      </c>
      <c r="L77" s="94">
        <v>4.0494040634915462E-2</v>
      </c>
      <c r="M77" s="88">
        <f>INDEX('Pace of change parameters'!$E$20:$I$20,1,$B$6)</f>
        <v>3.73E-2</v>
      </c>
      <c r="N77" s="99">
        <f>IF(INDEX('Pace of change parameters'!$E$28:$I$28,1,$B$6)=1,(1+L77)*D77,D77)</f>
        <v>30870.417691597308</v>
      </c>
      <c r="O77" s="85">
        <f>IF(K77&lt;INDEX('Pace of change parameters'!$E$16:$I$16,1,$B$6),1,IF(K77&gt;INDEX('Pace of change parameters'!$E$17:$I$17,1,$B$6),0,(K77-INDEX('Pace of change parameters'!$E$17:$I$17,1,$B$6))/(INDEX('Pace of change parameters'!$E$16:$I$16,1,$B$6)-INDEX('Pace of change parameters'!$E$17:$I$17,1,$B$6))))</f>
        <v>0</v>
      </c>
      <c r="P77" s="52">
        <v>4.0494040634915462E-2</v>
      </c>
      <c r="Q77" s="52">
        <v>3.7300000000000111E-2</v>
      </c>
      <c r="R77" s="9">
        <f>IF(INDEX('Pace of change parameters'!$E$29:$I$29,1,$B$6)=1,D77*(1+P77),D77)</f>
        <v>30870.417691597308</v>
      </c>
      <c r="S77" s="94">
        <f>IF(P77&lt;INDEX('Pace of change parameters'!$E$22:$I$22,1,$B$6),INDEX('Pace of change parameters'!$E$22:$I$22,1,$B$6),P77)</f>
        <v>4.0494040634915462E-2</v>
      </c>
      <c r="T77" s="123">
        <v>3.7300000000000111E-2</v>
      </c>
      <c r="U77" s="108">
        <f t="shared" si="12"/>
        <v>30870.417691597308</v>
      </c>
      <c r="V77" s="122">
        <f>IF(J77&gt;INDEX('Pace of change parameters'!$E$24:$I$24,1,$B$6),0,IF(J77&lt;INDEX('Pace of change parameters'!$E$23:$I$23,1,$B$6),1,(J77-INDEX('Pace of change parameters'!$E$24:$I$24,1,$B$6))/(INDEX('Pace of change parameters'!$E$23:$I$23,1,$B$6)-INDEX('Pace of change parameters'!$E$24:$I$24,1,$B$6))))</f>
        <v>1</v>
      </c>
      <c r="W77" s="123">
        <f>MIN(S77, S77+(INDEX('Pace of change parameters'!$E$25:$I$25,1,$B$6)-S77)*(1-V77))</f>
        <v>4.0494040634915462E-2</v>
      </c>
      <c r="X77" s="123">
        <v>3.7300000000000111E-2</v>
      </c>
      <c r="Y77" s="99">
        <f t="shared" si="13"/>
        <v>30870.417691597308</v>
      </c>
      <c r="Z77" s="88">
        <v>-1.1852714548559407E-2</v>
      </c>
      <c r="AA77" s="90">
        <f t="shared" si="17"/>
        <v>31238.279448518944</v>
      </c>
      <c r="AB77" s="90">
        <f>IF(INDEX('Pace of change parameters'!$E$27:$I$27,1,$B$6)=1,MAX(AA77,Y77),Y77)</f>
        <v>30870.417691597308</v>
      </c>
      <c r="AC77" s="88">
        <f t="shared" si="14"/>
        <v>4.0494040634915462E-2</v>
      </c>
      <c r="AD77" s="134">
        <v>3.7300000000000111E-2</v>
      </c>
      <c r="AE77" s="51">
        <f t="shared" si="15"/>
        <v>30870</v>
      </c>
      <c r="AF77" s="51">
        <v>232.05864393084644</v>
      </c>
      <c r="AG77" s="15">
        <f t="shared" si="16"/>
        <v>4.0479962250160151E-2</v>
      </c>
      <c r="AH77" s="15">
        <f t="shared" si="16"/>
        <v>3.7285964832150631E-2</v>
      </c>
      <c r="AI77" s="51"/>
      <c r="AJ77" s="51">
        <v>31612.979065410844</v>
      </c>
      <c r="AK77" s="51">
        <v>237.64383066192025</v>
      </c>
      <c r="AL77" s="15">
        <f t="shared" si="18"/>
        <v>-2.350234262558859E-2</v>
      </c>
      <c r="AM77" s="53">
        <f t="shared" si="18"/>
        <v>-2.350234262558859E-2</v>
      </c>
    </row>
    <row r="78" spans="1:39" x14ac:dyDescent="0.2">
      <c r="A78" s="160" t="s">
        <v>203</v>
      </c>
      <c r="B78" s="160" t="s">
        <v>204</v>
      </c>
      <c r="D78" s="62">
        <v>134720</v>
      </c>
      <c r="E78" s="67">
        <v>270.23138003264108</v>
      </c>
      <c r="F78" s="50"/>
      <c r="G78" s="82">
        <v>127052.24587631616</v>
      </c>
      <c r="H78" s="75">
        <v>252.00017906386395</v>
      </c>
      <c r="I78" s="84"/>
      <c r="J78" s="94">
        <f t="shared" si="10"/>
        <v>6.035118915684734E-2</v>
      </c>
      <c r="K78" s="117">
        <f t="shared" si="10"/>
        <v>7.2345984183435075E-2</v>
      </c>
      <c r="L78" s="94">
        <v>4.9034037749298154E-2</v>
      </c>
      <c r="M78" s="88">
        <f>INDEX('Pace of change parameters'!$E$20:$I$20,1,$B$6)</f>
        <v>3.73E-2</v>
      </c>
      <c r="N78" s="99">
        <f>IF(INDEX('Pace of change parameters'!$E$28:$I$28,1,$B$6)=1,(1+L78)*D78,D78)</f>
        <v>141325.86556558544</v>
      </c>
      <c r="O78" s="85">
        <f>IF(K78&lt;INDEX('Pace of change parameters'!$E$16:$I$16,1,$B$6),1,IF(K78&gt;INDEX('Pace of change parameters'!$E$17:$I$17,1,$B$6),0,(K78-INDEX('Pace of change parameters'!$E$17:$I$17,1,$B$6))/(INDEX('Pace of change parameters'!$E$16:$I$16,1,$B$6)-INDEX('Pace of change parameters'!$E$17:$I$17,1,$B$6))))</f>
        <v>0</v>
      </c>
      <c r="P78" s="52">
        <v>4.9034037749298154E-2</v>
      </c>
      <c r="Q78" s="52">
        <v>3.7300000000000111E-2</v>
      </c>
      <c r="R78" s="9">
        <f>IF(INDEX('Pace of change parameters'!$E$29:$I$29,1,$B$6)=1,D78*(1+P78),D78)</f>
        <v>141325.86556558544</v>
      </c>
      <c r="S78" s="94">
        <f>IF(P78&lt;INDEX('Pace of change parameters'!$E$22:$I$22,1,$B$6),INDEX('Pace of change parameters'!$E$22:$I$22,1,$B$6),P78)</f>
        <v>4.9034037749298154E-2</v>
      </c>
      <c r="T78" s="123">
        <v>3.7300000000000111E-2</v>
      </c>
      <c r="U78" s="108">
        <f t="shared" si="12"/>
        <v>141325.86556558544</v>
      </c>
      <c r="V78" s="122">
        <f>IF(J78&gt;INDEX('Pace of change parameters'!$E$24:$I$24,1,$B$6),0,IF(J78&lt;INDEX('Pace of change parameters'!$E$23:$I$23,1,$B$6),1,(J78-INDEX('Pace of change parameters'!$E$24:$I$24,1,$B$6))/(INDEX('Pace of change parameters'!$E$23:$I$23,1,$B$6)-INDEX('Pace of change parameters'!$E$24:$I$24,1,$B$6))))</f>
        <v>1</v>
      </c>
      <c r="W78" s="123">
        <f>MIN(S78, S78+(INDEX('Pace of change parameters'!$E$25:$I$25,1,$B$6)-S78)*(1-V78))</f>
        <v>4.9034037749298154E-2</v>
      </c>
      <c r="X78" s="123">
        <v>3.7300000000000111E-2</v>
      </c>
      <c r="Y78" s="99">
        <f t="shared" si="13"/>
        <v>141325.86556558544</v>
      </c>
      <c r="Z78" s="88">
        <v>-2.3470155486809308E-2</v>
      </c>
      <c r="AA78" s="90">
        <f t="shared" si="17"/>
        <v>129643.94400197874</v>
      </c>
      <c r="AB78" s="90">
        <f>IF(INDEX('Pace of change parameters'!$E$27:$I$27,1,$B$6)=1,MAX(AA78,Y78),Y78)</f>
        <v>141325.86556558544</v>
      </c>
      <c r="AC78" s="88">
        <f t="shared" si="14"/>
        <v>4.9034037749298154E-2</v>
      </c>
      <c r="AD78" s="134">
        <v>3.7300000000000111E-2</v>
      </c>
      <c r="AE78" s="51">
        <f t="shared" si="15"/>
        <v>141326</v>
      </c>
      <c r="AF78" s="51">
        <v>280.31127715010729</v>
      </c>
      <c r="AG78" s="15">
        <f t="shared" si="16"/>
        <v>4.9035035629453771E-2</v>
      </c>
      <c r="AH78" s="15">
        <f t="shared" si="16"/>
        <v>3.7300986718302953E-2</v>
      </c>
      <c r="AI78" s="51"/>
      <c r="AJ78" s="51">
        <v>132759.83804325762</v>
      </c>
      <c r="AK78" s="51">
        <v>263.32083095924986</v>
      </c>
      <c r="AL78" s="15">
        <f t="shared" si="18"/>
        <v>6.4523745155151691E-2</v>
      </c>
      <c r="AM78" s="53">
        <f t="shared" si="18"/>
        <v>6.4523745155151691E-2</v>
      </c>
    </row>
    <row r="79" spans="1:39" x14ac:dyDescent="0.2">
      <c r="A79" s="160" t="s">
        <v>205</v>
      </c>
      <c r="B79" s="160" t="s">
        <v>206</v>
      </c>
      <c r="D79" s="62">
        <v>82837</v>
      </c>
      <c r="E79" s="67">
        <v>261.08606381071343</v>
      </c>
      <c r="F79" s="50"/>
      <c r="G79" s="82">
        <v>80586.004139286844</v>
      </c>
      <c r="H79" s="75">
        <v>253.24532348866546</v>
      </c>
      <c r="I79" s="84"/>
      <c r="J79" s="94">
        <f t="shared" si="10"/>
        <v>2.7932838769651358E-2</v>
      </c>
      <c r="K79" s="117">
        <f t="shared" si="10"/>
        <v>3.0961046838043238E-2</v>
      </c>
      <c r="L79" s="94">
        <v>4.0355802977461774E-2</v>
      </c>
      <c r="M79" s="88">
        <f>INDEX('Pace of change parameters'!$E$20:$I$20,1,$B$6)</f>
        <v>3.73E-2</v>
      </c>
      <c r="N79" s="99">
        <f>IF(INDEX('Pace of change parameters'!$E$28:$I$28,1,$B$6)=1,(1+L79)*D79,D79)</f>
        <v>86179.953651243995</v>
      </c>
      <c r="O79" s="85">
        <f>IF(K79&lt;INDEX('Pace of change parameters'!$E$16:$I$16,1,$B$6),1,IF(K79&gt;INDEX('Pace of change parameters'!$E$17:$I$17,1,$B$6),0,(K79-INDEX('Pace of change parameters'!$E$17:$I$17,1,$B$6))/(INDEX('Pace of change parameters'!$E$16:$I$16,1,$B$6)-INDEX('Pace of change parameters'!$E$17:$I$17,1,$B$6))))</f>
        <v>0</v>
      </c>
      <c r="P79" s="52">
        <v>4.0355802977461774E-2</v>
      </c>
      <c r="Q79" s="52">
        <v>3.7300000000000111E-2</v>
      </c>
      <c r="R79" s="9">
        <f>IF(INDEX('Pace of change parameters'!$E$29:$I$29,1,$B$6)=1,D79*(1+P79),D79)</f>
        <v>86179.953651243995</v>
      </c>
      <c r="S79" s="94">
        <f>IF(P79&lt;INDEX('Pace of change parameters'!$E$22:$I$22,1,$B$6),INDEX('Pace of change parameters'!$E$22:$I$22,1,$B$6),P79)</f>
        <v>4.0355802977461774E-2</v>
      </c>
      <c r="T79" s="123">
        <v>3.7300000000000111E-2</v>
      </c>
      <c r="U79" s="108">
        <f t="shared" si="12"/>
        <v>86179.953651243995</v>
      </c>
      <c r="V79" s="122">
        <f>IF(J79&gt;INDEX('Pace of change parameters'!$E$24:$I$24,1,$B$6),0,IF(J79&lt;INDEX('Pace of change parameters'!$E$23:$I$23,1,$B$6),1,(J79-INDEX('Pace of change parameters'!$E$24:$I$24,1,$B$6))/(INDEX('Pace of change parameters'!$E$23:$I$23,1,$B$6)-INDEX('Pace of change parameters'!$E$24:$I$24,1,$B$6))))</f>
        <v>1</v>
      </c>
      <c r="W79" s="123">
        <f>MIN(S79, S79+(INDEX('Pace of change parameters'!$E$25:$I$25,1,$B$6)-S79)*(1-V79))</f>
        <v>4.0355802977461774E-2</v>
      </c>
      <c r="X79" s="123">
        <v>3.7300000000000111E-2</v>
      </c>
      <c r="Y79" s="99">
        <f t="shared" si="13"/>
        <v>86179.953651243995</v>
      </c>
      <c r="Z79" s="88">
        <v>-2.9135896030011987E-2</v>
      </c>
      <c r="AA79" s="90">
        <f t="shared" si="17"/>
        <v>81752.76186855507</v>
      </c>
      <c r="AB79" s="90">
        <f>IF(INDEX('Pace of change parameters'!$E$27:$I$27,1,$B$6)=1,MAX(AA79,Y79),Y79)</f>
        <v>86179.953651243995</v>
      </c>
      <c r="AC79" s="88">
        <f t="shared" si="14"/>
        <v>4.0355802977461774E-2</v>
      </c>
      <c r="AD79" s="134">
        <v>3.7300000000000111E-2</v>
      </c>
      <c r="AE79" s="51">
        <f t="shared" si="15"/>
        <v>86180</v>
      </c>
      <c r="AF79" s="51">
        <v>270.82471964400753</v>
      </c>
      <c r="AG79" s="15">
        <f t="shared" si="16"/>
        <v>4.0356362495020282E-2</v>
      </c>
      <c r="AH79" s="15">
        <f t="shared" si="16"/>
        <v>3.7300557874106133E-2</v>
      </c>
      <c r="AI79" s="51"/>
      <c r="AJ79" s="51">
        <v>84206.184505388068</v>
      </c>
      <c r="AK79" s="51">
        <v>264.6219112434822</v>
      </c>
      <c r="AL79" s="15">
        <f t="shared" si="18"/>
        <v>2.344026755523676E-2</v>
      </c>
      <c r="AM79" s="53">
        <f t="shared" si="18"/>
        <v>2.344026755523676E-2</v>
      </c>
    </row>
    <row r="80" spans="1:39" x14ac:dyDescent="0.2">
      <c r="A80" s="160" t="s">
        <v>207</v>
      </c>
      <c r="B80" s="160" t="s">
        <v>208</v>
      </c>
      <c r="D80" s="62">
        <v>28422</v>
      </c>
      <c r="E80" s="67">
        <v>202.95868885298066</v>
      </c>
      <c r="F80" s="50"/>
      <c r="G80" s="82">
        <v>29286.016333430005</v>
      </c>
      <c r="H80" s="75">
        <v>207.77178338009765</v>
      </c>
      <c r="I80" s="84"/>
      <c r="J80" s="94">
        <f t="shared" si="10"/>
        <v>-2.9502692465677938E-2</v>
      </c>
      <c r="K80" s="117">
        <f t="shared" si="10"/>
        <v>-2.316529438606163E-2</v>
      </c>
      <c r="L80" s="94">
        <v>4.4073623148618069E-2</v>
      </c>
      <c r="M80" s="88">
        <f>INDEX('Pace of change parameters'!$E$20:$I$20,1,$B$6)</f>
        <v>3.73E-2</v>
      </c>
      <c r="N80" s="99">
        <f>IF(INDEX('Pace of change parameters'!$E$28:$I$28,1,$B$6)=1,(1+L80)*D80,D80)</f>
        <v>29674.660517130022</v>
      </c>
      <c r="O80" s="85">
        <f>IF(K80&lt;INDEX('Pace of change parameters'!$E$16:$I$16,1,$B$6),1,IF(K80&gt;INDEX('Pace of change parameters'!$E$17:$I$17,1,$B$6),0,(K80-INDEX('Pace of change parameters'!$E$17:$I$17,1,$B$6))/(INDEX('Pace of change parameters'!$E$16:$I$16,1,$B$6)-INDEX('Pace of change parameters'!$E$17:$I$17,1,$B$6))))</f>
        <v>0</v>
      </c>
      <c r="P80" s="52">
        <v>4.4073623148618069E-2</v>
      </c>
      <c r="Q80" s="52">
        <v>3.7300000000000111E-2</v>
      </c>
      <c r="R80" s="9">
        <f>IF(INDEX('Pace of change parameters'!$E$29:$I$29,1,$B$6)=1,D80*(1+P80),D80)</f>
        <v>29674.660517130022</v>
      </c>
      <c r="S80" s="94">
        <f>IF(P80&lt;INDEX('Pace of change parameters'!$E$22:$I$22,1,$B$6),INDEX('Pace of change parameters'!$E$22:$I$22,1,$B$6),P80)</f>
        <v>4.4073623148618069E-2</v>
      </c>
      <c r="T80" s="123">
        <v>3.7300000000000111E-2</v>
      </c>
      <c r="U80" s="108">
        <f t="shared" si="12"/>
        <v>29674.660517130022</v>
      </c>
      <c r="V80" s="122">
        <f>IF(J80&gt;INDEX('Pace of change parameters'!$E$24:$I$24,1,$B$6),0,IF(J80&lt;INDEX('Pace of change parameters'!$E$23:$I$23,1,$B$6),1,(J80-INDEX('Pace of change parameters'!$E$24:$I$24,1,$B$6))/(INDEX('Pace of change parameters'!$E$23:$I$23,1,$B$6)-INDEX('Pace of change parameters'!$E$24:$I$24,1,$B$6))))</f>
        <v>1</v>
      </c>
      <c r="W80" s="123">
        <f>MIN(S80, S80+(INDEX('Pace of change parameters'!$E$25:$I$25,1,$B$6)-S80)*(1-V80))</f>
        <v>4.4073623148618069E-2</v>
      </c>
      <c r="X80" s="123">
        <v>3.7300000000000111E-2</v>
      </c>
      <c r="Y80" s="99">
        <f t="shared" si="13"/>
        <v>29674.660517130022</v>
      </c>
      <c r="Z80" s="88">
        <v>-2.9406473188149818E-2</v>
      </c>
      <c r="AA80" s="90">
        <f t="shared" si="17"/>
        <v>29701.751370400849</v>
      </c>
      <c r="AB80" s="90">
        <f>IF(INDEX('Pace of change parameters'!$E$27:$I$27,1,$B$6)=1,MAX(AA80,Y80),Y80)</f>
        <v>29674.660517130022</v>
      </c>
      <c r="AC80" s="88">
        <f t="shared" si="14"/>
        <v>4.4073623148618069E-2</v>
      </c>
      <c r="AD80" s="134">
        <v>3.7300000000000111E-2</v>
      </c>
      <c r="AE80" s="51">
        <f t="shared" si="15"/>
        <v>29675</v>
      </c>
      <c r="AF80" s="51">
        <v>210.53145643323057</v>
      </c>
      <c r="AG80" s="15">
        <f t="shared" si="16"/>
        <v>4.4085567518119761E-2</v>
      </c>
      <c r="AH80" s="15">
        <f t="shared" si="16"/>
        <v>3.731186687816801E-2</v>
      </c>
      <c r="AI80" s="51"/>
      <c r="AJ80" s="51">
        <v>30601.637606180473</v>
      </c>
      <c r="AK80" s="51">
        <v>217.10555465782966</v>
      </c>
      <c r="AL80" s="15">
        <f t="shared" si="18"/>
        <v>-3.0280654195882772E-2</v>
      </c>
      <c r="AM80" s="53">
        <f t="shared" si="18"/>
        <v>-3.0280654195882883E-2</v>
      </c>
    </row>
    <row r="81" spans="1:39" x14ac:dyDescent="0.2">
      <c r="A81" s="160" t="s">
        <v>209</v>
      </c>
      <c r="B81" s="160" t="s">
        <v>210</v>
      </c>
      <c r="D81" s="62">
        <v>45532</v>
      </c>
      <c r="E81" s="67">
        <v>244.28329378635698</v>
      </c>
      <c r="F81" s="50"/>
      <c r="G81" s="82">
        <v>46330.631391215844</v>
      </c>
      <c r="H81" s="75">
        <v>247.20305920882987</v>
      </c>
      <c r="I81" s="84"/>
      <c r="J81" s="94">
        <f t="shared" si="10"/>
        <v>-1.7237653950195497E-2</v>
      </c>
      <c r="K81" s="117">
        <f t="shared" si="10"/>
        <v>-1.1811202627578954E-2</v>
      </c>
      <c r="L81" s="94">
        <v>4.3027588139264106E-2</v>
      </c>
      <c r="M81" s="88">
        <f>INDEX('Pace of change parameters'!$E$20:$I$20,1,$B$6)</f>
        <v>3.73E-2</v>
      </c>
      <c r="N81" s="99">
        <f>IF(INDEX('Pace of change parameters'!$E$28:$I$28,1,$B$6)=1,(1+L81)*D81,D81)</f>
        <v>47491.132143156974</v>
      </c>
      <c r="O81" s="85">
        <f>IF(K81&lt;INDEX('Pace of change parameters'!$E$16:$I$16,1,$B$6),1,IF(K81&gt;INDEX('Pace of change parameters'!$E$17:$I$17,1,$B$6),0,(K81-INDEX('Pace of change parameters'!$E$17:$I$17,1,$B$6))/(INDEX('Pace of change parameters'!$E$16:$I$16,1,$B$6)-INDEX('Pace of change parameters'!$E$17:$I$17,1,$B$6))))</f>
        <v>0</v>
      </c>
      <c r="P81" s="52">
        <v>4.3027588139264106E-2</v>
      </c>
      <c r="Q81" s="52">
        <v>3.7300000000000111E-2</v>
      </c>
      <c r="R81" s="9">
        <f>IF(INDEX('Pace of change parameters'!$E$29:$I$29,1,$B$6)=1,D81*(1+P81),D81)</f>
        <v>47491.132143156974</v>
      </c>
      <c r="S81" s="94">
        <f>IF(P81&lt;INDEX('Pace of change parameters'!$E$22:$I$22,1,$B$6),INDEX('Pace of change parameters'!$E$22:$I$22,1,$B$6),P81)</f>
        <v>4.3027588139264106E-2</v>
      </c>
      <c r="T81" s="123">
        <v>3.7300000000000111E-2</v>
      </c>
      <c r="U81" s="108">
        <f t="shared" si="12"/>
        <v>47491.132143156974</v>
      </c>
      <c r="V81" s="122">
        <f>IF(J81&gt;INDEX('Pace of change parameters'!$E$24:$I$24,1,$B$6),0,IF(J81&lt;INDEX('Pace of change parameters'!$E$23:$I$23,1,$B$6),1,(J81-INDEX('Pace of change parameters'!$E$24:$I$24,1,$B$6))/(INDEX('Pace of change parameters'!$E$23:$I$23,1,$B$6)-INDEX('Pace of change parameters'!$E$24:$I$24,1,$B$6))))</f>
        <v>1</v>
      </c>
      <c r="W81" s="123">
        <f>MIN(S81, S81+(INDEX('Pace of change parameters'!$E$25:$I$25,1,$B$6)-S81)*(1-V81))</f>
        <v>4.3027588139264106E-2</v>
      </c>
      <c r="X81" s="123">
        <v>3.7300000000000111E-2</v>
      </c>
      <c r="Y81" s="99">
        <f t="shared" si="13"/>
        <v>47491.132143156974</v>
      </c>
      <c r="Z81" s="88">
        <v>0</v>
      </c>
      <c r="AA81" s="90">
        <f t="shared" si="17"/>
        <v>48411.951142740589</v>
      </c>
      <c r="AB81" s="90">
        <f>IF(INDEX('Pace of change parameters'!$E$27:$I$27,1,$B$6)=1,MAX(AA81,Y81),Y81)</f>
        <v>47491.132143156974</v>
      </c>
      <c r="AC81" s="88">
        <f t="shared" si="14"/>
        <v>4.3027588139264106E-2</v>
      </c>
      <c r="AD81" s="134">
        <v>3.7300000000000111E-2</v>
      </c>
      <c r="AE81" s="51">
        <f t="shared" si="15"/>
        <v>47491</v>
      </c>
      <c r="AF81" s="51">
        <v>253.39435557773112</v>
      </c>
      <c r="AG81" s="15">
        <f t="shared" si="16"/>
        <v>4.3024685935166396E-2</v>
      </c>
      <c r="AH81" s="15">
        <f t="shared" si="16"/>
        <v>3.7297113732805753E-2</v>
      </c>
      <c r="AI81" s="51"/>
      <c r="AJ81" s="51">
        <v>48411.951142740589</v>
      </c>
      <c r="AK81" s="51">
        <v>258.30820917806227</v>
      </c>
      <c r="AL81" s="15">
        <f t="shared" si="18"/>
        <v>-1.9023218874719694E-2</v>
      </c>
      <c r="AM81" s="53">
        <f t="shared" si="18"/>
        <v>-1.9023218874719694E-2</v>
      </c>
    </row>
    <row r="82" spans="1:39" x14ac:dyDescent="0.2">
      <c r="A82" s="160" t="s">
        <v>211</v>
      </c>
      <c r="B82" s="160" t="s">
        <v>212</v>
      </c>
      <c r="D82" s="62">
        <v>60870</v>
      </c>
      <c r="E82" s="67">
        <v>280.21082989626456</v>
      </c>
      <c r="F82" s="50"/>
      <c r="G82" s="82">
        <v>56527.221167075651</v>
      </c>
      <c r="H82" s="75">
        <v>259.69147146571885</v>
      </c>
      <c r="I82" s="84"/>
      <c r="J82" s="94">
        <f t="shared" si="10"/>
        <v>7.6826327975481723E-2</v>
      </c>
      <c r="K82" s="117">
        <f t="shared" si="10"/>
        <v>7.9014371610792056E-2</v>
      </c>
      <c r="L82" s="94">
        <v>3.9407728613187309E-2</v>
      </c>
      <c r="M82" s="88">
        <f>INDEX('Pace of change parameters'!$E$20:$I$20,1,$B$6)</f>
        <v>3.73E-2</v>
      </c>
      <c r="N82" s="99">
        <f>IF(INDEX('Pace of change parameters'!$E$28:$I$28,1,$B$6)=1,(1+L82)*D82,D82)</f>
        <v>63268.748440684714</v>
      </c>
      <c r="O82" s="85">
        <f>IF(K82&lt;INDEX('Pace of change parameters'!$E$16:$I$16,1,$B$6),1,IF(K82&gt;INDEX('Pace of change parameters'!$E$17:$I$17,1,$B$6),0,(K82-INDEX('Pace of change parameters'!$E$17:$I$17,1,$B$6))/(INDEX('Pace of change parameters'!$E$16:$I$16,1,$B$6)-INDEX('Pace of change parameters'!$E$17:$I$17,1,$B$6))))</f>
        <v>0</v>
      </c>
      <c r="P82" s="52">
        <v>3.9407728613187309E-2</v>
      </c>
      <c r="Q82" s="52">
        <v>3.7300000000000111E-2</v>
      </c>
      <c r="R82" s="9">
        <f>IF(INDEX('Pace of change parameters'!$E$29:$I$29,1,$B$6)=1,D82*(1+P82),D82)</f>
        <v>63268.748440684714</v>
      </c>
      <c r="S82" s="94">
        <f>IF(P82&lt;INDEX('Pace of change parameters'!$E$22:$I$22,1,$B$6),INDEX('Pace of change parameters'!$E$22:$I$22,1,$B$6),P82)</f>
        <v>3.9407728613187309E-2</v>
      </c>
      <c r="T82" s="123">
        <v>3.7300000000000111E-2</v>
      </c>
      <c r="U82" s="108">
        <f t="shared" si="12"/>
        <v>63268.748440684714</v>
      </c>
      <c r="V82" s="122">
        <f>IF(J82&gt;INDEX('Pace of change parameters'!$E$24:$I$24,1,$B$6),0,IF(J82&lt;INDEX('Pace of change parameters'!$E$23:$I$23,1,$B$6),1,(J82-INDEX('Pace of change parameters'!$E$24:$I$24,1,$B$6))/(INDEX('Pace of change parameters'!$E$23:$I$23,1,$B$6)-INDEX('Pace of change parameters'!$E$24:$I$24,1,$B$6))))</f>
        <v>1</v>
      </c>
      <c r="W82" s="123">
        <f>MIN(S82, S82+(INDEX('Pace of change parameters'!$E$25:$I$25,1,$B$6)-S82)*(1-V82))</f>
        <v>3.9407728613187309E-2</v>
      </c>
      <c r="X82" s="123">
        <v>3.7300000000000111E-2</v>
      </c>
      <c r="Y82" s="99">
        <f t="shared" si="13"/>
        <v>63268.748440684714</v>
      </c>
      <c r="Z82" s="88">
        <v>0</v>
      </c>
      <c r="AA82" s="90">
        <f t="shared" si="17"/>
        <v>59066.604257290746</v>
      </c>
      <c r="AB82" s="90">
        <f>IF(INDEX('Pace of change parameters'!$E$27:$I$27,1,$B$6)=1,MAX(AA82,Y82),Y82)</f>
        <v>63268.748440684714</v>
      </c>
      <c r="AC82" s="88">
        <f t="shared" si="14"/>
        <v>3.9407728613187309E-2</v>
      </c>
      <c r="AD82" s="134">
        <v>3.7300000000000111E-2</v>
      </c>
      <c r="AE82" s="51">
        <f t="shared" si="15"/>
        <v>63269</v>
      </c>
      <c r="AF82" s="51">
        <v>290.66384953899848</v>
      </c>
      <c r="AG82" s="15">
        <f t="shared" si="16"/>
        <v>3.9411861343847443E-2</v>
      </c>
      <c r="AH82" s="15">
        <f t="shared" si="16"/>
        <v>3.7304124350238999E-2</v>
      </c>
      <c r="AI82" s="51"/>
      <c r="AJ82" s="51">
        <v>59066.604257290746</v>
      </c>
      <c r="AK82" s="51">
        <v>271.3576407501418</v>
      </c>
      <c r="AL82" s="15">
        <f t="shared" si="18"/>
        <v>7.1146729959350008E-2</v>
      </c>
      <c r="AM82" s="53">
        <f t="shared" si="18"/>
        <v>7.1146729959350008E-2</v>
      </c>
    </row>
    <row r="83" spans="1:39" x14ac:dyDescent="0.2">
      <c r="A83" s="160" t="s">
        <v>213</v>
      </c>
      <c r="B83" s="160" t="s">
        <v>214</v>
      </c>
      <c r="D83" s="62">
        <v>41084</v>
      </c>
      <c r="E83" s="67">
        <v>233.74952076043292</v>
      </c>
      <c r="F83" s="50"/>
      <c r="G83" s="82">
        <v>41612.037985982759</v>
      </c>
      <c r="H83" s="75">
        <v>235.747939189703</v>
      </c>
      <c r="I83" s="84"/>
      <c r="J83" s="94">
        <f t="shared" si="10"/>
        <v>-1.2689548782990001E-2</v>
      </c>
      <c r="K83" s="117">
        <f t="shared" si="10"/>
        <v>-8.4769285200919642E-3</v>
      </c>
      <c r="L83" s="94">
        <v>4.1725913848392526E-2</v>
      </c>
      <c r="M83" s="88">
        <f>INDEX('Pace of change parameters'!$E$20:$I$20,1,$B$6)</f>
        <v>3.73E-2</v>
      </c>
      <c r="N83" s="99">
        <f>IF(INDEX('Pace of change parameters'!$E$28:$I$28,1,$B$6)=1,(1+L83)*D83,D83)</f>
        <v>42798.26744454736</v>
      </c>
      <c r="O83" s="85">
        <f>IF(K83&lt;INDEX('Pace of change parameters'!$E$16:$I$16,1,$B$6),1,IF(K83&gt;INDEX('Pace of change parameters'!$E$17:$I$17,1,$B$6),0,(K83-INDEX('Pace of change parameters'!$E$17:$I$17,1,$B$6))/(INDEX('Pace of change parameters'!$E$16:$I$16,1,$B$6)-INDEX('Pace of change parameters'!$E$17:$I$17,1,$B$6))))</f>
        <v>0</v>
      </c>
      <c r="P83" s="52">
        <v>4.1725913848392526E-2</v>
      </c>
      <c r="Q83" s="52">
        <v>3.7300000000000111E-2</v>
      </c>
      <c r="R83" s="9">
        <f>IF(INDEX('Pace of change parameters'!$E$29:$I$29,1,$B$6)=1,D83*(1+P83),D83)</f>
        <v>42798.26744454736</v>
      </c>
      <c r="S83" s="94">
        <f>IF(P83&lt;INDEX('Pace of change parameters'!$E$22:$I$22,1,$B$6),INDEX('Pace of change parameters'!$E$22:$I$22,1,$B$6),P83)</f>
        <v>4.1725913848392526E-2</v>
      </c>
      <c r="T83" s="123">
        <v>3.7300000000000111E-2</v>
      </c>
      <c r="U83" s="108">
        <f t="shared" si="12"/>
        <v>42798.26744454736</v>
      </c>
      <c r="V83" s="122">
        <f>IF(J83&gt;INDEX('Pace of change parameters'!$E$24:$I$24,1,$B$6),0,IF(J83&lt;INDEX('Pace of change parameters'!$E$23:$I$23,1,$B$6),1,(J83-INDEX('Pace of change parameters'!$E$24:$I$24,1,$B$6))/(INDEX('Pace of change parameters'!$E$23:$I$23,1,$B$6)-INDEX('Pace of change parameters'!$E$24:$I$24,1,$B$6))))</f>
        <v>1</v>
      </c>
      <c r="W83" s="123">
        <f>MIN(S83, S83+(INDEX('Pace of change parameters'!$E$25:$I$25,1,$B$6)-S83)*(1-V83))</f>
        <v>4.1725913848392526E-2</v>
      </c>
      <c r="X83" s="123">
        <v>3.7300000000000111E-2</v>
      </c>
      <c r="Y83" s="99">
        <f t="shared" si="13"/>
        <v>42798.26744454736</v>
      </c>
      <c r="Z83" s="88">
        <v>-1.4748518641955921E-2</v>
      </c>
      <c r="AA83" s="90">
        <f t="shared" si="17"/>
        <v>42840.09747528463</v>
      </c>
      <c r="AB83" s="90">
        <f>IF(INDEX('Pace of change parameters'!$E$27:$I$27,1,$B$6)=1,MAX(AA83,Y83),Y83)</f>
        <v>42798.26744454736</v>
      </c>
      <c r="AC83" s="88">
        <f t="shared" si="14"/>
        <v>4.1725913848392526E-2</v>
      </c>
      <c r="AD83" s="134">
        <v>3.7300000000000111E-2</v>
      </c>
      <c r="AE83" s="51">
        <f t="shared" si="15"/>
        <v>42798</v>
      </c>
      <c r="AF83" s="51">
        <v>242.46686271024805</v>
      </c>
      <c r="AG83" s="15">
        <f t="shared" si="16"/>
        <v>4.1719404147600114E-2</v>
      </c>
      <c r="AH83" s="15">
        <f t="shared" si="16"/>
        <v>3.7293517956554112E-2</v>
      </c>
      <c r="AI83" s="51"/>
      <c r="AJ83" s="51">
        <v>43481.383469969507</v>
      </c>
      <c r="AK83" s="51">
        <v>246.33848862714953</v>
      </c>
      <c r="AL83" s="15">
        <f t="shared" si="18"/>
        <v>-1.5716691039545427E-2</v>
      </c>
      <c r="AM83" s="53">
        <f t="shared" si="18"/>
        <v>-1.5716691039545427E-2</v>
      </c>
    </row>
    <row r="84" spans="1:39" x14ac:dyDescent="0.2">
      <c r="A84" s="160" t="s">
        <v>215</v>
      </c>
      <c r="B84" s="160" t="s">
        <v>216</v>
      </c>
      <c r="D84" s="62">
        <v>172033</v>
      </c>
      <c r="E84" s="67">
        <v>300.57514428263624</v>
      </c>
      <c r="F84" s="50"/>
      <c r="G84" s="82">
        <v>166464.7947807514</v>
      </c>
      <c r="H84" s="75">
        <v>288.47077118936096</v>
      </c>
      <c r="I84" s="84"/>
      <c r="J84" s="94">
        <f t="shared" si="10"/>
        <v>3.344974669618539E-2</v>
      </c>
      <c r="K84" s="117">
        <f t="shared" si="10"/>
        <v>4.1960483702973228E-2</v>
      </c>
      <c r="L84" s="94">
        <v>4.5842444879747646E-2</v>
      </c>
      <c r="M84" s="88">
        <f>INDEX('Pace of change parameters'!$E$20:$I$20,1,$B$6)</f>
        <v>3.73E-2</v>
      </c>
      <c r="N84" s="99">
        <f>IF(INDEX('Pace of change parameters'!$E$28:$I$28,1,$B$6)=1,(1+L84)*D84,D84)</f>
        <v>179919.41331999763</v>
      </c>
      <c r="O84" s="85">
        <f>IF(K84&lt;INDEX('Pace of change parameters'!$E$16:$I$16,1,$B$6),1,IF(K84&gt;INDEX('Pace of change parameters'!$E$17:$I$17,1,$B$6),0,(K84-INDEX('Pace of change parameters'!$E$17:$I$17,1,$B$6))/(INDEX('Pace of change parameters'!$E$16:$I$16,1,$B$6)-INDEX('Pace of change parameters'!$E$17:$I$17,1,$B$6))))</f>
        <v>0</v>
      </c>
      <c r="P84" s="52">
        <v>4.5842444879747646E-2</v>
      </c>
      <c r="Q84" s="52">
        <v>3.7300000000000111E-2</v>
      </c>
      <c r="R84" s="9">
        <f>IF(INDEX('Pace of change parameters'!$E$29:$I$29,1,$B$6)=1,D84*(1+P84),D84)</f>
        <v>179919.41331999763</v>
      </c>
      <c r="S84" s="94">
        <f>IF(P84&lt;INDEX('Pace of change parameters'!$E$22:$I$22,1,$B$6),INDEX('Pace of change parameters'!$E$22:$I$22,1,$B$6),P84)</f>
        <v>4.5842444879747646E-2</v>
      </c>
      <c r="T84" s="123">
        <v>3.7300000000000111E-2</v>
      </c>
      <c r="U84" s="108">
        <f t="shared" si="12"/>
        <v>179919.41331999763</v>
      </c>
      <c r="V84" s="122">
        <f>IF(J84&gt;INDEX('Pace of change parameters'!$E$24:$I$24,1,$B$6),0,IF(J84&lt;INDEX('Pace of change parameters'!$E$23:$I$23,1,$B$6),1,(J84-INDEX('Pace of change parameters'!$E$24:$I$24,1,$B$6))/(INDEX('Pace of change parameters'!$E$23:$I$23,1,$B$6)-INDEX('Pace of change parameters'!$E$24:$I$24,1,$B$6))))</f>
        <v>1</v>
      </c>
      <c r="W84" s="123">
        <f>MIN(S84, S84+(INDEX('Pace of change parameters'!$E$25:$I$25,1,$B$6)-S84)*(1-V84))</f>
        <v>4.5842444879747646E-2</v>
      </c>
      <c r="X84" s="123">
        <v>3.7300000000000111E-2</v>
      </c>
      <c r="Y84" s="99">
        <f t="shared" si="13"/>
        <v>179919.41331999763</v>
      </c>
      <c r="Z84" s="88">
        <v>-3.4728569697308975E-2</v>
      </c>
      <c r="AA84" s="90">
        <f t="shared" si="17"/>
        <v>167902.13539381814</v>
      </c>
      <c r="AB84" s="90">
        <f>IF(INDEX('Pace of change parameters'!$E$27:$I$27,1,$B$6)=1,MAX(AA84,Y84),Y84)</f>
        <v>179919.41331999763</v>
      </c>
      <c r="AC84" s="88">
        <f t="shared" si="14"/>
        <v>4.5842444879747646E-2</v>
      </c>
      <c r="AD84" s="134">
        <v>3.7300000000000111E-2</v>
      </c>
      <c r="AE84" s="51">
        <f t="shared" si="15"/>
        <v>179919</v>
      </c>
      <c r="AF84" s="51">
        <v>311.78588091240107</v>
      </c>
      <c r="AG84" s="15">
        <f t="shared" si="16"/>
        <v>4.5840042317462304E-2</v>
      </c>
      <c r="AH84" s="15">
        <f t="shared" si="16"/>
        <v>3.7297617061852417E-2</v>
      </c>
      <c r="AI84" s="51"/>
      <c r="AJ84" s="51">
        <v>173942.92436601711</v>
      </c>
      <c r="AK84" s="51">
        <v>301.42979842005451</v>
      </c>
      <c r="AL84" s="15">
        <f t="shared" si="18"/>
        <v>3.4356531924275346E-2</v>
      </c>
      <c r="AM84" s="53">
        <f t="shared" si="18"/>
        <v>3.4356531924275568E-2</v>
      </c>
    </row>
    <row r="85" spans="1:39" x14ac:dyDescent="0.2">
      <c r="A85" s="160" t="s">
        <v>217</v>
      </c>
      <c r="B85" s="160" t="s">
        <v>218</v>
      </c>
      <c r="D85" s="62">
        <v>78639</v>
      </c>
      <c r="E85" s="67">
        <v>256.69474502288392</v>
      </c>
      <c r="F85" s="50"/>
      <c r="G85" s="82">
        <v>81675.861967487726</v>
      </c>
      <c r="H85" s="75">
        <v>265.44283596601349</v>
      </c>
      <c r="I85" s="84"/>
      <c r="J85" s="94">
        <f t="shared" si="10"/>
        <v>-3.7181878395070922E-2</v>
      </c>
      <c r="K85" s="117">
        <f t="shared" si="10"/>
        <v>-3.2956590865574009E-2</v>
      </c>
      <c r="L85" s="94">
        <v>4.1852148174196691E-2</v>
      </c>
      <c r="M85" s="88">
        <f>INDEX('Pace of change parameters'!$E$20:$I$20,1,$B$6)</f>
        <v>3.73E-2</v>
      </c>
      <c r="N85" s="99">
        <f>IF(INDEX('Pace of change parameters'!$E$28:$I$28,1,$B$6)=1,(1+L85)*D85,D85)</f>
        <v>81930.211080270659</v>
      </c>
      <c r="O85" s="85">
        <f>IF(K85&lt;INDEX('Pace of change parameters'!$E$16:$I$16,1,$B$6),1,IF(K85&gt;INDEX('Pace of change parameters'!$E$17:$I$17,1,$B$6),0,(K85-INDEX('Pace of change parameters'!$E$17:$I$17,1,$B$6))/(INDEX('Pace of change parameters'!$E$16:$I$16,1,$B$6)-INDEX('Pace of change parameters'!$E$17:$I$17,1,$B$6))))</f>
        <v>0</v>
      </c>
      <c r="P85" s="52">
        <v>4.1852148174196691E-2</v>
      </c>
      <c r="Q85" s="52">
        <v>3.7300000000000111E-2</v>
      </c>
      <c r="R85" s="9">
        <f>IF(INDEX('Pace of change parameters'!$E$29:$I$29,1,$B$6)=1,D85*(1+P85),D85)</f>
        <v>81930.211080270659</v>
      </c>
      <c r="S85" s="94">
        <f>IF(P85&lt;INDEX('Pace of change parameters'!$E$22:$I$22,1,$B$6),INDEX('Pace of change parameters'!$E$22:$I$22,1,$B$6),P85)</f>
        <v>4.1852148174196691E-2</v>
      </c>
      <c r="T85" s="123">
        <v>3.7300000000000111E-2</v>
      </c>
      <c r="U85" s="108">
        <f t="shared" si="12"/>
        <v>81930.211080270659</v>
      </c>
      <c r="V85" s="122">
        <f>IF(J85&gt;INDEX('Pace of change parameters'!$E$24:$I$24,1,$B$6),0,IF(J85&lt;INDEX('Pace of change parameters'!$E$23:$I$23,1,$B$6),1,(J85-INDEX('Pace of change parameters'!$E$24:$I$24,1,$B$6))/(INDEX('Pace of change parameters'!$E$23:$I$23,1,$B$6)-INDEX('Pace of change parameters'!$E$24:$I$24,1,$B$6))))</f>
        <v>1</v>
      </c>
      <c r="W85" s="123">
        <f>MIN(S85, S85+(INDEX('Pace of change parameters'!$E$25:$I$25,1,$B$6)-S85)*(1-V85))</f>
        <v>4.1852148174196691E-2</v>
      </c>
      <c r="X85" s="123">
        <v>3.7300000000000111E-2</v>
      </c>
      <c r="Y85" s="99">
        <f t="shared" si="13"/>
        <v>81930.211080270659</v>
      </c>
      <c r="Z85" s="88">
        <v>-2.1015881285905147E-2</v>
      </c>
      <c r="AA85" s="90">
        <f t="shared" si="17"/>
        <v>83551.401788674208</v>
      </c>
      <c r="AB85" s="90">
        <f>IF(INDEX('Pace of change parameters'!$E$27:$I$27,1,$B$6)=1,MAX(AA85,Y85),Y85)</f>
        <v>81930.211080270659</v>
      </c>
      <c r="AC85" s="88">
        <f t="shared" si="14"/>
        <v>4.1852148174196691E-2</v>
      </c>
      <c r="AD85" s="134">
        <v>3.7300000000000111E-2</v>
      </c>
      <c r="AE85" s="51">
        <f t="shared" si="15"/>
        <v>81930</v>
      </c>
      <c r="AF85" s="51">
        <v>266.26877301095993</v>
      </c>
      <c r="AG85" s="15">
        <f t="shared" si="16"/>
        <v>4.1849464006409098E-2</v>
      </c>
      <c r="AH85" s="15">
        <f t="shared" si="16"/>
        <v>3.729732756010451E-2</v>
      </c>
      <c r="AI85" s="51"/>
      <c r="AJ85" s="51">
        <v>85345.002223753938</v>
      </c>
      <c r="AK85" s="51">
        <v>277.36737488998671</v>
      </c>
      <c r="AL85" s="15">
        <f t="shared" si="18"/>
        <v>-4.0014085591100312E-2</v>
      </c>
      <c r="AM85" s="53">
        <f t="shared" si="18"/>
        <v>-4.0014085591100423E-2</v>
      </c>
    </row>
    <row r="86" spans="1:39" x14ac:dyDescent="0.2">
      <c r="A86" s="160" t="s">
        <v>219</v>
      </c>
      <c r="B86" s="160" t="s">
        <v>220</v>
      </c>
      <c r="D86" s="62">
        <v>62988</v>
      </c>
      <c r="E86" s="67">
        <v>256.32561267651556</v>
      </c>
      <c r="F86" s="50"/>
      <c r="G86" s="82">
        <v>60604.232787065965</v>
      </c>
      <c r="H86" s="75">
        <v>245.27700086209896</v>
      </c>
      <c r="I86" s="84"/>
      <c r="J86" s="94">
        <f t="shared" si="10"/>
        <v>3.9333345268299125E-2</v>
      </c>
      <c r="K86" s="117">
        <f t="shared" si="10"/>
        <v>4.5045445661774153E-2</v>
      </c>
      <c r="L86" s="94">
        <v>4.3000925275925139E-2</v>
      </c>
      <c r="M86" s="88">
        <f>INDEX('Pace of change parameters'!$E$20:$I$20,1,$B$6)</f>
        <v>3.73E-2</v>
      </c>
      <c r="N86" s="99">
        <f>IF(INDEX('Pace of change parameters'!$E$28:$I$28,1,$B$6)=1,(1+L86)*D86,D86)</f>
        <v>65696.542281279966</v>
      </c>
      <c r="O86" s="85">
        <f>IF(K86&lt;INDEX('Pace of change parameters'!$E$16:$I$16,1,$B$6),1,IF(K86&gt;INDEX('Pace of change parameters'!$E$17:$I$17,1,$B$6),0,(K86-INDEX('Pace of change parameters'!$E$17:$I$17,1,$B$6))/(INDEX('Pace of change parameters'!$E$16:$I$16,1,$B$6)-INDEX('Pace of change parameters'!$E$17:$I$17,1,$B$6))))</f>
        <v>0</v>
      </c>
      <c r="P86" s="52">
        <v>4.3000925275925139E-2</v>
      </c>
      <c r="Q86" s="52">
        <v>3.7300000000000111E-2</v>
      </c>
      <c r="R86" s="9">
        <f>IF(INDEX('Pace of change parameters'!$E$29:$I$29,1,$B$6)=1,D86*(1+P86),D86)</f>
        <v>65696.542281279966</v>
      </c>
      <c r="S86" s="94">
        <f>IF(P86&lt;INDEX('Pace of change parameters'!$E$22:$I$22,1,$B$6),INDEX('Pace of change parameters'!$E$22:$I$22,1,$B$6),P86)</f>
        <v>4.3000925275925139E-2</v>
      </c>
      <c r="T86" s="123">
        <v>3.7300000000000111E-2</v>
      </c>
      <c r="U86" s="108">
        <f t="shared" si="12"/>
        <v>65696.542281279966</v>
      </c>
      <c r="V86" s="122">
        <f>IF(J86&gt;INDEX('Pace of change parameters'!$E$24:$I$24,1,$B$6),0,IF(J86&lt;INDEX('Pace of change parameters'!$E$23:$I$23,1,$B$6),1,(J86-INDEX('Pace of change parameters'!$E$24:$I$24,1,$B$6))/(INDEX('Pace of change parameters'!$E$23:$I$23,1,$B$6)-INDEX('Pace of change parameters'!$E$24:$I$24,1,$B$6))))</f>
        <v>1</v>
      </c>
      <c r="W86" s="123">
        <f>MIN(S86, S86+(INDEX('Pace of change parameters'!$E$25:$I$25,1,$B$6)-S86)*(1-V86))</f>
        <v>4.3000925275925139E-2</v>
      </c>
      <c r="X86" s="123">
        <v>3.7300000000000111E-2</v>
      </c>
      <c r="Y86" s="99">
        <f t="shared" si="13"/>
        <v>65696.542281279966</v>
      </c>
      <c r="Z86" s="88">
        <v>-3.4214108931144516E-2</v>
      </c>
      <c r="AA86" s="90">
        <f t="shared" si="17"/>
        <v>61160.099297480148</v>
      </c>
      <c r="AB86" s="90">
        <f>IF(INDEX('Pace of change parameters'!$E$27:$I$27,1,$B$6)=1,MAX(AA86,Y86),Y86)</f>
        <v>65696.542281279966</v>
      </c>
      <c r="AC86" s="88">
        <f t="shared" si="14"/>
        <v>4.3000925275925139E-2</v>
      </c>
      <c r="AD86" s="134">
        <v>3.7300000000000111E-2</v>
      </c>
      <c r="AE86" s="51">
        <f t="shared" si="15"/>
        <v>65697</v>
      </c>
      <c r="AF86" s="51">
        <v>265.88841050515413</v>
      </c>
      <c r="AG86" s="15">
        <f t="shared" si="16"/>
        <v>4.3008192036578352E-2</v>
      </c>
      <c r="AH86" s="15">
        <f t="shared" si="16"/>
        <v>3.7307227041360358E-2</v>
      </c>
      <c r="AI86" s="51"/>
      <c r="AJ86" s="51">
        <v>63326.768244453211</v>
      </c>
      <c r="AK86" s="51">
        <v>256.29562614648967</v>
      </c>
      <c r="AL86" s="15">
        <f t="shared" si="18"/>
        <v>3.7428591751236251E-2</v>
      </c>
      <c r="AM86" s="53">
        <f t="shared" si="18"/>
        <v>3.7428591751236251E-2</v>
      </c>
    </row>
    <row r="87" spans="1:39" x14ac:dyDescent="0.2">
      <c r="A87" s="160" t="s">
        <v>221</v>
      </c>
      <c r="B87" s="160" t="s">
        <v>222</v>
      </c>
      <c r="D87" s="62">
        <v>53128</v>
      </c>
      <c r="E87" s="67">
        <v>243.2280835531632</v>
      </c>
      <c r="F87" s="50"/>
      <c r="G87" s="82">
        <v>54049.153905816369</v>
      </c>
      <c r="H87" s="75">
        <v>246.41662383904961</v>
      </c>
      <c r="I87" s="84"/>
      <c r="J87" s="94">
        <f t="shared" si="10"/>
        <v>-1.7042892242522978E-2</v>
      </c>
      <c r="K87" s="117">
        <f t="shared" si="10"/>
        <v>-1.2939631410456509E-2</v>
      </c>
      <c r="L87" s="94">
        <v>4.1630110060258074E-2</v>
      </c>
      <c r="M87" s="88">
        <f>INDEX('Pace of change parameters'!$E$20:$I$20,1,$B$6)</f>
        <v>3.73E-2</v>
      </c>
      <c r="N87" s="99">
        <f>IF(INDEX('Pace of change parameters'!$E$28:$I$28,1,$B$6)=1,(1+L87)*D87,D87)</f>
        <v>55339.72448728139</v>
      </c>
      <c r="O87" s="85">
        <f>IF(K87&lt;INDEX('Pace of change parameters'!$E$16:$I$16,1,$B$6),1,IF(K87&gt;INDEX('Pace of change parameters'!$E$17:$I$17,1,$B$6),0,(K87-INDEX('Pace of change parameters'!$E$17:$I$17,1,$B$6))/(INDEX('Pace of change parameters'!$E$16:$I$16,1,$B$6)-INDEX('Pace of change parameters'!$E$17:$I$17,1,$B$6))))</f>
        <v>0</v>
      </c>
      <c r="P87" s="52">
        <v>4.1630110060258074E-2</v>
      </c>
      <c r="Q87" s="52">
        <v>3.7300000000000111E-2</v>
      </c>
      <c r="R87" s="9">
        <f>IF(INDEX('Pace of change parameters'!$E$29:$I$29,1,$B$6)=1,D87*(1+P87),D87)</f>
        <v>55339.72448728139</v>
      </c>
      <c r="S87" s="94">
        <f>IF(P87&lt;INDEX('Pace of change parameters'!$E$22:$I$22,1,$B$6),INDEX('Pace of change parameters'!$E$22:$I$22,1,$B$6),P87)</f>
        <v>4.1630110060258074E-2</v>
      </c>
      <c r="T87" s="123">
        <v>3.7300000000000111E-2</v>
      </c>
      <c r="U87" s="108">
        <f t="shared" si="12"/>
        <v>55339.72448728139</v>
      </c>
      <c r="V87" s="122">
        <f>IF(J87&gt;INDEX('Pace of change parameters'!$E$24:$I$24,1,$B$6),0,IF(J87&lt;INDEX('Pace of change parameters'!$E$23:$I$23,1,$B$6),1,(J87-INDEX('Pace of change parameters'!$E$24:$I$24,1,$B$6))/(INDEX('Pace of change parameters'!$E$23:$I$23,1,$B$6)-INDEX('Pace of change parameters'!$E$24:$I$24,1,$B$6))))</f>
        <v>1</v>
      </c>
      <c r="W87" s="123">
        <f>MIN(S87, S87+(INDEX('Pace of change parameters'!$E$25:$I$25,1,$B$6)-S87)*(1-V87))</f>
        <v>4.1630110060258074E-2</v>
      </c>
      <c r="X87" s="123">
        <v>3.7300000000000111E-2</v>
      </c>
      <c r="Y87" s="99">
        <f t="shared" si="13"/>
        <v>55339.72448728139</v>
      </c>
      <c r="Z87" s="88">
        <v>-3.3200414022091951E-2</v>
      </c>
      <c r="AA87" s="90">
        <f t="shared" si="17"/>
        <v>54602.147412000471</v>
      </c>
      <c r="AB87" s="90">
        <f>IF(INDEX('Pace of change parameters'!$E$27:$I$27,1,$B$6)=1,MAX(AA87,Y87),Y87)</f>
        <v>55339.72448728139</v>
      </c>
      <c r="AC87" s="88">
        <f t="shared" si="14"/>
        <v>4.1630110060258074E-2</v>
      </c>
      <c r="AD87" s="134">
        <v>3.7300000000000111E-2</v>
      </c>
      <c r="AE87" s="51">
        <f t="shared" si="15"/>
        <v>55340</v>
      </c>
      <c r="AF87" s="51">
        <v>252.30174716547273</v>
      </c>
      <c r="AG87" s="15">
        <f t="shared" si="16"/>
        <v>4.1635295889173252E-2</v>
      </c>
      <c r="AH87" s="15">
        <f t="shared" si="16"/>
        <v>3.7305164271157265E-2</v>
      </c>
      <c r="AI87" s="51"/>
      <c r="AJ87" s="51">
        <v>56477.214309903691</v>
      </c>
      <c r="AK87" s="51">
        <v>257.48644462283232</v>
      </c>
      <c r="AL87" s="15">
        <f t="shared" si="18"/>
        <v>-2.01358074012562E-2</v>
      </c>
      <c r="AM87" s="53">
        <f t="shared" si="18"/>
        <v>-2.0135807401256312E-2</v>
      </c>
    </row>
    <row r="88" spans="1:39" x14ac:dyDescent="0.2">
      <c r="A88" s="160" t="s">
        <v>223</v>
      </c>
      <c r="B88" s="160" t="s">
        <v>224</v>
      </c>
      <c r="D88" s="62">
        <v>67906</v>
      </c>
      <c r="E88" s="67">
        <v>242.20518394589368</v>
      </c>
      <c r="F88" s="50"/>
      <c r="G88" s="82">
        <v>61700.823975155756</v>
      </c>
      <c r="H88" s="75">
        <v>218.81060247385676</v>
      </c>
      <c r="I88" s="84"/>
      <c r="J88" s="94">
        <f t="shared" si="10"/>
        <v>0.10056877080511595</v>
      </c>
      <c r="K88" s="117">
        <f t="shared" si="10"/>
        <v>0.10691703787448814</v>
      </c>
      <c r="L88" s="94">
        <v>4.3283322083764508E-2</v>
      </c>
      <c r="M88" s="88">
        <f>INDEX('Pace of change parameters'!$E$20:$I$20,1,$B$6)</f>
        <v>3.73E-2</v>
      </c>
      <c r="N88" s="99">
        <f>IF(INDEX('Pace of change parameters'!$E$28:$I$28,1,$B$6)=1,(1+L88)*D88,D88)</f>
        <v>70845.19726942011</v>
      </c>
      <c r="O88" s="85">
        <f>IF(K88&lt;INDEX('Pace of change parameters'!$E$16:$I$16,1,$B$6),1,IF(K88&gt;INDEX('Pace of change parameters'!$E$17:$I$17,1,$B$6),0,(K88-INDEX('Pace of change parameters'!$E$17:$I$17,1,$B$6))/(INDEX('Pace of change parameters'!$E$16:$I$16,1,$B$6)-INDEX('Pace of change parameters'!$E$17:$I$17,1,$B$6))))</f>
        <v>0</v>
      </c>
      <c r="P88" s="52">
        <v>4.3283322083764508E-2</v>
      </c>
      <c r="Q88" s="52">
        <v>3.7300000000000111E-2</v>
      </c>
      <c r="R88" s="9">
        <f>IF(INDEX('Pace of change parameters'!$E$29:$I$29,1,$B$6)=1,D88*(1+P88),D88)</f>
        <v>70845.19726942011</v>
      </c>
      <c r="S88" s="94">
        <f>IF(P88&lt;INDEX('Pace of change parameters'!$E$22:$I$22,1,$B$6),INDEX('Pace of change parameters'!$E$22:$I$22,1,$B$6),P88)</f>
        <v>4.3283322083764508E-2</v>
      </c>
      <c r="T88" s="123">
        <v>3.7300000000000111E-2</v>
      </c>
      <c r="U88" s="108">
        <f t="shared" si="12"/>
        <v>70845.19726942011</v>
      </c>
      <c r="V88" s="122">
        <f>IF(J88&gt;INDEX('Pace of change parameters'!$E$24:$I$24,1,$B$6),0,IF(J88&lt;INDEX('Pace of change parameters'!$E$23:$I$23,1,$B$6),1,(J88-INDEX('Pace of change parameters'!$E$24:$I$24,1,$B$6))/(INDEX('Pace of change parameters'!$E$23:$I$23,1,$B$6)-INDEX('Pace of change parameters'!$E$24:$I$24,1,$B$6))))</f>
        <v>1</v>
      </c>
      <c r="W88" s="123">
        <f>MIN(S88, S88+(INDEX('Pace of change parameters'!$E$25:$I$25,1,$B$6)-S88)*(1-V88))</f>
        <v>4.3283322083764508E-2</v>
      </c>
      <c r="X88" s="123">
        <v>3.7300000000000111E-2</v>
      </c>
      <c r="Y88" s="99">
        <f t="shared" si="13"/>
        <v>70845.19726942011</v>
      </c>
      <c r="Z88" s="88">
        <v>-2.672276813926644E-2</v>
      </c>
      <c r="AA88" s="90">
        <f t="shared" si="17"/>
        <v>62749.734882841447</v>
      </c>
      <c r="AB88" s="90">
        <f>IF(INDEX('Pace of change parameters'!$E$27:$I$27,1,$B$6)=1,MAX(AA88,Y88),Y88)</f>
        <v>70845.19726942011</v>
      </c>
      <c r="AC88" s="88">
        <f t="shared" si="14"/>
        <v>4.3283322083764508E-2</v>
      </c>
      <c r="AD88" s="134">
        <v>3.7300000000000111E-2</v>
      </c>
      <c r="AE88" s="51">
        <f t="shared" si="15"/>
        <v>70845</v>
      </c>
      <c r="AF88" s="51">
        <v>251.23873772742837</v>
      </c>
      <c r="AG88" s="15">
        <f t="shared" si="16"/>
        <v>4.3280417047094621E-2</v>
      </c>
      <c r="AH88" s="15">
        <f t="shared" si="16"/>
        <v>3.7297111623972201E-2</v>
      </c>
      <c r="AI88" s="51"/>
      <c r="AJ88" s="51">
        <v>64472.62180671285</v>
      </c>
      <c r="AK88" s="51">
        <v>228.6402727178546</v>
      </c>
      <c r="AL88" s="15">
        <f t="shared" si="18"/>
        <v>9.8838514934158628E-2</v>
      </c>
      <c r="AM88" s="53">
        <f t="shared" si="18"/>
        <v>9.8838514934158628E-2</v>
      </c>
    </row>
    <row r="89" spans="1:39" x14ac:dyDescent="0.2">
      <c r="A89" s="160" t="s">
        <v>225</v>
      </c>
      <c r="B89" s="160" t="s">
        <v>226</v>
      </c>
      <c r="D89" s="62">
        <v>69900</v>
      </c>
      <c r="E89" s="67">
        <v>230.22956929988368</v>
      </c>
      <c r="F89" s="50"/>
      <c r="G89" s="82">
        <v>74759.997890619983</v>
      </c>
      <c r="H89" s="75">
        <v>245.16664040305804</v>
      </c>
      <c r="I89" s="84"/>
      <c r="J89" s="94">
        <f t="shared" ref="J89:K152" si="19">D89/G89-1</f>
        <v>-6.5007999301050834E-2</v>
      </c>
      <c r="K89" s="117">
        <f t="shared" si="19"/>
        <v>-6.0926197294287499E-2</v>
      </c>
      <c r="L89" s="94">
        <v>4.1828437910110816E-2</v>
      </c>
      <c r="M89" s="88">
        <f>INDEX('Pace of change parameters'!$E$20:$I$20,1,$B$6)</f>
        <v>3.73E-2</v>
      </c>
      <c r="N89" s="99">
        <f>IF(INDEX('Pace of change parameters'!$E$28:$I$28,1,$B$6)=1,(1+L89)*D89,D89)</f>
        <v>72823.807809916747</v>
      </c>
      <c r="O89" s="85">
        <f>IF(K89&lt;INDEX('Pace of change parameters'!$E$16:$I$16,1,$B$6),1,IF(K89&gt;INDEX('Pace of change parameters'!$E$17:$I$17,1,$B$6),0,(K89-INDEX('Pace of change parameters'!$E$17:$I$17,1,$B$6))/(INDEX('Pace of change parameters'!$E$16:$I$16,1,$B$6)-INDEX('Pace of change parameters'!$E$17:$I$17,1,$B$6))))</f>
        <v>0</v>
      </c>
      <c r="P89" s="52">
        <v>4.1828437910110816E-2</v>
      </c>
      <c r="Q89" s="52">
        <v>3.7300000000000111E-2</v>
      </c>
      <c r="R89" s="9">
        <f>IF(INDEX('Pace of change parameters'!$E$29:$I$29,1,$B$6)=1,D89*(1+P89),D89)</f>
        <v>72823.807809916747</v>
      </c>
      <c r="S89" s="94">
        <f>IF(P89&lt;INDEX('Pace of change parameters'!$E$22:$I$22,1,$B$6),INDEX('Pace of change parameters'!$E$22:$I$22,1,$B$6),P89)</f>
        <v>4.1828437910110816E-2</v>
      </c>
      <c r="T89" s="123">
        <v>3.7300000000000111E-2</v>
      </c>
      <c r="U89" s="108">
        <f t="shared" si="12"/>
        <v>72823.807809916747</v>
      </c>
      <c r="V89" s="122">
        <f>IF(J89&gt;INDEX('Pace of change parameters'!$E$24:$I$24,1,$B$6),0,IF(J89&lt;INDEX('Pace of change parameters'!$E$23:$I$23,1,$B$6),1,(J89-INDEX('Pace of change parameters'!$E$24:$I$24,1,$B$6))/(INDEX('Pace of change parameters'!$E$23:$I$23,1,$B$6)-INDEX('Pace of change parameters'!$E$24:$I$24,1,$B$6))))</f>
        <v>1</v>
      </c>
      <c r="W89" s="123">
        <f>MIN(S89, S89+(INDEX('Pace of change parameters'!$E$25:$I$25,1,$B$6)-S89)*(1-V89))</f>
        <v>4.1828437910110816E-2</v>
      </c>
      <c r="X89" s="123">
        <v>3.7300000000000111E-2</v>
      </c>
      <c r="Y89" s="99">
        <f t="shared" si="13"/>
        <v>72823.807809916747</v>
      </c>
      <c r="Z89" s="88">
        <v>-3.1775606147517066E-2</v>
      </c>
      <c r="AA89" s="90">
        <f t="shared" si="17"/>
        <v>75636.194197813253</v>
      </c>
      <c r="AB89" s="90">
        <f>IF(INDEX('Pace of change parameters'!$E$27:$I$27,1,$B$6)=1,MAX(AA89,Y89),Y89)</f>
        <v>72823.807809916747</v>
      </c>
      <c r="AC89" s="88">
        <f t="shared" si="14"/>
        <v>4.1828437910110816E-2</v>
      </c>
      <c r="AD89" s="134">
        <v>3.7300000000000111E-2</v>
      </c>
      <c r="AE89" s="51">
        <f t="shared" si="15"/>
        <v>72824</v>
      </c>
      <c r="AF89" s="51">
        <v>238.81776249959492</v>
      </c>
      <c r="AG89" s="15">
        <f t="shared" si="16"/>
        <v>4.1831187410586557E-2</v>
      </c>
      <c r="AH89" s="15">
        <f t="shared" si="16"/>
        <v>3.7302737549427256E-2</v>
      </c>
      <c r="AI89" s="51"/>
      <c r="AJ89" s="51">
        <v>78118.455471735462</v>
      </c>
      <c r="AK89" s="51">
        <v>256.1803079435914</v>
      </c>
      <c r="AL89" s="15">
        <f t="shared" si="18"/>
        <v>-6.7774707522873179E-2</v>
      </c>
      <c r="AM89" s="53">
        <f t="shared" si="18"/>
        <v>-6.7774707522873179E-2</v>
      </c>
    </row>
    <row r="90" spans="1:39" x14ac:dyDescent="0.2">
      <c r="A90" s="160" t="s">
        <v>227</v>
      </c>
      <c r="B90" s="160" t="s">
        <v>228</v>
      </c>
      <c r="D90" s="62">
        <v>38774</v>
      </c>
      <c r="E90" s="67">
        <v>262.57897916568584</v>
      </c>
      <c r="F90" s="50"/>
      <c r="G90" s="82">
        <v>36439.466518594178</v>
      </c>
      <c r="H90" s="75">
        <v>245.8613706443019</v>
      </c>
      <c r="I90" s="84"/>
      <c r="J90" s="94">
        <f t="shared" si="19"/>
        <v>6.406607188430069E-2</v>
      </c>
      <c r="K90" s="117">
        <f t="shared" si="19"/>
        <v>6.7996076315583576E-2</v>
      </c>
      <c r="L90" s="94">
        <v>4.1131147054008332E-2</v>
      </c>
      <c r="M90" s="88">
        <f>INDEX('Pace of change parameters'!$E$20:$I$20,1,$B$6)</f>
        <v>3.73E-2</v>
      </c>
      <c r="N90" s="99">
        <f>IF(INDEX('Pace of change parameters'!$E$28:$I$28,1,$B$6)=1,(1+L90)*D90,D90)</f>
        <v>40368.819095872117</v>
      </c>
      <c r="O90" s="85">
        <f>IF(K90&lt;INDEX('Pace of change parameters'!$E$16:$I$16,1,$B$6),1,IF(K90&gt;INDEX('Pace of change parameters'!$E$17:$I$17,1,$B$6),0,(K90-INDEX('Pace of change parameters'!$E$17:$I$17,1,$B$6))/(INDEX('Pace of change parameters'!$E$16:$I$16,1,$B$6)-INDEX('Pace of change parameters'!$E$17:$I$17,1,$B$6))))</f>
        <v>0</v>
      </c>
      <c r="P90" s="52">
        <v>4.1131147054008332E-2</v>
      </c>
      <c r="Q90" s="52">
        <v>3.7300000000000111E-2</v>
      </c>
      <c r="R90" s="9">
        <f>IF(INDEX('Pace of change parameters'!$E$29:$I$29,1,$B$6)=1,D90*(1+P90),D90)</f>
        <v>40368.819095872117</v>
      </c>
      <c r="S90" s="94">
        <f>IF(P90&lt;INDEX('Pace of change parameters'!$E$22:$I$22,1,$B$6),INDEX('Pace of change parameters'!$E$22:$I$22,1,$B$6),P90)</f>
        <v>4.1131147054008332E-2</v>
      </c>
      <c r="T90" s="123">
        <v>3.7300000000000111E-2</v>
      </c>
      <c r="U90" s="108">
        <f t="shared" si="12"/>
        <v>40368.819095872117</v>
      </c>
      <c r="V90" s="122">
        <f>IF(J90&gt;INDEX('Pace of change parameters'!$E$24:$I$24,1,$B$6),0,IF(J90&lt;INDEX('Pace of change parameters'!$E$23:$I$23,1,$B$6),1,(J90-INDEX('Pace of change parameters'!$E$24:$I$24,1,$B$6))/(INDEX('Pace of change parameters'!$E$23:$I$23,1,$B$6)-INDEX('Pace of change parameters'!$E$24:$I$24,1,$B$6))))</f>
        <v>1</v>
      </c>
      <c r="W90" s="123">
        <f>MIN(S90, S90+(INDEX('Pace of change parameters'!$E$25:$I$25,1,$B$6)-S90)*(1-V90))</f>
        <v>4.1131147054008332E-2</v>
      </c>
      <c r="X90" s="123">
        <v>3.7300000000000111E-2</v>
      </c>
      <c r="Y90" s="99">
        <f t="shared" si="13"/>
        <v>40368.819095872117</v>
      </c>
      <c r="Z90" s="88">
        <v>-2.7677862534765008E-2</v>
      </c>
      <c r="AA90" s="90">
        <f t="shared" si="17"/>
        <v>37022.569020790776</v>
      </c>
      <c r="AB90" s="90">
        <f>IF(INDEX('Pace of change parameters'!$E$27:$I$27,1,$B$6)=1,MAX(AA90,Y90),Y90)</f>
        <v>40368.819095872117</v>
      </c>
      <c r="AC90" s="88">
        <f t="shared" si="14"/>
        <v>4.1131147054008332E-2</v>
      </c>
      <c r="AD90" s="134">
        <v>3.7300000000000111E-2</v>
      </c>
      <c r="AE90" s="51">
        <f t="shared" si="15"/>
        <v>40369</v>
      </c>
      <c r="AF90" s="51">
        <v>272.37439567001468</v>
      </c>
      <c r="AG90" s="15">
        <f t="shared" si="16"/>
        <v>4.1135812657966619E-2</v>
      </c>
      <c r="AH90" s="15">
        <f t="shared" si="16"/>
        <v>3.7304648435501742E-2</v>
      </c>
      <c r="AI90" s="51"/>
      <c r="AJ90" s="51">
        <v>38076.443592352647</v>
      </c>
      <c r="AK90" s="51">
        <v>256.90624768338216</v>
      </c>
      <c r="AL90" s="15">
        <f t="shared" si="18"/>
        <v>6.0209310307220987E-2</v>
      </c>
      <c r="AM90" s="53">
        <f t="shared" si="18"/>
        <v>6.0209310307220987E-2</v>
      </c>
    </row>
    <row r="91" spans="1:39" x14ac:dyDescent="0.2">
      <c r="A91" s="160" t="s">
        <v>229</v>
      </c>
      <c r="B91" s="160" t="s">
        <v>230</v>
      </c>
      <c r="D91" s="62">
        <v>84621</v>
      </c>
      <c r="E91" s="67">
        <v>295.07978525142374</v>
      </c>
      <c r="F91" s="50"/>
      <c r="G91" s="82">
        <v>77337.446605532372</v>
      </c>
      <c r="H91" s="75">
        <v>268.81885199245966</v>
      </c>
      <c r="I91" s="84"/>
      <c r="J91" s="94">
        <f t="shared" si="19"/>
        <v>9.4178870833661499E-2</v>
      </c>
      <c r="K91" s="117">
        <f t="shared" si="19"/>
        <v>9.7690072940646022E-2</v>
      </c>
      <c r="L91" s="94">
        <v>4.0628678740433077E-2</v>
      </c>
      <c r="M91" s="88">
        <f>INDEX('Pace of change parameters'!$E$20:$I$20,1,$B$6)</f>
        <v>3.73E-2</v>
      </c>
      <c r="N91" s="99">
        <f>IF(INDEX('Pace of change parameters'!$E$28:$I$28,1,$B$6)=1,(1+L91)*D91,D91)</f>
        <v>88059.039423694194</v>
      </c>
      <c r="O91" s="85">
        <f>IF(K91&lt;INDEX('Pace of change parameters'!$E$16:$I$16,1,$B$6),1,IF(K91&gt;INDEX('Pace of change parameters'!$E$17:$I$17,1,$B$6),0,(K91-INDEX('Pace of change parameters'!$E$17:$I$17,1,$B$6))/(INDEX('Pace of change parameters'!$E$16:$I$16,1,$B$6)-INDEX('Pace of change parameters'!$E$17:$I$17,1,$B$6))))</f>
        <v>0</v>
      </c>
      <c r="P91" s="52">
        <v>4.0628678740433077E-2</v>
      </c>
      <c r="Q91" s="52">
        <v>3.7300000000000111E-2</v>
      </c>
      <c r="R91" s="9">
        <f>IF(INDEX('Pace of change parameters'!$E$29:$I$29,1,$B$6)=1,D91*(1+P91),D91)</f>
        <v>88059.039423694194</v>
      </c>
      <c r="S91" s="94">
        <f>IF(P91&lt;INDEX('Pace of change parameters'!$E$22:$I$22,1,$B$6),INDEX('Pace of change parameters'!$E$22:$I$22,1,$B$6),P91)</f>
        <v>4.0628678740433077E-2</v>
      </c>
      <c r="T91" s="123">
        <v>3.7300000000000111E-2</v>
      </c>
      <c r="U91" s="108">
        <f t="shared" si="12"/>
        <v>88059.039423694194</v>
      </c>
      <c r="V91" s="122">
        <f>IF(J91&gt;INDEX('Pace of change parameters'!$E$24:$I$24,1,$B$6),0,IF(J91&lt;INDEX('Pace of change parameters'!$E$23:$I$23,1,$B$6),1,(J91-INDEX('Pace of change parameters'!$E$24:$I$24,1,$B$6))/(INDEX('Pace of change parameters'!$E$23:$I$23,1,$B$6)-INDEX('Pace of change parameters'!$E$24:$I$24,1,$B$6))))</f>
        <v>1</v>
      </c>
      <c r="W91" s="123">
        <f>MIN(S91, S91+(INDEX('Pace of change parameters'!$E$25:$I$25,1,$B$6)-S91)*(1-V91))</f>
        <v>4.0628678740433077E-2</v>
      </c>
      <c r="X91" s="123">
        <v>3.7300000000000111E-2</v>
      </c>
      <c r="Y91" s="99">
        <f t="shared" si="13"/>
        <v>88059.039423694194</v>
      </c>
      <c r="Z91" s="88">
        <v>-3.2807506962178046E-3</v>
      </c>
      <c r="AA91" s="90">
        <f t="shared" si="17"/>
        <v>80546.568391850742</v>
      </c>
      <c r="AB91" s="90">
        <f>IF(INDEX('Pace of change parameters'!$E$27:$I$27,1,$B$6)=1,MAX(AA91,Y91),Y91)</f>
        <v>88059.039423694194</v>
      </c>
      <c r="AC91" s="88">
        <f t="shared" si="14"/>
        <v>4.0628678740433077E-2</v>
      </c>
      <c r="AD91" s="134">
        <v>3.7300000000000111E-2</v>
      </c>
      <c r="AE91" s="51">
        <f t="shared" si="15"/>
        <v>88059</v>
      </c>
      <c r="AF91" s="51">
        <v>306.08612420765678</v>
      </c>
      <c r="AG91" s="15">
        <f t="shared" si="16"/>
        <v>4.0628212854965096E-2</v>
      </c>
      <c r="AH91" s="15">
        <f t="shared" si="16"/>
        <v>3.7299535604768952E-2</v>
      </c>
      <c r="AI91" s="51"/>
      <c r="AJ91" s="51">
        <v>80811.69140468922</v>
      </c>
      <c r="AK91" s="51">
        <v>280.89505232544695</v>
      </c>
      <c r="AL91" s="15">
        <f t="shared" si="18"/>
        <v>8.9681436798763059E-2</v>
      </c>
      <c r="AM91" s="53">
        <f t="shared" si="18"/>
        <v>8.9681436798763059E-2</v>
      </c>
    </row>
    <row r="92" spans="1:39" x14ac:dyDescent="0.2">
      <c r="A92" s="160" t="s">
        <v>231</v>
      </c>
      <c r="B92" s="160" t="s">
        <v>232</v>
      </c>
      <c r="D92" s="62">
        <v>44422</v>
      </c>
      <c r="E92" s="67">
        <v>246.34247922621375</v>
      </c>
      <c r="F92" s="50"/>
      <c r="G92" s="82">
        <v>44420.838292617773</v>
      </c>
      <c r="H92" s="75">
        <v>245.35361055938671</v>
      </c>
      <c r="I92" s="84"/>
      <c r="J92" s="94">
        <f t="shared" si="19"/>
        <v>2.6152306594751096E-5</v>
      </c>
      <c r="K92" s="117">
        <f t="shared" si="19"/>
        <v>4.0303815565319034E-3</v>
      </c>
      <c r="L92" s="94">
        <v>4.1453478377919906E-2</v>
      </c>
      <c r="M92" s="88">
        <f>INDEX('Pace of change parameters'!$E$20:$I$20,1,$B$6)</f>
        <v>3.73E-2</v>
      </c>
      <c r="N92" s="99">
        <f>IF(INDEX('Pace of change parameters'!$E$28:$I$28,1,$B$6)=1,(1+L92)*D92,D92)</f>
        <v>46263.446416503961</v>
      </c>
      <c r="O92" s="85">
        <f>IF(K92&lt;INDEX('Pace of change parameters'!$E$16:$I$16,1,$B$6),1,IF(K92&gt;INDEX('Pace of change parameters'!$E$17:$I$17,1,$B$6),0,(K92-INDEX('Pace of change parameters'!$E$17:$I$17,1,$B$6))/(INDEX('Pace of change parameters'!$E$16:$I$16,1,$B$6)-INDEX('Pace of change parameters'!$E$17:$I$17,1,$B$6))))</f>
        <v>0</v>
      </c>
      <c r="P92" s="52">
        <v>4.1453478377919906E-2</v>
      </c>
      <c r="Q92" s="52">
        <v>3.7300000000000111E-2</v>
      </c>
      <c r="R92" s="9">
        <f>IF(INDEX('Pace of change parameters'!$E$29:$I$29,1,$B$6)=1,D92*(1+P92),D92)</f>
        <v>46263.446416503961</v>
      </c>
      <c r="S92" s="94">
        <f>IF(P92&lt;INDEX('Pace of change parameters'!$E$22:$I$22,1,$B$6),INDEX('Pace of change parameters'!$E$22:$I$22,1,$B$6),P92)</f>
        <v>4.1453478377919906E-2</v>
      </c>
      <c r="T92" s="123">
        <v>3.7300000000000111E-2</v>
      </c>
      <c r="U92" s="108">
        <f t="shared" si="12"/>
        <v>46263.446416503961</v>
      </c>
      <c r="V92" s="122">
        <f>IF(J92&gt;INDEX('Pace of change parameters'!$E$24:$I$24,1,$B$6),0,IF(J92&lt;INDEX('Pace of change parameters'!$E$23:$I$23,1,$B$6),1,(J92-INDEX('Pace of change parameters'!$E$24:$I$24,1,$B$6))/(INDEX('Pace of change parameters'!$E$23:$I$23,1,$B$6)-INDEX('Pace of change parameters'!$E$24:$I$24,1,$B$6))))</f>
        <v>1</v>
      </c>
      <c r="W92" s="123">
        <f>MIN(S92, S92+(INDEX('Pace of change parameters'!$E$25:$I$25,1,$B$6)-S92)*(1-V92))</f>
        <v>4.1453478377919906E-2</v>
      </c>
      <c r="X92" s="123">
        <v>3.7300000000000111E-2</v>
      </c>
      <c r="Y92" s="99">
        <f t="shared" si="13"/>
        <v>46263.446416503961</v>
      </c>
      <c r="Z92" s="88">
        <v>-3.2128639155491245E-2</v>
      </c>
      <c r="AA92" s="90">
        <f t="shared" si="17"/>
        <v>44925.069434783196</v>
      </c>
      <c r="AB92" s="90">
        <f>IF(INDEX('Pace of change parameters'!$E$27:$I$27,1,$B$6)=1,MAX(AA92,Y92),Y92)</f>
        <v>46263.446416503961</v>
      </c>
      <c r="AC92" s="88">
        <f t="shared" si="14"/>
        <v>4.1453478377919906E-2</v>
      </c>
      <c r="AD92" s="134">
        <v>3.7300000000000111E-2</v>
      </c>
      <c r="AE92" s="51">
        <f t="shared" si="15"/>
        <v>46263</v>
      </c>
      <c r="AF92" s="51">
        <v>255.5285879689325</v>
      </c>
      <c r="AG92" s="15">
        <f t="shared" si="16"/>
        <v>4.1443428931610571E-2</v>
      </c>
      <c r="AH92" s="15">
        <f t="shared" si="16"/>
        <v>3.7289990632444869E-2</v>
      </c>
      <c r="AI92" s="51"/>
      <c r="AJ92" s="51">
        <v>46416.364046131268</v>
      </c>
      <c r="AK92" s="51">
        <v>256.37567739575576</v>
      </c>
      <c r="AL92" s="15">
        <f t="shared" si="18"/>
        <v>-3.3040943486837282E-3</v>
      </c>
      <c r="AM92" s="53">
        <f t="shared" si="18"/>
        <v>-3.3040943486836172E-3</v>
      </c>
    </row>
    <row r="93" spans="1:39" x14ac:dyDescent="0.2">
      <c r="A93" s="160" t="s">
        <v>233</v>
      </c>
      <c r="B93" s="160" t="s">
        <v>234</v>
      </c>
      <c r="D93" s="62">
        <v>76718</v>
      </c>
      <c r="E93" s="67">
        <v>272.95505095931975</v>
      </c>
      <c r="F93" s="50"/>
      <c r="G93" s="82">
        <v>76200.336482285114</v>
      </c>
      <c r="H93" s="75">
        <v>269.72919669821437</v>
      </c>
      <c r="I93" s="84"/>
      <c r="J93" s="94">
        <f t="shared" si="19"/>
        <v>6.7934544860603907E-3</v>
      </c>
      <c r="K93" s="117">
        <f t="shared" si="19"/>
        <v>1.1959603560139032E-2</v>
      </c>
      <c r="L93" s="94">
        <v>4.262268700264582E-2</v>
      </c>
      <c r="M93" s="88">
        <f>INDEX('Pace of change parameters'!$E$20:$I$20,1,$B$6)</f>
        <v>3.73E-2</v>
      </c>
      <c r="N93" s="99">
        <f>IF(INDEX('Pace of change parameters'!$E$28:$I$28,1,$B$6)=1,(1+L93)*D93,D93)</f>
        <v>79987.927301468982</v>
      </c>
      <c r="O93" s="85">
        <f>IF(K93&lt;INDEX('Pace of change parameters'!$E$16:$I$16,1,$B$6),1,IF(K93&gt;INDEX('Pace of change parameters'!$E$17:$I$17,1,$B$6),0,(K93-INDEX('Pace of change parameters'!$E$17:$I$17,1,$B$6))/(INDEX('Pace of change parameters'!$E$16:$I$16,1,$B$6)-INDEX('Pace of change parameters'!$E$17:$I$17,1,$B$6))))</f>
        <v>0</v>
      </c>
      <c r="P93" s="52">
        <v>4.262268700264582E-2</v>
      </c>
      <c r="Q93" s="52">
        <v>3.7300000000000111E-2</v>
      </c>
      <c r="R93" s="9">
        <f>IF(INDEX('Pace of change parameters'!$E$29:$I$29,1,$B$6)=1,D93*(1+P93),D93)</f>
        <v>79987.927301468982</v>
      </c>
      <c r="S93" s="94">
        <f>IF(P93&lt;INDEX('Pace of change parameters'!$E$22:$I$22,1,$B$6),INDEX('Pace of change parameters'!$E$22:$I$22,1,$B$6),P93)</f>
        <v>4.262268700264582E-2</v>
      </c>
      <c r="T93" s="123">
        <v>3.7300000000000111E-2</v>
      </c>
      <c r="U93" s="108">
        <f t="shared" si="12"/>
        <v>79987.927301468982</v>
      </c>
      <c r="V93" s="122">
        <f>IF(J93&gt;INDEX('Pace of change parameters'!$E$24:$I$24,1,$B$6),0,IF(J93&lt;INDEX('Pace of change parameters'!$E$23:$I$23,1,$B$6),1,(J93-INDEX('Pace of change parameters'!$E$24:$I$24,1,$B$6))/(INDEX('Pace of change parameters'!$E$23:$I$23,1,$B$6)-INDEX('Pace of change parameters'!$E$24:$I$24,1,$B$6))))</f>
        <v>1</v>
      </c>
      <c r="W93" s="123">
        <f>MIN(S93, S93+(INDEX('Pace of change parameters'!$E$25:$I$25,1,$B$6)-S93)*(1-V93))</f>
        <v>4.262268700264582E-2</v>
      </c>
      <c r="X93" s="123">
        <v>3.7300000000000111E-2</v>
      </c>
      <c r="Y93" s="99">
        <f t="shared" si="13"/>
        <v>79987.927301468982</v>
      </c>
      <c r="Z93" s="88">
        <v>0</v>
      </c>
      <c r="AA93" s="90">
        <f t="shared" si="17"/>
        <v>79623.498667454056</v>
      </c>
      <c r="AB93" s="90">
        <f>IF(INDEX('Pace of change parameters'!$E$27:$I$27,1,$B$6)=1,MAX(AA93,Y93),Y93)</f>
        <v>79987.927301468982</v>
      </c>
      <c r="AC93" s="88">
        <f t="shared" si="14"/>
        <v>4.262268700264582E-2</v>
      </c>
      <c r="AD93" s="134">
        <v>3.7300000000000111E-2</v>
      </c>
      <c r="AE93" s="51">
        <f t="shared" si="15"/>
        <v>79988</v>
      </c>
      <c r="AF93" s="51">
        <v>283.13653169382661</v>
      </c>
      <c r="AG93" s="15">
        <f t="shared" si="16"/>
        <v>4.2623634609869843E-2</v>
      </c>
      <c r="AH93" s="15">
        <f t="shared" si="16"/>
        <v>3.7300942769600054E-2</v>
      </c>
      <c r="AI93" s="51"/>
      <c r="AJ93" s="51">
        <v>79623.498667454056</v>
      </c>
      <c r="AK93" s="51">
        <v>281.84629261927995</v>
      </c>
      <c r="AL93" s="15">
        <f t="shared" si="18"/>
        <v>4.577811056360126E-3</v>
      </c>
      <c r="AM93" s="53">
        <f t="shared" si="18"/>
        <v>4.577811056360126E-3</v>
      </c>
    </row>
    <row r="94" spans="1:39" x14ac:dyDescent="0.2">
      <c r="A94" s="160" t="s">
        <v>235</v>
      </c>
      <c r="B94" s="160" t="s">
        <v>236</v>
      </c>
      <c r="D94" s="62">
        <v>44640</v>
      </c>
      <c r="E94" s="67">
        <v>237.22915384054451</v>
      </c>
      <c r="F94" s="50"/>
      <c r="G94" s="82">
        <v>44769.921271445193</v>
      </c>
      <c r="H94" s="75">
        <v>236.71670661985451</v>
      </c>
      <c r="I94" s="84"/>
      <c r="J94" s="94">
        <f t="shared" si="19"/>
        <v>-2.9019767682294528E-3</v>
      </c>
      <c r="K94" s="117">
        <f t="shared" si="19"/>
        <v>2.1648122264261715E-3</v>
      </c>
      <c r="L94" s="94">
        <v>4.2571076766476201E-2</v>
      </c>
      <c r="M94" s="88">
        <f>INDEX('Pace of change parameters'!$E$20:$I$20,1,$B$6)</f>
        <v>3.73E-2</v>
      </c>
      <c r="N94" s="99">
        <f>IF(INDEX('Pace of change parameters'!$E$28:$I$28,1,$B$6)=1,(1+L94)*D94,D94)</f>
        <v>46540.372866855498</v>
      </c>
      <c r="O94" s="85">
        <f>IF(K94&lt;INDEX('Pace of change parameters'!$E$16:$I$16,1,$B$6),1,IF(K94&gt;INDEX('Pace of change parameters'!$E$17:$I$17,1,$B$6),0,(K94-INDEX('Pace of change parameters'!$E$17:$I$17,1,$B$6))/(INDEX('Pace of change parameters'!$E$16:$I$16,1,$B$6)-INDEX('Pace of change parameters'!$E$17:$I$17,1,$B$6))))</f>
        <v>0</v>
      </c>
      <c r="P94" s="52">
        <v>4.2571076766476201E-2</v>
      </c>
      <c r="Q94" s="52">
        <v>3.7300000000000111E-2</v>
      </c>
      <c r="R94" s="9">
        <f>IF(INDEX('Pace of change parameters'!$E$29:$I$29,1,$B$6)=1,D94*(1+P94),D94)</f>
        <v>46540.372866855498</v>
      </c>
      <c r="S94" s="94">
        <f>IF(P94&lt;INDEX('Pace of change parameters'!$E$22:$I$22,1,$B$6),INDEX('Pace of change parameters'!$E$22:$I$22,1,$B$6),P94)</f>
        <v>4.2571076766476201E-2</v>
      </c>
      <c r="T94" s="123">
        <v>3.7300000000000111E-2</v>
      </c>
      <c r="U94" s="108">
        <f t="shared" si="12"/>
        <v>46540.372866855498</v>
      </c>
      <c r="V94" s="122">
        <f>IF(J94&gt;INDEX('Pace of change parameters'!$E$24:$I$24,1,$B$6),0,IF(J94&lt;INDEX('Pace of change parameters'!$E$23:$I$23,1,$B$6),1,(J94-INDEX('Pace of change parameters'!$E$24:$I$24,1,$B$6))/(INDEX('Pace of change parameters'!$E$23:$I$23,1,$B$6)-INDEX('Pace of change parameters'!$E$24:$I$24,1,$B$6))))</f>
        <v>1</v>
      </c>
      <c r="W94" s="123">
        <f>MIN(S94, S94+(INDEX('Pace of change parameters'!$E$25:$I$25,1,$B$6)-S94)*(1-V94))</f>
        <v>4.2571076766476201E-2</v>
      </c>
      <c r="X94" s="123">
        <v>3.7300000000000111E-2</v>
      </c>
      <c r="Y94" s="99">
        <f t="shared" si="13"/>
        <v>46540.372866855498</v>
      </c>
      <c r="Z94" s="88">
        <v>-2.2457765589993017E-2</v>
      </c>
      <c r="AA94" s="90">
        <f t="shared" si="17"/>
        <v>45730.529318000205</v>
      </c>
      <c r="AB94" s="90">
        <f>IF(INDEX('Pace of change parameters'!$E$27:$I$27,1,$B$6)=1,MAX(AA94,Y94),Y94)</f>
        <v>46540.372866855498</v>
      </c>
      <c r="AC94" s="88">
        <f t="shared" si="14"/>
        <v>4.2571076766476201E-2</v>
      </c>
      <c r="AD94" s="134">
        <v>3.7300000000000111E-2</v>
      </c>
      <c r="AE94" s="51">
        <f t="shared" si="15"/>
        <v>46540</v>
      </c>
      <c r="AF94" s="51">
        <v>246.0758297807121</v>
      </c>
      <c r="AG94" s="15">
        <f t="shared" si="16"/>
        <v>4.2562724014336917E-2</v>
      </c>
      <c r="AH94" s="15">
        <f t="shared" si="16"/>
        <v>3.7291689478073042E-2</v>
      </c>
      <c r="AI94" s="51"/>
      <c r="AJ94" s="51">
        <v>46781.128945902521</v>
      </c>
      <c r="AK94" s="51">
        <v>247.35077618052111</v>
      </c>
      <c r="AL94" s="15">
        <f t="shared" si="18"/>
        <v>-5.1544063030493081E-3</v>
      </c>
      <c r="AM94" s="53">
        <f t="shared" si="18"/>
        <v>-5.1544063030493081E-3</v>
      </c>
    </row>
    <row r="95" spans="1:39" x14ac:dyDescent="0.2">
      <c r="A95" s="160" t="s">
        <v>237</v>
      </c>
      <c r="B95" s="160" t="s">
        <v>238</v>
      </c>
      <c r="D95" s="62">
        <v>76982</v>
      </c>
      <c r="E95" s="67">
        <v>285.29178162730398</v>
      </c>
      <c r="F95" s="50"/>
      <c r="G95" s="82">
        <v>76650.814752535094</v>
      </c>
      <c r="H95" s="75">
        <v>283.04022962575345</v>
      </c>
      <c r="I95" s="84"/>
      <c r="J95" s="94">
        <f t="shared" si="19"/>
        <v>4.3207009414594211E-3</v>
      </c>
      <c r="K95" s="117">
        <f t="shared" si="19"/>
        <v>7.9548833200411284E-3</v>
      </c>
      <c r="L95" s="94">
        <v>4.1053519545867223E-2</v>
      </c>
      <c r="M95" s="88">
        <f>INDEX('Pace of change parameters'!$E$20:$I$20,1,$B$6)</f>
        <v>3.73E-2</v>
      </c>
      <c r="N95" s="99">
        <f>IF(INDEX('Pace of change parameters'!$E$28:$I$28,1,$B$6)=1,(1+L95)*D95,D95)</f>
        <v>80142.382041679957</v>
      </c>
      <c r="O95" s="85">
        <f>IF(K95&lt;INDEX('Pace of change parameters'!$E$16:$I$16,1,$B$6),1,IF(K95&gt;INDEX('Pace of change parameters'!$E$17:$I$17,1,$B$6),0,(K95-INDEX('Pace of change parameters'!$E$17:$I$17,1,$B$6))/(INDEX('Pace of change parameters'!$E$16:$I$16,1,$B$6)-INDEX('Pace of change parameters'!$E$17:$I$17,1,$B$6))))</f>
        <v>0</v>
      </c>
      <c r="P95" s="52">
        <v>4.1053519545867223E-2</v>
      </c>
      <c r="Q95" s="52">
        <v>3.7300000000000111E-2</v>
      </c>
      <c r="R95" s="9">
        <f>IF(INDEX('Pace of change parameters'!$E$29:$I$29,1,$B$6)=1,D95*(1+P95),D95)</f>
        <v>80142.382041679957</v>
      </c>
      <c r="S95" s="94">
        <f>IF(P95&lt;INDEX('Pace of change parameters'!$E$22:$I$22,1,$B$6),INDEX('Pace of change parameters'!$E$22:$I$22,1,$B$6),P95)</f>
        <v>4.1053519545867223E-2</v>
      </c>
      <c r="T95" s="123">
        <v>3.7300000000000111E-2</v>
      </c>
      <c r="U95" s="108">
        <f t="shared" si="12"/>
        <v>80142.382041679957</v>
      </c>
      <c r="V95" s="122">
        <f>IF(J95&gt;INDEX('Pace of change parameters'!$E$24:$I$24,1,$B$6),0,IF(J95&lt;INDEX('Pace of change parameters'!$E$23:$I$23,1,$B$6),1,(J95-INDEX('Pace of change parameters'!$E$24:$I$24,1,$B$6))/(INDEX('Pace of change parameters'!$E$23:$I$23,1,$B$6)-INDEX('Pace of change parameters'!$E$24:$I$24,1,$B$6))))</f>
        <v>1</v>
      </c>
      <c r="W95" s="123">
        <f>MIN(S95, S95+(INDEX('Pace of change parameters'!$E$25:$I$25,1,$B$6)-S95)*(1-V95))</f>
        <v>4.1053519545867223E-2</v>
      </c>
      <c r="X95" s="123">
        <v>3.7300000000000111E-2</v>
      </c>
      <c r="Y95" s="99">
        <f t="shared" si="13"/>
        <v>80142.382041679957</v>
      </c>
      <c r="Z95" s="88">
        <v>-2.0586931884738369E-2</v>
      </c>
      <c r="AA95" s="90">
        <f t="shared" si="17"/>
        <v>78445.319733509765</v>
      </c>
      <c r="AB95" s="90">
        <f>IF(INDEX('Pace of change parameters'!$E$27:$I$27,1,$B$6)=1,MAX(AA95,Y95),Y95)</f>
        <v>80142.382041679957</v>
      </c>
      <c r="AC95" s="88">
        <f t="shared" si="14"/>
        <v>4.1053519545867223E-2</v>
      </c>
      <c r="AD95" s="134">
        <v>3.7300000000000111E-2</v>
      </c>
      <c r="AE95" s="51">
        <f t="shared" si="15"/>
        <v>80142</v>
      </c>
      <c r="AF95" s="51">
        <v>295.93175435773065</v>
      </c>
      <c r="AG95" s="15">
        <f t="shared" si="16"/>
        <v>4.1048556805487024E-2</v>
      </c>
      <c r="AH95" s="15">
        <f t="shared" si="16"/>
        <v>3.7295055152785306E-2</v>
      </c>
      <c r="AI95" s="51"/>
      <c r="AJ95" s="51">
        <v>80094.213858577976</v>
      </c>
      <c r="AK95" s="51">
        <v>295.75529960660134</v>
      </c>
      <c r="AL95" s="15">
        <f t="shared" si="18"/>
        <v>5.96624139496571E-4</v>
      </c>
      <c r="AM95" s="53">
        <f t="shared" si="18"/>
        <v>5.96624139496571E-4</v>
      </c>
    </row>
    <row r="96" spans="1:39" x14ac:dyDescent="0.2">
      <c r="A96" s="160" t="s">
        <v>239</v>
      </c>
      <c r="B96" s="160" t="s">
        <v>240</v>
      </c>
      <c r="D96" s="62">
        <v>25791</v>
      </c>
      <c r="E96" s="67">
        <v>225.08100137841939</v>
      </c>
      <c r="F96" s="50"/>
      <c r="G96" s="82">
        <v>27434.082974295812</v>
      </c>
      <c r="H96" s="75">
        <v>238.95233657724901</v>
      </c>
      <c r="I96" s="84"/>
      <c r="J96" s="94">
        <f t="shared" si="19"/>
        <v>-5.9892031960218528E-2</v>
      </c>
      <c r="K96" s="117">
        <f t="shared" si="19"/>
        <v>-5.8050636363395691E-2</v>
      </c>
      <c r="L96" s="94">
        <v>3.9331766262514556E-2</v>
      </c>
      <c r="M96" s="88">
        <f>INDEX('Pace of change parameters'!$E$20:$I$20,1,$B$6)</f>
        <v>3.73E-2</v>
      </c>
      <c r="N96" s="99">
        <f>IF(INDEX('Pace of change parameters'!$E$28:$I$28,1,$B$6)=1,(1+L96)*D96,D96)</f>
        <v>26805.405583676515</v>
      </c>
      <c r="O96" s="85">
        <f>IF(K96&lt;INDEX('Pace of change parameters'!$E$16:$I$16,1,$B$6),1,IF(K96&gt;INDEX('Pace of change parameters'!$E$17:$I$17,1,$B$6),0,(K96-INDEX('Pace of change parameters'!$E$17:$I$17,1,$B$6))/(INDEX('Pace of change parameters'!$E$16:$I$16,1,$B$6)-INDEX('Pace of change parameters'!$E$17:$I$17,1,$B$6))))</f>
        <v>0</v>
      </c>
      <c r="P96" s="52">
        <v>3.9331766262514556E-2</v>
      </c>
      <c r="Q96" s="52">
        <v>3.7300000000000111E-2</v>
      </c>
      <c r="R96" s="9">
        <f>IF(INDEX('Pace of change parameters'!$E$29:$I$29,1,$B$6)=1,D96*(1+P96),D96)</f>
        <v>26805.405583676515</v>
      </c>
      <c r="S96" s="94">
        <f>IF(P96&lt;INDEX('Pace of change parameters'!$E$22:$I$22,1,$B$6),INDEX('Pace of change parameters'!$E$22:$I$22,1,$B$6),P96)</f>
        <v>3.9331766262514556E-2</v>
      </c>
      <c r="T96" s="123">
        <v>3.7300000000000111E-2</v>
      </c>
      <c r="U96" s="108">
        <f t="shared" si="12"/>
        <v>26805.405583676515</v>
      </c>
      <c r="V96" s="122">
        <f>IF(J96&gt;INDEX('Pace of change parameters'!$E$24:$I$24,1,$B$6),0,IF(J96&lt;INDEX('Pace of change parameters'!$E$23:$I$23,1,$B$6),1,(J96-INDEX('Pace of change parameters'!$E$24:$I$24,1,$B$6))/(INDEX('Pace of change parameters'!$E$23:$I$23,1,$B$6)-INDEX('Pace of change parameters'!$E$24:$I$24,1,$B$6))))</f>
        <v>1</v>
      </c>
      <c r="W96" s="123">
        <f>MIN(S96, S96+(INDEX('Pace of change parameters'!$E$25:$I$25,1,$B$6)-S96)*(1-V96))</f>
        <v>3.9331766262514556E-2</v>
      </c>
      <c r="X96" s="123">
        <v>3.7300000000000111E-2</v>
      </c>
      <c r="Y96" s="99">
        <f t="shared" si="13"/>
        <v>26805.405583676515</v>
      </c>
      <c r="Z96" s="88">
        <v>-2.1736577838522342E-2</v>
      </c>
      <c r="AA96" s="90">
        <f t="shared" si="17"/>
        <v>28043.397678142264</v>
      </c>
      <c r="AB96" s="90">
        <f>IF(INDEX('Pace of change parameters'!$E$27:$I$27,1,$B$6)=1,MAX(AA96,Y96),Y96)</f>
        <v>26805.405583676515</v>
      </c>
      <c r="AC96" s="88">
        <f t="shared" si="14"/>
        <v>3.9331766262514556E-2</v>
      </c>
      <c r="AD96" s="134">
        <v>3.7300000000000111E-2</v>
      </c>
      <c r="AE96" s="51">
        <f t="shared" si="15"/>
        <v>26805</v>
      </c>
      <c r="AF96" s="51">
        <v>233.47299007422239</v>
      </c>
      <c r="AG96" s="15">
        <f t="shared" si="16"/>
        <v>3.931604047923698E-2</v>
      </c>
      <c r="AH96" s="15">
        <f t="shared" si="16"/>
        <v>3.7284304958701942E-2</v>
      </c>
      <c r="AI96" s="51"/>
      <c r="AJ96" s="51">
        <v>28666.509493097721</v>
      </c>
      <c r="AK96" s="51">
        <v>249.68683776700638</v>
      </c>
      <c r="AL96" s="15">
        <f t="shared" si="18"/>
        <v>-6.4936733701252747E-2</v>
      </c>
      <c r="AM96" s="53">
        <f t="shared" si="18"/>
        <v>-6.4936733701252747E-2</v>
      </c>
    </row>
    <row r="97" spans="1:39" x14ac:dyDescent="0.2">
      <c r="A97" s="160" t="s">
        <v>241</v>
      </c>
      <c r="B97" s="160" t="s">
        <v>242</v>
      </c>
      <c r="D97" s="62">
        <v>13227</v>
      </c>
      <c r="E97" s="67">
        <v>171.99656574273334</v>
      </c>
      <c r="F97" s="50"/>
      <c r="G97" s="82">
        <v>14211.075873018937</v>
      </c>
      <c r="H97" s="75">
        <v>182.1506388380721</v>
      </c>
      <c r="I97" s="84"/>
      <c r="J97" s="94">
        <f t="shared" si="19"/>
        <v>-6.9247105695023237E-2</v>
      </c>
      <c r="K97" s="117">
        <f t="shared" si="19"/>
        <v>-5.5745470672576181E-2</v>
      </c>
      <c r="L97" s="94">
        <v>5.234722262426339E-2</v>
      </c>
      <c r="M97" s="88">
        <f>INDEX('Pace of change parameters'!$E$20:$I$20,1,$B$6)</f>
        <v>3.73E-2</v>
      </c>
      <c r="N97" s="99">
        <f>IF(INDEX('Pace of change parameters'!$E$28:$I$28,1,$B$6)=1,(1+L97)*D97,D97)</f>
        <v>13919.396713651131</v>
      </c>
      <c r="O97" s="85">
        <f>IF(K97&lt;INDEX('Pace of change parameters'!$E$16:$I$16,1,$B$6),1,IF(K97&gt;INDEX('Pace of change parameters'!$E$17:$I$17,1,$B$6),0,(K97-INDEX('Pace of change parameters'!$E$17:$I$17,1,$B$6))/(INDEX('Pace of change parameters'!$E$16:$I$16,1,$B$6)-INDEX('Pace of change parameters'!$E$17:$I$17,1,$B$6))))</f>
        <v>0</v>
      </c>
      <c r="P97" s="52">
        <v>5.234722262426339E-2</v>
      </c>
      <c r="Q97" s="52">
        <v>3.7300000000000111E-2</v>
      </c>
      <c r="R97" s="9">
        <f>IF(INDEX('Pace of change parameters'!$E$29:$I$29,1,$B$6)=1,D97*(1+P97),D97)</f>
        <v>13919.396713651131</v>
      </c>
      <c r="S97" s="94">
        <f>IF(P97&lt;INDEX('Pace of change parameters'!$E$22:$I$22,1,$B$6),INDEX('Pace of change parameters'!$E$22:$I$22,1,$B$6),P97)</f>
        <v>5.234722262426339E-2</v>
      </c>
      <c r="T97" s="123">
        <v>3.7300000000000111E-2</v>
      </c>
      <c r="U97" s="108">
        <f t="shared" si="12"/>
        <v>13919.396713651131</v>
      </c>
      <c r="V97" s="122">
        <f>IF(J97&gt;INDEX('Pace of change parameters'!$E$24:$I$24,1,$B$6),0,IF(J97&lt;INDEX('Pace of change parameters'!$E$23:$I$23,1,$B$6),1,(J97-INDEX('Pace of change parameters'!$E$24:$I$24,1,$B$6))/(INDEX('Pace of change parameters'!$E$23:$I$23,1,$B$6)-INDEX('Pace of change parameters'!$E$24:$I$24,1,$B$6))))</f>
        <v>1</v>
      </c>
      <c r="W97" s="123">
        <f>MIN(S97, S97+(INDEX('Pace of change parameters'!$E$25:$I$25,1,$B$6)-S97)*(1-V97))</f>
        <v>5.234722262426339E-2</v>
      </c>
      <c r="X97" s="123">
        <v>3.7300000000000111E-2</v>
      </c>
      <c r="Y97" s="99">
        <f t="shared" si="13"/>
        <v>13919.396713651131</v>
      </c>
      <c r="Z97" s="88">
        <v>-3.8254324787857619E-2</v>
      </c>
      <c r="AA97" s="90">
        <f t="shared" si="17"/>
        <v>14281.425797548754</v>
      </c>
      <c r="AB97" s="90">
        <f>IF(INDEX('Pace of change parameters'!$E$27:$I$27,1,$B$6)=1,MAX(AA97,Y97),Y97)</f>
        <v>13919.396713651131</v>
      </c>
      <c r="AC97" s="88">
        <f t="shared" si="14"/>
        <v>5.234722262426339E-2</v>
      </c>
      <c r="AD97" s="134">
        <v>3.7300000000000111E-2</v>
      </c>
      <c r="AE97" s="51">
        <f t="shared" si="15"/>
        <v>13919</v>
      </c>
      <c r="AF97" s="51">
        <v>178.40695276286115</v>
      </c>
      <c r="AG97" s="15">
        <f t="shared" si="16"/>
        <v>5.2317229908520391E-2</v>
      </c>
      <c r="AH97" s="15">
        <f t="shared" si="16"/>
        <v>3.7270436141825458E-2</v>
      </c>
      <c r="AI97" s="51"/>
      <c r="AJ97" s="51">
        <v>14849.482732946577</v>
      </c>
      <c r="AK97" s="51">
        <v>190.33342657444661</v>
      </c>
      <c r="AL97" s="15">
        <f t="shared" si="18"/>
        <v>-6.2660952551708338E-2</v>
      </c>
      <c r="AM97" s="53">
        <f t="shared" si="18"/>
        <v>-6.2660952551708338E-2</v>
      </c>
    </row>
    <row r="98" spans="1:39" x14ac:dyDescent="0.2">
      <c r="A98" s="160" t="s">
        <v>243</v>
      </c>
      <c r="B98" s="160" t="s">
        <v>244</v>
      </c>
      <c r="D98" s="62">
        <v>71613</v>
      </c>
      <c r="E98" s="67">
        <v>218.60039719529527</v>
      </c>
      <c r="F98" s="50"/>
      <c r="G98" s="82">
        <v>74780.392645698361</v>
      </c>
      <c r="H98" s="75">
        <v>227.02321511259998</v>
      </c>
      <c r="I98" s="84"/>
      <c r="J98" s="94">
        <f t="shared" si="19"/>
        <v>-4.2355924242135745E-2</v>
      </c>
      <c r="K98" s="117">
        <f t="shared" si="19"/>
        <v>-3.7101130442219854E-2</v>
      </c>
      <c r="L98" s="94">
        <v>4.2991882554945127E-2</v>
      </c>
      <c r="M98" s="88">
        <f>INDEX('Pace of change parameters'!$E$20:$I$20,1,$B$6)</f>
        <v>3.73E-2</v>
      </c>
      <c r="N98" s="99">
        <f>IF(INDEX('Pace of change parameters'!$E$28:$I$28,1,$B$6)=1,(1+L98)*D98,D98)</f>
        <v>74691.777685407287</v>
      </c>
      <c r="O98" s="85">
        <f>IF(K98&lt;INDEX('Pace of change parameters'!$E$16:$I$16,1,$B$6),1,IF(K98&gt;INDEX('Pace of change parameters'!$E$17:$I$17,1,$B$6),0,(K98-INDEX('Pace of change parameters'!$E$17:$I$17,1,$B$6))/(INDEX('Pace of change parameters'!$E$16:$I$16,1,$B$6)-INDEX('Pace of change parameters'!$E$17:$I$17,1,$B$6))))</f>
        <v>0</v>
      </c>
      <c r="P98" s="52">
        <v>4.2991882554945127E-2</v>
      </c>
      <c r="Q98" s="52">
        <v>3.7300000000000111E-2</v>
      </c>
      <c r="R98" s="9">
        <f>IF(INDEX('Pace of change parameters'!$E$29:$I$29,1,$B$6)=1,D98*(1+P98),D98)</f>
        <v>74691.777685407287</v>
      </c>
      <c r="S98" s="94">
        <f>IF(P98&lt;INDEX('Pace of change parameters'!$E$22:$I$22,1,$B$6),INDEX('Pace of change parameters'!$E$22:$I$22,1,$B$6),P98)</f>
        <v>4.2991882554945127E-2</v>
      </c>
      <c r="T98" s="123">
        <v>3.7300000000000111E-2</v>
      </c>
      <c r="U98" s="108">
        <f t="shared" si="12"/>
        <v>74691.777685407287</v>
      </c>
      <c r="V98" s="122">
        <f>IF(J98&gt;INDEX('Pace of change parameters'!$E$24:$I$24,1,$B$6),0,IF(J98&lt;INDEX('Pace of change parameters'!$E$23:$I$23,1,$B$6),1,(J98-INDEX('Pace of change parameters'!$E$24:$I$24,1,$B$6))/(INDEX('Pace of change parameters'!$E$23:$I$23,1,$B$6)-INDEX('Pace of change parameters'!$E$24:$I$24,1,$B$6))))</f>
        <v>1</v>
      </c>
      <c r="W98" s="123">
        <f>MIN(S98, S98+(INDEX('Pace of change parameters'!$E$25:$I$25,1,$B$6)-S98)*(1-V98))</f>
        <v>4.2991882554945127E-2</v>
      </c>
      <c r="X98" s="123">
        <v>3.7300000000000111E-2</v>
      </c>
      <c r="Y98" s="99">
        <f t="shared" si="13"/>
        <v>74691.777685407287</v>
      </c>
      <c r="Z98" s="88">
        <v>-1.8982244073722621E-2</v>
      </c>
      <c r="AA98" s="90">
        <f t="shared" si="17"/>
        <v>76656.498306139751</v>
      </c>
      <c r="AB98" s="90">
        <f>IF(INDEX('Pace of change parameters'!$E$27:$I$27,1,$B$6)=1,MAX(AA98,Y98),Y98)</f>
        <v>74691.777685407287</v>
      </c>
      <c r="AC98" s="88">
        <f t="shared" si="14"/>
        <v>4.2991882554945127E-2</v>
      </c>
      <c r="AD98" s="134">
        <v>3.7300000000000111E-2</v>
      </c>
      <c r="AE98" s="51">
        <f t="shared" si="15"/>
        <v>74692</v>
      </c>
      <c r="AF98" s="51">
        <v>226.75486692788496</v>
      </c>
      <c r="AG98" s="15">
        <f t="shared" si="16"/>
        <v>4.29949869437114E-2</v>
      </c>
      <c r="AH98" s="15">
        <f t="shared" si="16"/>
        <v>3.7303087447295713E-2</v>
      </c>
      <c r="AI98" s="51"/>
      <c r="AJ98" s="51">
        <v>78139.766424268892</v>
      </c>
      <c r="AK98" s="51">
        <v>237.22182211362804</v>
      </c>
      <c r="AL98" s="15">
        <f t="shared" si="18"/>
        <v>-4.4123070518906404E-2</v>
      </c>
      <c r="AM98" s="53">
        <f t="shared" si="18"/>
        <v>-4.4123070518906404E-2</v>
      </c>
    </row>
    <row r="99" spans="1:39" x14ac:dyDescent="0.2">
      <c r="A99" s="160" t="s">
        <v>245</v>
      </c>
      <c r="B99" s="160" t="s">
        <v>246</v>
      </c>
      <c r="D99" s="62">
        <v>20877</v>
      </c>
      <c r="E99" s="67">
        <v>212.12828553419718</v>
      </c>
      <c r="F99" s="50"/>
      <c r="G99" s="82">
        <v>22527.356856028557</v>
      </c>
      <c r="H99" s="75">
        <v>227.60144368941843</v>
      </c>
      <c r="I99" s="84"/>
      <c r="J99" s="94">
        <f t="shared" si="19"/>
        <v>-7.326011953270517E-2</v>
      </c>
      <c r="K99" s="117">
        <f t="shared" si="19"/>
        <v>-6.7983567697996183E-2</v>
      </c>
      <c r="L99" s="94">
        <v>4.3206044763481888E-2</v>
      </c>
      <c r="M99" s="88">
        <f>INDEX('Pace of change parameters'!$E$20:$I$20,1,$B$6)</f>
        <v>3.73E-2</v>
      </c>
      <c r="N99" s="99">
        <f>IF(INDEX('Pace of change parameters'!$E$28:$I$28,1,$B$6)=1,(1+L99)*D99,D99)</f>
        <v>21779.012596527213</v>
      </c>
      <c r="O99" s="85">
        <f>IF(K99&lt;INDEX('Pace of change parameters'!$E$16:$I$16,1,$B$6),1,IF(K99&gt;INDEX('Pace of change parameters'!$E$17:$I$17,1,$B$6),0,(K99-INDEX('Pace of change parameters'!$E$17:$I$17,1,$B$6))/(INDEX('Pace of change parameters'!$E$16:$I$16,1,$B$6)-INDEX('Pace of change parameters'!$E$17:$I$17,1,$B$6))))</f>
        <v>0</v>
      </c>
      <c r="P99" s="52">
        <v>4.3206044763481888E-2</v>
      </c>
      <c r="Q99" s="52">
        <v>3.7300000000000111E-2</v>
      </c>
      <c r="R99" s="9">
        <f>IF(INDEX('Pace of change parameters'!$E$29:$I$29,1,$B$6)=1,D99*(1+P99),D99)</f>
        <v>21779.012596527213</v>
      </c>
      <c r="S99" s="94">
        <f>IF(P99&lt;INDEX('Pace of change parameters'!$E$22:$I$22,1,$B$6),INDEX('Pace of change parameters'!$E$22:$I$22,1,$B$6),P99)</f>
        <v>4.3206044763481888E-2</v>
      </c>
      <c r="T99" s="123">
        <v>3.7300000000000111E-2</v>
      </c>
      <c r="U99" s="108">
        <f t="shared" si="12"/>
        <v>21779.012596527213</v>
      </c>
      <c r="V99" s="122">
        <f>IF(J99&gt;INDEX('Pace of change parameters'!$E$24:$I$24,1,$B$6),0,IF(J99&lt;INDEX('Pace of change parameters'!$E$23:$I$23,1,$B$6),1,(J99-INDEX('Pace of change parameters'!$E$24:$I$24,1,$B$6))/(INDEX('Pace of change parameters'!$E$23:$I$23,1,$B$6)-INDEX('Pace of change parameters'!$E$24:$I$24,1,$B$6))))</f>
        <v>1</v>
      </c>
      <c r="W99" s="123">
        <f>MIN(S99, S99+(INDEX('Pace of change parameters'!$E$25:$I$25,1,$B$6)-S99)*(1-V99))</f>
        <v>4.3206044763481888E-2</v>
      </c>
      <c r="X99" s="123">
        <v>3.7300000000000111E-2</v>
      </c>
      <c r="Y99" s="99">
        <f t="shared" si="13"/>
        <v>21779.012596527213</v>
      </c>
      <c r="Z99" s="88">
        <v>0</v>
      </c>
      <c r="AA99" s="90">
        <f t="shared" si="17"/>
        <v>23539.357585701069</v>
      </c>
      <c r="AB99" s="90">
        <f>IF(INDEX('Pace of change parameters'!$E$27:$I$27,1,$B$6)=1,MAX(AA99,Y99),Y99)</f>
        <v>21779.012596527213</v>
      </c>
      <c r="AC99" s="88">
        <f t="shared" si="14"/>
        <v>4.3206044763481888E-2</v>
      </c>
      <c r="AD99" s="134">
        <v>3.7300000000000111E-2</v>
      </c>
      <c r="AE99" s="51">
        <f t="shared" si="15"/>
        <v>21779</v>
      </c>
      <c r="AF99" s="51">
        <v>220.04054331768253</v>
      </c>
      <c r="AG99" s="15">
        <f t="shared" si="16"/>
        <v>4.3205441394836397E-2</v>
      </c>
      <c r="AH99" s="15">
        <f t="shared" si="16"/>
        <v>3.7299400047287934E-2</v>
      </c>
      <c r="AI99" s="51"/>
      <c r="AJ99" s="51">
        <v>23539.357585701069</v>
      </c>
      <c r="AK99" s="51">
        <v>237.82602656260045</v>
      </c>
      <c r="AL99" s="15">
        <f t="shared" si="18"/>
        <v>-7.4783586565267846E-2</v>
      </c>
      <c r="AM99" s="53">
        <f t="shared" si="18"/>
        <v>-7.4783586565267846E-2</v>
      </c>
    </row>
    <row r="100" spans="1:39" x14ac:dyDescent="0.2">
      <c r="A100" s="160" t="s">
        <v>247</v>
      </c>
      <c r="B100" s="160" t="s">
        <v>248</v>
      </c>
      <c r="D100" s="62">
        <v>21292</v>
      </c>
      <c r="E100" s="67">
        <v>206.02350068957091</v>
      </c>
      <c r="F100" s="50"/>
      <c r="G100" s="82">
        <v>22509.951823126605</v>
      </c>
      <c r="H100" s="75">
        <v>216.89476458770082</v>
      </c>
      <c r="I100" s="84"/>
      <c r="J100" s="94">
        <f t="shared" si="19"/>
        <v>-5.4107260321867412E-2</v>
      </c>
      <c r="K100" s="117">
        <f t="shared" si="19"/>
        <v>-5.0122297413657257E-2</v>
      </c>
      <c r="L100" s="94">
        <v>4.1670053655441963E-2</v>
      </c>
      <c r="M100" s="88">
        <f>INDEX('Pace of change parameters'!$E$20:$I$20,1,$B$6)</f>
        <v>3.73E-2</v>
      </c>
      <c r="N100" s="99">
        <f>IF(INDEX('Pace of change parameters'!$E$28:$I$28,1,$B$6)=1,(1+L100)*D100,D100)</f>
        <v>22179.238782431672</v>
      </c>
      <c r="O100" s="85">
        <f>IF(K100&lt;INDEX('Pace of change parameters'!$E$16:$I$16,1,$B$6),1,IF(K100&gt;INDEX('Pace of change parameters'!$E$17:$I$17,1,$B$6),0,(K100-INDEX('Pace of change parameters'!$E$17:$I$17,1,$B$6))/(INDEX('Pace of change parameters'!$E$16:$I$16,1,$B$6)-INDEX('Pace of change parameters'!$E$17:$I$17,1,$B$6))))</f>
        <v>0</v>
      </c>
      <c r="P100" s="52">
        <v>4.1670053655441963E-2</v>
      </c>
      <c r="Q100" s="52">
        <v>3.7300000000000111E-2</v>
      </c>
      <c r="R100" s="9">
        <f>IF(INDEX('Pace of change parameters'!$E$29:$I$29,1,$B$6)=1,D100*(1+P100),D100)</f>
        <v>22179.238782431672</v>
      </c>
      <c r="S100" s="94">
        <f>IF(P100&lt;INDEX('Pace of change parameters'!$E$22:$I$22,1,$B$6),INDEX('Pace of change parameters'!$E$22:$I$22,1,$B$6),P100)</f>
        <v>4.1670053655441963E-2</v>
      </c>
      <c r="T100" s="123">
        <v>3.7300000000000111E-2</v>
      </c>
      <c r="U100" s="108">
        <f t="shared" si="12"/>
        <v>22179.238782431672</v>
      </c>
      <c r="V100" s="122">
        <f>IF(J100&gt;INDEX('Pace of change parameters'!$E$24:$I$24,1,$B$6),0,IF(J100&lt;INDEX('Pace of change parameters'!$E$23:$I$23,1,$B$6),1,(J100-INDEX('Pace of change parameters'!$E$24:$I$24,1,$B$6))/(INDEX('Pace of change parameters'!$E$23:$I$23,1,$B$6)-INDEX('Pace of change parameters'!$E$24:$I$24,1,$B$6))))</f>
        <v>1</v>
      </c>
      <c r="W100" s="123">
        <f>MIN(S100, S100+(INDEX('Pace of change parameters'!$E$25:$I$25,1,$B$6)-S100)*(1-V100))</f>
        <v>4.1670053655441963E-2</v>
      </c>
      <c r="X100" s="123">
        <v>3.7300000000000111E-2</v>
      </c>
      <c r="Y100" s="99">
        <f t="shared" si="13"/>
        <v>22179.238782431672</v>
      </c>
      <c r="Z100" s="88">
        <v>0</v>
      </c>
      <c r="AA100" s="90">
        <f t="shared" si="17"/>
        <v>23521.17066320109</v>
      </c>
      <c r="AB100" s="90">
        <f>IF(INDEX('Pace of change parameters'!$E$27:$I$27,1,$B$6)=1,MAX(AA100,Y100),Y100)</f>
        <v>22179.238782431672</v>
      </c>
      <c r="AC100" s="88">
        <f t="shared" si="14"/>
        <v>4.1670053655441963E-2</v>
      </c>
      <c r="AD100" s="134">
        <v>3.7300000000000111E-2</v>
      </c>
      <c r="AE100" s="51">
        <f t="shared" si="15"/>
        <v>22179</v>
      </c>
      <c r="AF100" s="51">
        <v>213.70587647585836</v>
      </c>
      <c r="AG100" s="15">
        <f t="shared" si="16"/>
        <v>4.1658839000563663E-2</v>
      </c>
      <c r="AH100" s="15">
        <f t="shared" si="16"/>
        <v>3.7288832393266524E-2</v>
      </c>
      <c r="AI100" s="51"/>
      <c r="AJ100" s="51">
        <v>23521.17066320109</v>
      </c>
      <c r="AK100" s="51">
        <v>226.63836928254815</v>
      </c>
      <c r="AL100" s="15">
        <f t="shared" si="18"/>
        <v>-5.7062239053471853E-2</v>
      </c>
      <c r="AM100" s="53">
        <f t="shared" si="18"/>
        <v>-5.7062239053471853E-2</v>
      </c>
    </row>
    <row r="101" spans="1:39" x14ac:dyDescent="0.2">
      <c r="A101" s="160" t="s">
        <v>249</v>
      </c>
      <c r="B101" s="160" t="s">
        <v>250</v>
      </c>
      <c r="D101" s="62">
        <v>95581</v>
      </c>
      <c r="E101" s="67">
        <v>244.65725369097262</v>
      </c>
      <c r="F101" s="50"/>
      <c r="G101" s="82">
        <v>100308.36118009526</v>
      </c>
      <c r="H101" s="75">
        <v>255.29886319160096</v>
      </c>
      <c r="I101" s="84"/>
      <c r="J101" s="94">
        <f t="shared" si="19"/>
        <v>-4.7128286460663915E-2</v>
      </c>
      <c r="K101" s="117">
        <f t="shared" si="19"/>
        <v>-4.1682949025283467E-2</v>
      </c>
      <c r="L101" s="94">
        <v>4.322781634868722E-2</v>
      </c>
      <c r="M101" s="88">
        <f>INDEX('Pace of change parameters'!$E$20:$I$20,1,$B$6)</f>
        <v>3.73E-2</v>
      </c>
      <c r="N101" s="99">
        <f>IF(INDEX('Pace of change parameters'!$E$28:$I$28,1,$B$6)=1,(1+L101)*D101,D101)</f>
        <v>99712.75791442387</v>
      </c>
      <c r="O101" s="85">
        <f>IF(K101&lt;INDEX('Pace of change parameters'!$E$16:$I$16,1,$B$6),1,IF(K101&gt;INDEX('Pace of change parameters'!$E$17:$I$17,1,$B$6),0,(K101-INDEX('Pace of change parameters'!$E$17:$I$17,1,$B$6))/(INDEX('Pace of change parameters'!$E$16:$I$16,1,$B$6)-INDEX('Pace of change parameters'!$E$17:$I$17,1,$B$6))))</f>
        <v>0</v>
      </c>
      <c r="P101" s="52">
        <v>4.322781634868722E-2</v>
      </c>
      <c r="Q101" s="52">
        <v>3.7300000000000111E-2</v>
      </c>
      <c r="R101" s="9">
        <f>IF(INDEX('Pace of change parameters'!$E$29:$I$29,1,$B$6)=1,D101*(1+P101),D101)</f>
        <v>99712.75791442387</v>
      </c>
      <c r="S101" s="94">
        <f>IF(P101&lt;INDEX('Pace of change parameters'!$E$22:$I$22,1,$B$6),INDEX('Pace of change parameters'!$E$22:$I$22,1,$B$6),P101)</f>
        <v>4.322781634868722E-2</v>
      </c>
      <c r="T101" s="123">
        <v>3.7300000000000111E-2</v>
      </c>
      <c r="U101" s="108">
        <f t="shared" si="12"/>
        <v>99712.75791442387</v>
      </c>
      <c r="V101" s="122">
        <f>IF(J101&gt;INDEX('Pace of change parameters'!$E$24:$I$24,1,$B$6),0,IF(J101&lt;INDEX('Pace of change parameters'!$E$23:$I$23,1,$B$6),1,(J101-INDEX('Pace of change parameters'!$E$24:$I$24,1,$B$6))/(INDEX('Pace of change parameters'!$E$23:$I$23,1,$B$6)-INDEX('Pace of change parameters'!$E$24:$I$24,1,$B$6))))</f>
        <v>1</v>
      </c>
      <c r="W101" s="123">
        <f>MIN(S101, S101+(INDEX('Pace of change parameters'!$E$25:$I$25,1,$B$6)-S101)*(1-V101))</f>
        <v>4.322781634868722E-2</v>
      </c>
      <c r="X101" s="123">
        <v>3.7300000000000111E-2</v>
      </c>
      <c r="Y101" s="99">
        <f t="shared" si="13"/>
        <v>99712.75791442387</v>
      </c>
      <c r="Z101" s="88">
        <v>-1.1947527462920382E-2</v>
      </c>
      <c r="AA101" s="90">
        <f t="shared" si="17"/>
        <v>103562.25822815676</v>
      </c>
      <c r="AB101" s="90">
        <f>IF(INDEX('Pace of change parameters'!$E$27:$I$27,1,$B$6)=1,MAX(AA101,Y101),Y101)</f>
        <v>99712.75791442387</v>
      </c>
      <c r="AC101" s="88">
        <f t="shared" si="14"/>
        <v>4.322781634868722E-2</v>
      </c>
      <c r="AD101" s="134">
        <v>3.7300000000000111E-2</v>
      </c>
      <c r="AE101" s="51">
        <f t="shared" si="15"/>
        <v>99713</v>
      </c>
      <c r="AF101" s="51">
        <v>253.78358539542765</v>
      </c>
      <c r="AG101" s="15">
        <f t="shared" si="16"/>
        <v>4.3230349127964862E-2</v>
      </c>
      <c r="AH101" s="15">
        <f t="shared" si="16"/>
        <v>3.7302518387550165E-2</v>
      </c>
      <c r="AI101" s="51"/>
      <c r="AJ101" s="51">
        <v>104814.53273653974</v>
      </c>
      <c r="AK101" s="51">
        <v>266.76770250043103</v>
      </c>
      <c r="AL101" s="15">
        <f t="shared" si="18"/>
        <v>-4.8671998084109935E-2</v>
      </c>
      <c r="AM101" s="53">
        <f t="shared" si="18"/>
        <v>-4.8671998084109935E-2</v>
      </c>
    </row>
    <row r="102" spans="1:39" x14ac:dyDescent="0.2">
      <c r="A102" s="160" t="s">
        <v>251</v>
      </c>
      <c r="B102" s="160" t="s">
        <v>252</v>
      </c>
      <c r="D102" s="62">
        <v>59429</v>
      </c>
      <c r="E102" s="67">
        <v>238.56627622829814</v>
      </c>
      <c r="F102" s="50"/>
      <c r="G102" s="82">
        <v>68909.73498805298</v>
      </c>
      <c r="H102" s="75">
        <v>274.77982976002545</v>
      </c>
      <c r="I102" s="84"/>
      <c r="J102" s="94">
        <f t="shared" si="19"/>
        <v>-0.13758193947047792</v>
      </c>
      <c r="K102" s="117">
        <f t="shared" si="19"/>
        <v>-0.13179116372316646</v>
      </c>
      <c r="L102" s="94">
        <v>4.4265034659638491E-2</v>
      </c>
      <c r="M102" s="88">
        <f>INDEX('Pace of change parameters'!$E$20:$I$20,1,$B$6)</f>
        <v>3.73E-2</v>
      </c>
      <c r="N102" s="99">
        <f>IF(INDEX('Pace of change parameters'!$E$28:$I$28,1,$B$6)=1,(1+L102)*D102,D102)</f>
        <v>62059.626744787653</v>
      </c>
      <c r="O102" s="85">
        <f>IF(K102&lt;INDEX('Pace of change parameters'!$E$16:$I$16,1,$B$6),1,IF(K102&gt;INDEX('Pace of change parameters'!$E$17:$I$17,1,$B$6),0,(K102-INDEX('Pace of change parameters'!$E$17:$I$17,1,$B$6))/(INDEX('Pace of change parameters'!$E$16:$I$16,1,$B$6)-INDEX('Pace of change parameters'!$E$17:$I$17,1,$B$6))))</f>
        <v>0</v>
      </c>
      <c r="P102" s="52">
        <v>4.4265034659638491E-2</v>
      </c>
      <c r="Q102" s="52">
        <v>3.7300000000000111E-2</v>
      </c>
      <c r="R102" s="9">
        <f>IF(INDEX('Pace of change parameters'!$E$29:$I$29,1,$B$6)=1,D102*(1+P102),D102)</f>
        <v>62059.626744787653</v>
      </c>
      <c r="S102" s="94">
        <f>IF(P102&lt;INDEX('Pace of change parameters'!$E$22:$I$22,1,$B$6),INDEX('Pace of change parameters'!$E$22:$I$22,1,$B$6),P102)</f>
        <v>4.4265034659638491E-2</v>
      </c>
      <c r="T102" s="123">
        <v>3.7300000000000111E-2</v>
      </c>
      <c r="U102" s="108">
        <f t="shared" si="12"/>
        <v>62059.626744787653</v>
      </c>
      <c r="V102" s="122">
        <f>IF(J102&gt;INDEX('Pace of change parameters'!$E$24:$I$24,1,$B$6),0,IF(J102&lt;INDEX('Pace of change parameters'!$E$23:$I$23,1,$B$6),1,(J102-INDEX('Pace of change parameters'!$E$24:$I$24,1,$B$6))/(INDEX('Pace of change parameters'!$E$23:$I$23,1,$B$6)-INDEX('Pace of change parameters'!$E$24:$I$24,1,$B$6))))</f>
        <v>1</v>
      </c>
      <c r="W102" s="123">
        <f>MIN(S102, S102+(INDEX('Pace of change parameters'!$E$25:$I$25,1,$B$6)-S102)*(1-V102))</f>
        <v>4.4265034659638491E-2</v>
      </c>
      <c r="X102" s="123">
        <v>3.7300000000000111E-2</v>
      </c>
      <c r="Y102" s="99">
        <f t="shared" si="13"/>
        <v>62059.626744787653</v>
      </c>
      <c r="Z102" s="88">
        <v>-5.5613122923575675E-3</v>
      </c>
      <c r="AA102" s="90">
        <f t="shared" si="17"/>
        <v>71604.935692459156</v>
      </c>
      <c r="AB102" s="90">
        <f>IF(INDEX('Pace of change parameters'!$E$27:$I$27,1,$B$6)=1,MAX(AA102,Y102),Y102)</f>
        <v>62059.626744787653</v>
      </c>
      <c r="AC102" s="88">
        <f t="shared" si="14"/>
        <v>4.4265034659638491E-2</v>
      </c>
      <c r="AD102" s="134">
        <v>3.7300000000000111E-2</v>
      </c>
      <c r="AE102" s="51">
        <f t="shared" si="15"/>
        <v>62060</v>
      </c>
      <c r="AF102" s="51">
        <v>247.46628669902248</v>
      </c>
      <c r="AG102" s="15">
        <f t="shared" si="16"/>
        <v>4.4271315351091189E-2</v>
      </c>
      <c r="AH102" s="15">
        <f t="shared" si="16"/>
        <v>3.7306238800522751E-2</v>
      </c>
      <c r="AI102" s="51"/>
      <c r="AJ102" s="51">
        <v>72005.380097913556</v>
      </c>
      <c r="AK102" s="51">
        <v>287.12381622917121</v>
      </c>
      <c r="AL102" s="15">
        <f t="shared" si="18"/>
        <v>-0.13811995831963864</v>
      </c>
      <c r="AM102" s="53">
        <f t="shared" si="18"/>
        <v>-0.13811995831963875</v>
      </c>
    </row>
    <row r="103" spans="1:39" x14ac:dyDescent="0.2">
      <c r="A103" s="160" t="s">
        <v>253</v>
      </c>
      <c r="B103" s="160" t="s">
        <v>254</v>
      </c>
      <c r="D103" s="62">
        <v>58200</v>
      </c>
      <c r="E103" s="67">
        <v>245.79066933293581</v>
      </c>
      <c r="F103" s="50"/>
      <c r="G103" s="82">
        <v>63998.788785247816</v>
      </c>
      <c r="H103" s="75">
        <v>268.78162719875706</v>
      </c>
      <c r="I103" s="84"/>
      <c r="J103" s="94">
        <f t="shared" si="19"/>
        <v>-9.0607789542799577E-2</v>
      </c>
      <c r="K103" s="117">
        <f t="shared" si="19"/>
        <v>-8.553768390136296E-2</v>
      </c>
      <c r="L103" s="94">
        <v>4.3083225896797916E-2</v>
      </c>
      <c r="M103" s="88">
        <f>INDEX('Pace of change parameters'!$E$20:$I$20,1,$B$6)</f>
        <v>3.73E-2</v>
      </c>
      <c r="N103" s="99">
        <f>IF(INDEX('Pace of change parameters'!$E$28:$I$28,1,$B$6)=1,(1+L103)*D103,D103)</f>
        <v>60707.44374719364</v>
      </c>
      <c r="O103" s="85">
        <f>IF(K103&lt;INDEX('Pace of change parameters'!$E$16:$I$16,1,$B$6),1,IF(K103&gt;INDEX('Pace of change parameters'!$E$17:$I$17,1,$B$6),0,(K103-INDEX('Pace of change parameters'!$E$17:$I$17,1,$B$6))/(INDEX('Pace of change parameters'!$E$16:$I$16,1,$B$6)-INDEX('Pace of change parameters'!$E$17:$I$17,1,$B$6))))</f>
        <v>0</v>
      </c>
      <c r="P103" s="52">
        <v>4.3083225896797916E-2</v>
      </c>
      <c r="Q103" s="52">
        <v>3.7300000000000111E-2</v>
      </c>
      <c r="R103" s="9">
        <f>IF(INDEX('Pace of change parameters'!$E$29:$I$29,1,$B$6)=1,D103*(1+P103),D103)</f>
        <v>60707.44374719364</v>
      </c>
      <c r="S103" s="94">
        <f>IF(P103&lt;INDEX('Pace of change parameters'!$E$22:$I$22,1,$B$6),INDEX('Pace of change parameters'!$E$22:$I$22,1,$B$6),P103)</f>
        <v>4.3083225896797916E-2</v>
      </c>
      <c r="T103" s="123">
        <v>3.7300000000000111E-2</v>
      </c>
      <c r="U103" s="108">
        <f t="shared" si="12"/>
        <v>60707.44374719364</v>
      </c>
      <c r="V103" s="122">
        <f>IF(J103&gt;INDEX('Pace of change parameters'!$E$24:$I$24,1,$B$6),0,IF(J103&lt;INDEX('Pace of change parameters'!$E$23:$I$23,1,$B$6),1,(J103-INDEX('Pace of change parameters'!$E$24:$I$24,1,$B$6))/(INDEX('Pace of change parameters'!$E$23:$I$23,1,$B$6)-INDEX('Pace of change parameters'!$E$24:$I$24,1,$B$6))))</f>
        <v>1</v>
      </c>
      <c r="W103" s="123">
        <f>MIN(S103, S103+(INDEX('Pace of change parameters'!$E$25:$I$25,1,$B$6)-S103)*(1-V103))</f>
        <v>4.3083225896797916E-2</v>
      </c>
      <c r="X103" s="123">
        <v>3.7300000000000111E-2</v>
      </c>
      <c r="Y103" s="99">
        <f t="shared" si="13"/>
        <v>60707.44374719364</v>
      </c>
      <c r="Z103" s="88">
        <v>0</v>
      </c>
      <c r="AA103" s="90">
        <f t="shared" si="17"/>
        <v>66873.81852631997</v>
      </c>
      <c r="AB103" s="90">
        <f>IF(INDEX('Pace of change parameters'!$E$27:$I$27,1,$B$6)=1,MAX(AA103,Y103),Y103)</f>
        <v>60707.44374719364</v>
      </c>
      <c r="AC103" s="88">
        <f t="shared" si="14"/>
        <v>4.3083225896797916E-2</v>
      </c>
      <c r="AD103" s="134">
        <v>3.7300000000000111E-2</v>
      </c>
      <c r="AE103" s="51">
        <f t="shared" si="15"/>
        <v>60707</v>
      </c>
      <c r="AF103" s="51">
        <v>254.95679765295989</v>
      </c>
      <c r="AG103" s="15">
        <f t="shared" si="16"/>
        <v>4.3075601374570338E-2</v>
      </c>
      <c r="AH103" s="15">
        <f t="shared" si="16"/>
        <v>3.7292417750846685E-2</v>
      </c>
      <c r="AI103" s="51"/>
      <c r="AJ103" s="51">
        <v>66873.81852631997</v>
      </c>
      <c r="AK103" s="51">
        <v>280.85615527526846</v>
      </c>
      <c r="AL103" s="15">
        <f t="shared" si="18"/>
        <v>-9.2215737970650746E-2</v>
      </c>
      <c r="AM103" s="53">
        <f t="shared" si="18"/>
        <v>-9.2215737970650746E-2</v>
      </c>
    </row>
    <row r="104" spans="1:39" x14ac:dyDescent="0.2">
      <c r="A104" s="160" t="s">
        <v>255</v>
      </c>
      <c r="B104" s="160" t="s">
        <v>256</v>
      </c>
      <c r="D104" s="62">
        <v>47758</v>
      </c>
      <c r="E104" s="67">
        <v>249.75509599887101</v>
      </c>
      <c r="F104" s="50"/>
      <c r="G104" s="82">
        <v>51704.675395973238</v>
      </c>
      <c r="H104" s="75">
        <v>269.11351779812037</v>
      </c>
      <c r="I104" s="84"/>
      <c r="J104" s="94">
        <f t="shared" si="19"/>
        <v>-7.6331112529924194E-2</v>
      </c>
      <c r="K104" s="117">
        <f t="shared" si="19"/>
        <v>-7.1934037196048184E-2</v>
      </c>
      <c r="L104" s="94">
        <v>4.2238010044186369E-2</v>
      </c>
      <c r="M104" s="88">
        <f>INDEX('Pace of change parameters'!$E$20:$I$20,1,$B$6)</f>
        <v>3.73E-2</v>
      </c>
      <c r="N104" s="99">
        <f>IF(INDEX('Pace of change parameters'!$E$28:$I$28,1,$B$6)=1,(1+L104)*D104,D104)</f>
        <v>49775.202883690254</v>
      </c>
      <c r="O104" s="85">
        <f>IF(K104&lt;INDEX('Pace of change parameters'!$E$16:$I$16,1,$B$6),1,IF(K104&gt;INDEX('Pace of change parameters'!$E$17:$I$17,1,$B$6),0,(K104-INDEX('Pace of change parameters'!$E$17:$I$17,1,$B$6))/(INDEX('Pace of change parameters'!$E$16:$I$16,1,$B$6)-INDEX('Pace of change parameters'!$E$17:$I$17,1,$B$6))))</f>
        <v>0</v>
      </c>
      <c r="P104" s="52">
        <v>4.2238010044186369E-2</v>
      </c>
      <c r="Q104" s="52">
        <v>3.7300000000000111E-2</v>
      </c>
      <c r="R104" s="9">
        <f>IF(INDEX('Pace of change parameters'!$E$29:$I$29,1,$B$6)=1,D104*(1+P104),D104)</f>
        <v>49775.202883690254</v>
      </c>
      <c r="S104" s="94">
        <f>IF(P104&lt;INDEX('Pace of change parameters'!$E$22:$I$22,1,$B$6),INDEX('Pace of change parameters'!$E$22:$I$22,1,$B$6),P104)</f>
        <v>4.2238010044186369E-2</v>
      </c>
      <c r="T104" s="123">
        <v>3.7300000000000111E-2</v>
      </c>
      <c r="U104" s="108">
        <f t="shared" si="12"/>
        <v>49775.202883690254</v>
      </c>
      <c r="V104" s="122">
        <f>IF(J104&gt;INDEX('Pace of change parameters'!$E$24:$I$24,1,$B$6),0,IF(J104&lt;INDEX('Pace of change parameters'!$E$23:$I$23,1,$B$6),1,(J104-INDEX('Pace of change parameters'!$E$24:$I$24,1,$B$6))/(INDEX('Pace of change parameters'!$E$23:$I$23,1,$B$6)-INDEX('Pace of change parameters'!$E$24:$I$24,1,$B$6))))</f>
        <v>1</v>
      </c>
      <c r="W104" s="123">
        <f>MIN(S104, S104+(INDEX('Pace of change parameters'!$E$25:$I$25,1,$B$6)-S104)*(1-V104))</f>
        <v>4.2238010044186369E-2</v>
      </c>
      <c r="X104" s="123">
        <v>3.7300000000000111E-2</v>
      </c>
      <c r="Y104" s="99">
        <f t="shared" si="13"/>
        <v>49775.202883690254</v>
      </c>
      <c r="Z104" s="88">
        <v>-1.332567809378582E-2</v>
      </c>
      <c r="AA104" s="90">
        <f t="shared" si="17"/>
        <v>53307.46241495452</v>
      </c>
      <c r="AB104" s="90">
        <f>IF(INDEX('Pace of change parameters'!$E$27:$I$27,1,$B$6)=1,MAX(AA104,Y104),Y104)</f>
        <v>49775.202883690254</v>
      </c>
      <c r="AC104" s="88">
        <f t="shared" si="14"/>
        <v>4.2238010044186369E-2</v>
      </c>
      <c r="AD104" s="134">
        <v>3.7300000000000111E-2</v>
      </c>
      <c r="AE104" s="51">
        <f t="shared" si="15"/>
        <v>49775</v>
      </c>
      <c r="AF104" s="51">
        <v>259.06990510658261</v>
      </c>
      <c r="AG104" s="15">
        <f t="shared" si="16"/>
        <v>4.2233761882825904E-2</v>
      </c>
      <c r="AH104" s="15">
        <f t="shared" si="16"/>
        <v>3.7295771965965008E-2</v>
      </c>
      <c r="AI104" s="51"/>
      <c r="AJ104" s="51">
        <v>54027.414346779289</v>
      </c>
      <c r="AK104" s="51">
        <v>281.20295545904833</v>
      </c>
      <c r="AL104" s="15">
        <f t="shared" si="18"/>
        <v>-7.8708455664467381E-2</v>
      </c>
      <c r="AM104" s="53">
        <f t="shared" si="18"/>
        <v>-7.8708455664467381E-2</v>
      </c>
    </row>
    <row r="105" spans="1:39" x14ac:dyDescent="0.2">
      <c r="A105" s="160" t="s">
        <v>257</v>
      </c>
      <c r="B105" s="160" t="s">
        <v>258</v>
      </c>
      <c r="D105" s="62">
        <v>79497</v>
      </c>
      <c r="E105" s="67">
        <v>273.70315082707884</v>
      </c>
      <c r="F105" s="50"/>
      <c r="G105" s="82">
        <v>76658.78370314966</v>
      </c>
      <c r="H105" s="75">
        <v>260.52659444421926</v>
      </c>
      <c r="I105" s="84"/>
      <c r="J105" s="94">
        <f t="shared" si="19"/>
        <v>3.7024019424061416E-2</v>
      </c>
      <c r="K105" s="117">
        <f t="shared" si="19"/>
        <v>5.0576626969577099E-2</v>
      </c>
      <c r="L105" s="94">
        <v>5.0856214266638888E-2</v>
      </c>
      <c r="M105" s="88">
        <f>INDEX('Pace of change parameters'!$E$20:$I$20,1,$B$6)</f>
        <v>3.73E-2</v>
      </c>
      <c r="N105" s="99">
        <f>IF(INDEX('Pace of change parameters'!$E$28:$I$28,1,$B$6)=1,(1+L105)*D105,D105)</f>
        <v>83539.916465554998</v>
      </c>
      <c r="O105" s="85">
        <f>IF(K105&lt;INDEX('Pace of change parameters'!$E$16:$I$16,1,$B$6),1,IF(K105&gt;INDEX('Pace of change parameters'!$E$17:$I$17,1,$B$6),0,(K105-INDEX('Pace of change parameters'!$E$17:$I$17,1,$B$6))/(INDEX('Pace of change parameters'!$E$16:$I$16,1,$B$6)-INDEX('Pace of change parameters'!$E$17:$I$17,1,$B$6))))</f>
        <v>0</v>
      </c>
      <c r="P105" s="52">
        <v>5.0856214266638888E-2</v>
      </c>
      <c r="Q105" s="52">
        <v>3.7300000000000111E-2</v>
      </c>
      <c r="R105" s="9">
        <f>IF(INDEX('Pace of change parameters'!$E$29:$I$29,1,$B$6)=1,D105*(1+P105),D105)</f>
        <v>83539.916465554998</v>
      </c>
      <c r="S105" s="94">
        <f>IF(P105&lt;INDEX('Pace of change parameters'!$E$22:$I$22,1,$B$6),INDEX('Pace of change parameters'!$E$22:$I$22,1,$B$6),P105)</f>
        <v>5.0856214266638888E-2</v>
      </c>
      <c r="T105" s="123">
        <v>3.7300000000000111E-2</v>
      </c>
      <c r="U105" s="108">
        <f t="shared" si="12"/>
        <v>83539.916465554998</v>
      </c>
      <c r="V105" s="122">
        <f>IF(J105&gt;INDEX('Pace of change parameters'!$E$24:$I$24,1,$B$6),0,IF(J105&lt;INDEX('Pace of change parameters'!$E$23:$I$23,1,$B$6),1,(J105-INDEX('Pace of change parameters'!$E$24:$I$24,1,$B$6))/(INDEX('Pace of change parameters'!$E$23:$I$23,1,$B$6)-INDEX('Pace of change parameters'!$E$24:$I$24,1,$B$6))))</f>
        <v>1</v>
      </c>
      <c r="W105" s="123">
        <f>MIN(S105, S105+(INDEX('Pace of change parameters'!$E$25:$I$25,1,$B$6)-S105)*(1-V105))</f>
        <v>5.0856214266638888E-2</v>
      </c>
      <c r="X105" s="123">
        <v>3.7300000000000111E-2</v>
      </c>
      <c r="Y105" s="99">
        <f t="shared" si="13"/>
        <v>83539.916465554998</v>
      </c>
      <c r="Z105" s="88">
        <v>-4.2222116034199453E-2</v>
      </c>
      <c r="AA105" s="90">
        <f t="shared" si="17"/>
        <v>76720.44202758772</v>
      </c>
      <c r="AB105" s="90">
        <f>IF(INDEX('Pace of change parameters'!$E$27:$I$27,1,$B$6)=1,MAX(AA105,Y105),Y105)</f>
        <v>83539.916465554998</v>
      </c>
      <c r="AC105" s="88">
        <f t="shared" si="14"/>
        <v>5.0856214266638888E-2</v>
      </c>
      <c r="AD105" s="134">
        <v>3.7300000000000111E-2</v>
      </c>
      <c r="AE105" s="51">
        <f t="shared" si="15"/>
        <v>83540</v>
      </c>
      <c r="AF105" s="51">
        <v>283.91256224661242</v>
      </c>
      <c r="AG105" s="15">
        <f t="shared" ref="AG105:AH136" si="20">AE105/D105 - 1</f>
        <v>5.0857265054027101E-2</v>
      </c>
      <c r="AH105" s="15">
        <f t="shared" si="20"/>
        <v>3.7301037232062129E-2</v>
      </c>
      <c r="AI105" s="51"/>
      <c r="AJ105" s="51">
        <v>80102.540799874201</v>
      </c>
      <c r="AK105" s="51">
        <v>272.23028011678355</v>
      </c>
      <c r="AL105" s="15">
        <f t="shared" si="18"/>
        <v>4.2913235532863414E-2</v>
      </c>
      <c r="AM105" s="53">
        <f t="shared" si="18"/>
        <v>4.2913235532863192E-2</v>
      </c>
    </row>
    <row r="106" spans="1:39" x14ac:dyDescent="0.2">
      <c r="A106" s="160" t="s">
        <v>259</v>
      </c>
      <c r="B106" s="160" t="s">
        <v>260</v>
      </c>
      <c r="D106" s="62">
        <v>157074</v>
      </c>
      <c r="E106" s="67">
        <v>234.11991617728847</v>
      </c>
      <c r="F106" s="50"/>
      <c r="G106" s="82">
        <v>161651.1814397542</v>
      </c>
      <c r="H106" s="75">
        <v>239.05522288301418</v>
      </c>
      <c r="I106" s="84"/>
      <c r="J106" s="94">
        <f t="shared" si="19"/>
        <v>-2.8315174680366151E-2</v>
      </c>
      <c r="K106" s="117">
        <f t="shared" si="19"/>
        <v>-2.0645048646943276E-2</v>
      </c>
      <c r="L106" s="94">
        <v>4.5488068319223141E-2</v>
      </c>
      <c r="M106" s="88">
        <f>INDEX('Pace of change parameters'!$E$20:$I$20,1,$B$6)</f>
        <v>3.73E-2</v>
      </c>
      <c r="N106" s="99">
        <f>IF(INDEX('Pace of change parameters'!$E$28:$I$28,1,$B$6)=1,(1+L106)*D106,D106)</f>
        <v>164218.99284317365</v>
      </c>
      <c r="O106" s="85">
        <f>IF(K106&lt;INDEX('Pace of change parameters'!$E$16:$I$16,1,$B$6),1,IF(K106&gt;INDEX('Pace of change parameters'!$E$17:$I$17,1,$B$6),0,(K106-INDEX('Pace of change parameters'!$E$17:$I$17,1,$B$6))/(INDEX('Pace of change parameters'!$E$16:$I$16,1,$B$6)-INDEX('Pace of change parameters'!$E$17:$I$17,1,$B$6))))</f>
        <v>0</v>
      </c>
      <c r="P106" s="52">
        <v>4.5488068319223141E-2</v>
      </c>
      <c r="Q106" s="52">
        <v>3.7300000000000111E-2</v>
      </c>
      <c r="R106" s="9">
        <f>IF(INDEX('Pace of change parameters'!$E$29:$I$29,1,$B$6)=1,D106*(1+P106),D106)</f>
        <v>164218.99284317365</v>
      </c>
      <c r="S106" s="94">
        <f>IF(P106&lt;INDEX('Pace of change parameters'!$E$22:$I$22,1,$B$6),INDEX('Pace of change parameters'!$E$22:$I$22,1,$B$6),P106)</f>
        <v>4.5488068319223141E-2</v>
      </c>
      <c r="T106" s="123">
        <v>3.7300000000000111E-2</v>
      </c>
      <c r="U106" s="108">
        <f t="shared" si="12"/>
        <v>164218.99284317365</v>
      </c>
      <c r="V106" s="122">
        <f>IF(J106&gt;INDEX('Pace of change parameters'!$E$24:$I$24,1,$B$6),0,IF(J106&lt;INDEX('Pace of change parameters'!$E$23:$I$23,1,$B$6),1,(J106-INDEX('Pace of change parameters'!$E$24:$I$24,1,$B$6))/(INDEX('Pace of change parameters'!$E$23:$I$23,1,$B$6)-INDEX('Pace of change parameters'!$E$24:$I$24,1,$B$6))))</f>
        <v>1</v>
      </c>
      <c r="W106" s="123">
        <f>MIN(S106, S106+(INDEX('Pace of change parameters'!$E$25:$I$25,1,$B$6)-S106)*(1-V106))</f>
        <v>4.5488068319223141E-2</v>
      </c>
      <c r="X106" s="123">
        <v>3.7300000000000111E-2</v>
      </c>
      <c r="Y106" s="99">
        <f t="shared" si="13"/>
        <v>164218.99284317365</v>
      </c>
      <c r="Z106" s="88">
        <v>-2.7231317449442849E-2</v>
      </c>
      <c r="AA106" s="90">
        <f t="shared" si="17"/>
        <v>164313.34277847118</v>
      </c>
      <c r="AB106" s="90">
        <f>IF(INDEX('Pace of change parameters'!$E$27:$I$27,1,$B$6)=1,MAX(AA106,Y106),Y106)</f>
        <v>164218.99284317365</v>
      </c>
      <c r="AC106" s="88">
        <f t="shared" si="14"/>
        <v>4.5488068319223141E-2</v>
      </c>
      <c r="AD106" s="134">
        <v>3.7300000000000111E-2</v>
      </c>
      <c r="AE106" s="51">
        <f t="shared" si="15"/>
        <v>164219</v>
      </c>
      <c r="AF106" s="51">
        <v>242.85259963445768</v>
      </c>
      <c r="AG106" s="15">
        <f t="shared" si="20"/>
        <v>4.5488113882628634E-2</v>
      </c>
      <c r="AH106" s="15">
        <f t="shared" si="20"/>
        <v>3.7300045206561272E-2</v>
      </c>
      <c r="AI106" s="51"/>
      <c r="AJ106" s="51">
        <v>168913.0681588646</v>
      </c>
      <c r="AK106" s="51">
        <v>249.79434605382204</v>
      </c>
      <c r="AL106" s="15">
        <f t="shared" si="18"/>
        <v>-2.778984604346757E-2</v>
      </c>
      <c r="AM106" s="53">
        <f t="shared" si="18"/>
        <v>-2.778984604346757E-2</v>
      </c>
    </row>
    <row r="107" spans="1:39" x14ac:dyDescent="0.2">
      <c r="A107" s="160" t="s">
        <v>261</v>
      </c>
      <c r="B107" s="160" t="s">
        <v>262</v>
      </c>
      <c r="D107" s="62">
        <v>27760</v>
      </c>
      <c r="E107" s="67">
        <v>209.23769608754142</v>
      </c>
      <c r="F107" s="50"/>
      <c r="G107" s="82">
        <v>30572.462932947616</v>
      </c>
      <c r="H107" s="75">
        <v>229.09274627655645</v>
      </c>
      <c r="I107" s="84"/>
      <c r="J107" s="94">
        <f t="shared" si="19"/>
        <v>-9.1993338551623727E-2</v>
      </c>
      <c r="K107" s="117">
        <f t="shared" si="19"/>
        <v>-8.6668174840622836E-2</v>
      </c>
      <c r="L107" s="94">
        <v>4.3383427084786153E-2</v>
      </c>
      <c r="M107" s="88">
        <f>INDEX('Pace of change parameters'!$E$20:$I$20,1,$B$6)</f>
        <v>3.73E-2</v>
      </c>
      <c r="N107" s="99">
        <f>IF(INDEX('Pace of change parameters'!$E$28:$I$28,1,$B$6)=1,(1+L107)*D107,D107)</f>
        <v>28964.323935873665</v>
      </c>
      <c r="O107" s="85">
        <f>IF(K107&lt;INDEX('Pace of change parameters'!$E$16:$I$16,1,$B$6),1,IF(K107&gt;INDEX('Pace of change parameters'!$E$17:$I$17,1,$B$6),0,(K107-INDEX('Pace of change parameters'!$E$17:$I$17,1,$B$6))/(INDEX('Pace of change parameters'!$E$16:$I$16,1,$B$6)-INDEX('Pace of change parameters'!$E$17:$I$17,1,$B$6))))</f>
        <v>0</v>
      </c>
      <c r="P107" s="52">
        <v>4.3383427084786153E-2</v>
      </c>
      <c r="Q107" s="52">
        <v>3.7300000000000111E-2</v>
      </c>
      <c r="R107" s="9">
        <f>IF(INDEX('Pace of change parameters'!$E$29:$I$29,1,$B$6)=1,D107*(1+P107),D107)</f>
        <v>28964.323935873665</v>
      </c>
      <c r="S107" s="94">
        <f>IF(P107&lt;INDEX('Pace of change parameters'!$E$22:$I$22,1,$B$6),INDEX('Pace of change parameters'!$E$22:$I$22,1,$B$6),P107)</f>
        <v>4.3383427084786153E-2</v>
      </c>
      <c r="T107" s="123">
        <v>3.7300000000000111E-2</v>
      </c>
      <c r="U107" s="108">
        <f t="shared" si="12"/>
        <v>28964.323935873665</v>
      </c>
      <c r="V107" s="122">
        <f>IF(J107&gt;INDEX('Pace of change parameters'!$E$24:$I$24,1,$B$6),0,IF(J107&lt;INDEX('Pace of change parameters'!$E$23:$I$23,1,$B$6),1,(J107-INDEX('Pace of change parameters'!$E$24:$I$24,1,$B$6))/(INDEX('Pace of change parameters'!$E$23:$I$23,1,$B$6)-INDEX('Pace of change parameters'!$E$24:$I$24,1,$B$6))))</f>
        <v>1</v>
      </c>
      <c r="W107" s="123">
        <f>MIN(S107, S107+(INDEX('Pace of change parameters'!$E$25:$I$25,1,$B$6)-S107)*(1-V107))</f>
        <v>4.3383427084786153E-2</v>
      </c>
      <c r="X107" s="123">
        <v>3.7300000000000111E-2</v>
      </c>
      <c r="Y107" s="99">
        <f t="shared" si="13"/>
        <v>28964.323935873665</v>
      </c>
      <c r="Z107" s="88">
        <v>-1.2362592158998043E-2</v>
      </c>
      <c r="AA107" s="90">
        <f t="shared" si="17"/>
        <v>31550.941660714376</v>
      </c>
      <c r="AB107" s="90">
        <f>IF(INDEX('Pace of change parameters'!$E$27:$I$27,1,$B$6)=1,MAX(AA107,Y107),Y107)</f>
        <v>28964.323935873665</v>
      </c>
      <c r="AC107" s="88">
        <f t="shared" si="14"/>
        <v>4.3383427084786153E-2</v>
      </c>
      <c r="AD107" s="134">
        <v>3.7300000000000111E-2</v>
      </c>
      <c r="AE107" s="51">
        <f t="shared" si="15"/>
        <v>28964</v>
      </c>
      <c r="AF107" s="51">
        <v>217.03983475937872</v>
      </c>
      <c r="AG107" s="15">
        <f t="shared" si="20"/>
        <v>4.3371757925072085E-2</v>
      </c>
      <c r="AH107" s="15">
        <f t="shared" si="20"/>
        <v>3.7288398877098228E-2</v>
      </c>
      <c r="AI107" s="51"/>
      <c r="AJ107" s="51">
        <v>31945.875490566381</v>
      </c>
      <c r="AK107" s="51">
        <v>239.3843232190379</v>
      </c>
      <c r="AL107" s="15">
        <f t="shared" si="18"/>
        <v>-9.3341486022097908E-2</v>
      </c>
      <c r="AM107" s="53">
        <f t="shared" si="18"/>
        <v>-9.3341486022097797E-2</v>
      </c>
    </row>
    <row r="108" spans="1:39" x14ac:dyDescent="0.2">
      <c r="A108" s="160" t="s">
        <v>263</v>
      </c>
      <c r="B108" s="160" t="s">
        <v>264</v>
      </c>
      <c r="D108" s="62">
        <v>72735</v>
      </c>
      <c r="E108" s="67">
        <v>248.00205574642777</v>
      </c>
      <c r="F108" s="50"/>
      <c r="G108" s="82">
        <v>68210.031908676174</v>
      </c>
      <c r="H108" s="75">
        <v>231.72628285983791</v>
      </c>
      <c r="I108" s="84"/>
      <c r="J108" s="94">
        <f t="shared" si="19"/>
        <v>6.633874761093983E-2</v>
      </c>
      <c r="K108" s="117">
        <f t="shared" si="19"/>
        <v>7.023706023211207E-2</v>
      </c>
      <c r="L108" s="94">
        <v>4.1092153001099918E-2</v>
      </c>
      <c r="M108" s="88">
        <f>INDEX('Pace of change parameters'!$E$20:$I$20,1,$B$6)</f>
        <v>3.73E-2</v>
      </c>
      <c r="N108" s="99">
        <f>IF(INDEX('Pace of change parameters'!$E$28:$I$28,1,$B$6)=1,(1+L108)*D108,D108)</f>
        <v>75723.837748535007</v>
      </c>
      <c r="O108" s="85">
        <f>IF(K108&lt;INDEX('Pace of change parameters'!$E$16:$I$16,1,$B$6),1,IF(K108&gt;INDEX('Pace of change parameters'!$E$17:$I$17,1,$B$6),0,(K108-INDEX('Pace of change parameters'!$E$17:$I$17,1,$B$6))/(INDEX('Pace of change parameters'!$E$16:$I$16,1,$B$6)-INDEX('Pace of change parameters'!$E$17:$I$17,1,$B$6))))</f>
        <v>0</v>
      </c>
      <c r="P108" s="52">
        <v>4.1092153001099918E-2</v>
      </c>
      <c r="Q108" s="52">
        <v>3.7300000000000111E-2</v>
      </c>
      <c r="R108" s="9">
        <f>IF(INDEX('Pace of change parameters'!$E$29:$I$29,1,$B$6)=1,D108*(1+P108),D108)</f>
        <v>75723.837748535007</v>
      </c>
      <c r="S108" s="94">
        <f>IF(P108&lt;INDEX('Pace of change parameters'!$E$22:$I$22,1,$B$6),INDEX('Pace of change parameters'!$E$22:$I$22,1,$B$6),P108)</f>
        <v>4.1092153001099918E-2</v>
      </c>
      <c r="T108" s="123">
        <v>3.7300000000000111E-2</v>
      </c>
      <c r="U108" s="108">
        <f t="shared" si="12"/>
        <v>75723.837748535007</v>
      </c>
      <c r="V108" s="122">
        <f>IF(J108&gt;INDEX('Pace of change parameters'!$E$24:$I$24,1,$B$6),0,IF(J108&lt;INDEX('Pace of change parameters'!$E$23:$I$23,1,$B$6),1,(J108-INDEX('Pace of change parameters'!$E$24:$I$24,1,$B$6))/(INDEX('Pace of change parameters'!$E$23:$I$23,1,$B$6)-INDEX('Pace of change parameters'!$E$24:$I$24,1,$B$6))))</f>
        <v>1</v>
      </c>
      <c r="W108" s="123">
        <f>MIN(S108, S108+(INDEX('Pace of change parameters'!$E$25:$I$25,1,$B$6)-S108)*(1-V108))</f>
        <v>4.1092153001099918E-2</v>
      </c>
      <c r="X108" s="123">
        <v>3.7300000000000111E-2</v>
      </c>
      <c r="Y108" s="99">
        <f t="shared" si="13"/>
        <v>75723.837748535007</v>
      </c>
      <c r="Z108" s="88">
        <v>0</v>
      </c>
      <c r="AA108" s="90">
        <f t="shared" si="17"/>
        <v>71274.244124238117</v>
      </c>
      <c r="AB108" s="90">
        <f>IF(INDEX('Pace of change parameters'!$E$27:$I$27,1,$B$6)=1,MAX(AA108,Y108),Y108)</f>
        <v>75723.837748535007</v>
      </c>
      <c r="AC108" s="88">
        <f t="shared" si="14"/>
        <v>4.1092153001099918E-2</v>
      </c>
      <c r="AD108" s="134">
        <v>3.7300000000000111E-2</v>
      </c>
      <c r="AE108" s="51">
        <f t="shared" si="15"/>
        <v>75724</v>
      </c>
      <c r="AF108" s="51">
        <v>257.25308363396897</v>
      </c>
      <c r="AG108" s="15">
        <f t="shared" si="20"/>
        <v>4.1094383721729466E-2</v>
      </c>
      <c r="AH108" s="15">
        <f t="shared" si="20"/>
        <v>3.7302222595283707E-2</v>
      </c>
      <c r="AI108" s="51"/>
      <c r="AJ108" s="51">
        <v>71274.244124238117</v>
      </c>
      <c r="AK108" s="51">
        <v>242.13616666632177</v>
      </c>
      <c r="AL108" s="15">
        <f t="shared" si="18"/>
        <v>6.243147058852716E-2</v>
      </c>
      <c r="AM108" s="53">
        <f t="shared" si="18"/>
        <v>6.243147058852716E-2</v>
      </c>
    </row>
    <row r="109" spans="1:39" x14ac:dyDescent="0.2">
      <c r="A109" s="160" t="s">
        <v>265</v>
      </c>
      <c r="B109" s="160" t="s">
        <v>266</v>
      </c>
      <c r="D109" s="62">
        <v>111302</v>
      </c>
      <c r="E109" s="67">
        <v>309.84018376639881</v>
      </c>
      <c r="F109" s="50"/>
      <c r="G109" s="82">
        <v>111184.52007333802</v>
      </c>
      <c r="H109" s="75">
        <v>308.03209544772085</v>
      </c>
      <c r="I109" s="84"/>
      <c r="J109" s="94">
        <f t="shared" si="19"/>
        <v>1.0566212507325812E-3</v>
      </c>
      <c r="K109" s="117">
        <f t="shared" si="19"/>
        <v>5.8698049501950678E-3</v>
      </c>
      <c r="L109" s="94">
        <v>4.2287445610433627E-2</v>
      </c>
      <c r="M109" s="88">
        <f>INDEX('Pace of change parameters'!$E$20:$I$20,1,$B$6)</f>
        <v>3.73E-2</v>
      </c>
      <c r="N109" s="99">
        <f>IF(INDEX('Pace of change parameters'!$E$28:$I$28,1,$B$6)=1,(1+L109)*D109,D109)</f>
        <v>116008.67727133249</v>
      </c>
      <c r="O109" s="85">
        <f>IF(K109&lt;INDEX('Pace of change parameters'!$E$16:$I$16,1,$B$6),1,IF(K109&gt;INDEX('Pace of change parameters'!$E$17:$I$17,1,$B$6),0,(K109-INDEX('Pace of change parameters'!$E$17:$I$17,1,$B$6))/(INDEX('Pace of change parameters'!$E$16:$I$16,1,$B$6)-INDEX('Pace of change parameters'!$E$17:$I$17,1,$B$6))))</f>
        <v>0</v>
      </c>
      <c r="P109" s="52">
        <v>4.2287445610433627E-2</v>
      </c>
      <c r="Q109" s="52">
        <v>3.7300000000000111E-2</v>
      </c>
      <c r="R109" s="9">
        <f>IF(INDEX('Pace of change parameters'!$E$29:$I$29,1,$B$6)=1,D109*(1+P109),D109)</f>
        <v>116008.67727133249</v>
      </c>
      <c r="S109" s="94">
        <f>IF(P109&lt;INDEX('Pace of change parameters'!$E$22:$I$22,1,$B$6),INDEX('Pace of change parameters'!$E$22:$I$22,1,$B$6),P109)</f>
        <v>4.2287445610433627E-2</v>
      </c>
      <c r="T109" s="123">
        <v>3.7300000000000111E-2</v>
      </c>
      <c r="U109" s="108">
        <f t="shared" si="12"/>
        <v>116008.67727133249</v>
      </c>
      <c r="V109" s="122">
        <f>IF(J109&gt;INDEX('Pace of change parameters'!$E$24:$I$24,1,$B$6),0,IF(J109&lt;INDEX('Pace of change parameters'!$E$23:$I$23,1,$B$6),1,(J109-INDEX('Pace of change parameters'!$E$24:$I$24,1,$B$6))/(INDEX('Pace of change parameters'!$E$23:$I$23,1,$B$6)-INDEX('Pace of change parameters'!$E$24:$I$24,1,$B$6))))</f>
        <v>1</v>
      </c>
      <c r="W109" s="123">
        <f>MIN(S109, S109+(INDEX('Pace of change parameters'!$E$25:$I$25,1,$B$6)-S109)*(1-V109))</f>
        <v>4.2287445610433627E-2</v>
      </c>
      <c r="X109" s="123">
        <v>3.7300000000000111E-2</v>
      </c>
      <c r="Y109" s="99">
        <f t="shared" si="13"/>
        <v>116008.67727133249</v>
      </c>
      <c r="Z109" s="88">
        <v>0</v>
      </c>
      <c r="AA109" s="90">
        <f t="shared" si="17"/>
        <v>116179.28338097368</v>
      </c>
      <c r="AB109" s="90">
        <f>IF(INDEX('Pace of change parameters'!$E$27:$I$27,1,$B$6)=1,MAX(AA109,Y109),Y109)</f>
        <v>116008.67727133249</v>
      </c>
      <c r="AC109" s="88">
        <f t="shared" si="14"/>
        <v>4.2287445610433627E-2</v>
      </c>
      <c r="AD109" s="134">
        <v>3.7300000000000111E-2</v>
      </c>
      <c r="AE109" s="51">
        <f t="shared" si="15"/>
        <v>116009</v>
      </c>
      <c r="AF109" s="51">
        <v>321.39811672725614</v>
      </c>
      <c r="AG109" s="15">
        <f t="shared" si="20"/>
        <v>4.2290345186968725E-2</v>
      </c>
      <c r="AH109" s="15">
        <f t="shared" si="20"/>
        <v>3.7302885701782751E-2</v>
      </c>
      <c r="AI109" s="51"/>
      <c r="AJ109" s="51">
        <v>116179.28338097368</v>
      </c>
      <c r="AK109" s="51">
        <v>321.86987976249384</v>
      </c>
      <c r="AL109" s="15">
        <f t="shared" si="18"/>
        <v>-1.4656948813781545E-3</v>
      </c>
      <c r="AM109" s="53">
        <f t="shared" si="18"/>
        <v>-1.4656948813781545E-3</v>
      </c>
    </row>
    <row r="110" spans="1:39" x14ac:dyDescent="0.2">
      <c r="A110" s="160" t="s">
        <v>267</v>
      </c>
      <c r="B110" s="160" t="s">
        <v>268</v>
      </c>
      <c r="D110" s="62">
        <v>35415</v>
      </c>
      <c r="E110" s="67">
        <v>233.07921432306938</v>
      </c>
      <c r="F110" s="50"/>
      <c r="G110" s="82">
        <v>37557.185225710273</v>
      </c>
      <c r="H110" s="75">
        <v>245.71066937410575</v>
      </c>
      <c r="I110" s="84"/>
      <c r="J110" s="94">
        <f t="shared" si="19"/>
        <v>-5.7037959922614512E-2</v>
      </c>
      <c r="K110" s="117">
        <f t="shared" si="19"/>
        <v>-5.1407841113339736E-2</v>
      </c>
      <c r="L110" s="94">
        <v>4.3493380001152326E-2</v>
      </c>
      <c r="M110" s="88">
        <f>INDEX('Pace of change parameters'!$E$20:$I$20,1,$B$6)</f>
        <v>3.73E-2</v>
      </c>
      <c r="N110" s="99">
        <f>IF(INDEX('Pace of change parameters'!$E$28:$I$28,1,$B$6)=1,(1+L110)*D110,D110)</f>
        <v>36955.318052740811</v>
      </c>
      <c r="O110" s="85">
        <f>IF(K110&lt;INDEX('Pace of change parameters'!$E$16:$I$16,1,$B$6),1,IF(K110&gt;INDEX('Pace of change parameters'!$E$17:$I$17,1,$B$6),0,(K110-INDEX('Pace of change parameters'!$E$17:$I$17,1,$B$6))/(INDEX('Pace of change parameters'!$E$16:$I$16,1,$B$6)-INDEX('Pace of change parameters'!$E$17:$I$17,1,$B$6))))</f>
        <v>0</v>
      </c>
      <c r="P110" s="52">
        <v>4.3493380001152326E-2</v>
      </c>
      <c r="Q110" s="52">
        <v>3.7300000000000111E-2</v>
      </c>
      <c r="R110" s="9">
        <f>IF(INDEX('Pace of change parameters'!$E$29:$I$29,1,$B$6)=1,D110*(1+P110),D110)</f>
        <v>36955.318052740811</v>
      </c>
      <c r="S110" s="94">
        <f>IF(P110&lt;INDEX('Pace of change parameters'!$E$22:$I$22,1,$B$6),INDEX('Pace of change parameters'!$E$22:$I$22,1,$B$6),P110)</f>
        <v>4.3493380001152326E-2</v>
      </c>
      <c r="T110" s="123">
        <v>3.7300000000000111E-2</v>
      </c>
      <c r="U110" s="108">
        <f t="shared" si="12"/>
        <v>36955.318052740811</v>
      </c>
      <c r="V110" s="122">
        <f>IF(J110&gt;INDEX('Pace of change parameters'!$E$24:$I$24,1,$B$6),0,IF(J110&lt;INDEX('Pace of change parameters'!$E$23:$I$23,1,$B$6),1,(J110-INDEX('Pace of change parameters'!$E$24:$I$24,1,$B$6))/(INDEX('Pace of change parameters'!$E$23:$I$23,1,$B$6)-INDEX('Pace of change parameters'!$E$24:$I$24,1,$B$6))))</f>
        <v>1</v>
      </c>
      <c r="W110" s="123">
        <f>MIN(S110, S110+(INDEX('Pace of change parameters'!$E$25:$I$25,1,$B$6)-S110)*(1-V110))</f>
        <v>4.3493380001152326E-2</v>
      </c>
      <c r="X110" s="123">
        <v>3.7300000000000111E-2</v>
      </c>
      <c r="Y110" s="99">
        <f t="shared" si="13"/>
        <v>36955.318052740811</v>
      </c>
      <c r="Z110" s="88">
        <v>-2.0334900679961021E-2</v>
      </c>
      <c r="AA110" s="90">
        <f t="shared" si="17"/>
        <v>38446.343345937225</v>
      </c>
      <c r="AB110" s="90">
        <f>IF(INDEX('Pace of change parameters'!$E$27:$I$27,1,$B$6)=1,MAX(AA110,Y110),Y110)</f>
        <v>36955.318052740811</v>
      </c>
      <c r="AC110" s="88">
        <f t="shared" si="14"/>
        <v>4.3493380001152326E-2</v>
      </c>
      <c r="AD110" s="134">
        <v>3.7300000000000111E-2</v>
      </c>
      <c r="AE110" s="51">
        <f t="shared" si="15"/>
        <v>36955</v>
      </c>
      <c r="AF110" s="51">
        <v>241.77098821836304</v>
      </c>
      <c r="AG110" s="15">
        <f t="shared" si="20"/>
        <v>4.3484399265847795E-2</v>
      </c>
      <c r="AH110" s="15">
        <f t="shared" si="20"/>
        <v>3.7291072567483763E-2</v>
      </c>
      <c r="AI110" s="51"/>
      <c r="AJ110" s="51">
        <v>39244.373789187623</v>
      </c>
      <c r="AK110" s="51">
        <v>256.74877643140894</v>
      </c>
      <c r="AL110" s="15">
        <f t="shared" si="18"/>
        <v>-5.833635673448756E-2</v>
      </c>
      <c r="AM110" s="53">
        <f t="shared" si="18"/>
        <v>-5.8336356734487671E-2</v>
      </c>
    </row>
    <row r="111" spans="1:39" x14ac:dyDescent="0.2">
      <c r="A111" s="160" t="s">
        <v>269</v>
      </c>
      <c r="B111" s="160" t="s">
        <v>270</v>
      </c>
      <c r="D111" s="62">
        <v>22051</v>
      </c>
      <c r="E111" s="67">
        <v>229.80121901436948</v>
      </c>
      <c r="F111" s="50"/>
      <c r="G111" s="82">
        <v>23332.332026024844</v>
      </c>
      <c r="H111" s="75">
        <v>241.55169285721294</v>
      </c>
      <c r="I111" s="84"/>
      <c r="J111" s="94">
        <f t="shared" si="19"/>
        <v>-5.4916586331604123E-2</v>
      </c>
      <c r="K111" s="117">
        <f t="shared" si="19"/>
        <v>-4.8645793800292103E-2</v>
      </c>
      <c r="L111" s="94">
        <v>4.4182665591899317E-2</v>
      </c>
      <c r="M111" s="88">
        <f>INDEX('Pace of change parameters'!$E$20:$I$20,1,$B$6)</f>
        <v>3.73E-2</v>
      </c>
      <c r="N111" s="99">
        <f>IF(INDEX('Pace of change parameters'!$E$28:$I$28,1,$B$6)=1,(1+L111)*D111,D111)</f>
        <v>23025.271958966972</v>
      </c>
      <c r="O111" s="85">
        <f>IF(K111&lt;INDEX('Pace of change parameters'!$E$16:$I$16,1,$B$6),1,IF(K111&gt;INDEX('Pace of change parameters'!$E$17:$I$17,1,$B$6),0,(K111-INDEX('Pace of change parameters'!$E$17:$I$17,1,$B$6))/(INDEX('Pace of change parameters'!$E$16:$I$16,1,$B$6)-INDEX('Pace of change parameters'!$E$17:$I$17,1,$B$6))))</f>
        <v>0</v>
      </c>
      <c r="P111" s="52">
        <v>4.4182665591899317E-2</v>
      </c>
      <c r="Q111" s="52">
        <v>3.7300000000000111E-2</v>
      </c>
      <c r="R111" s="9">
        <f>IF(INDEX('Pace of change parameters'!$E$29:$I$29,1,$B$6)=1,D111*(1+P111),D111)</f>
        <v>23025.271958966972</v>
      </c>
      <c r="S111" s="94">
        <f>IF(P111&lt;INDEX('Pace of change parameters'!$E$22:$I$22,1,$B$6),INDEX('Pace of change parameters'!$E$22:$I$22,1,$B$6),P111)</f>
        <v>4.4182665591899317E-2</v>
      </c>
      <c r="T111" s="123">
        <v>3.7300000000000111E-2</v>
      </c>
      <c r="U111" s="108">
        <f t="shared" si="12"/>
        <v>23025.271958966972</v>
      </c>
      <c r="V111" s="122">
        <f>IF(J111&gt;INDEX('Pace of change parameters'!$E$24:$I$24,1,$B$6),0,IF(J111&lt;INDEX('Pace of change parameters'!$E$23:$I$23,1,$B$6),1,(J111-INDEX('Pace of change parameters'!$E$24:$I$24,1,$B$6))/(INDEX('Pace of change parameters'!$E$23:$I$23,1,$B$6)-INDEX('Pace of change parameters'!$E$24:$I$24,1,$B$6))))</f>
        <v>1</v>
      </c>
      <c r="W111" s="123">
        <f>MIN(S111, S111+(INDEX('Pace of change parameters'!$E$25:$I$25,1,$B$6)-S111)*(1-V111))</f>
        <v>4.4182665591899317E-2</v>
      </c>
      <c r="X111" s="123">
        <v>3.7300000000000111E-2</v>
      </c>
      <c r="Y111" s="99">
        <f t="shared" si="13"/>
        <v>23025.271958966972</v>
      </c>
      <c r="Z111" s="88">
        <v>0</v>
      </c>
      <c r="AA111" s="90">
        <f t="shared" si="17"/>
        <v>24380.494808112595</v>
      </c>
      <c r="AB111" s="90">
        <f>IF(INDEX('Pace of change parameters'!$E$27:$I$27,1,$B$6)=1,MAX(AA111,Y111),Y111)</f>
        <v>23025.271958966972</v>
      </c>
      <c r="AC111" s="88">
        <f t="shared" si="14"/>
        <v>4.4182665591899317E-2</v>
      </c>
      <c r="AD111" s="134">
        <v>3.7300000000000111E-2</v>
      </c>
      <c r="AE111" s="51">
        <f t="shared" si="15"/>
        <v>23025</v>
      </c>
      <c r="AF111" s="51">
        <v>238.36998898497527</v>
      </c>
      <c r="AG111" s="15">
        <f t="shared" si="20"/>
        <v>4.4170332411228586E-2</v>
      </c>
      <c r="AH111" s="15">
        <f t="shared" si="20"/>
        <v>3.7287748112728503E-2</v>
      </c>
      <c r="AI111" s="51"/>
      <c r="AJ111" s="51">
        <v>24380.494808112595</v>
      </c>
      <c r="AK111" s="51">
        <v>252.40296542271642</v>
      </c>
      <c r="AL111" s="15">
        <f t="shared" si="18"/>
        <v>-5.5597510172826992E-2</v>
      </c>
      <c r="AM111" s="53">
        <f t="shared" si="18"/>
        <v>-5.5597510172826881E-2</v>
      </c>
    </row>
    <row r="112" spans="1:39" x14ac:dyDescent="0.2">
      <c r="A112" s="160" t="s">
        <v>271</v>
      </c>
      <c r="B112" s="160" t="s">
        <v>272</v>
      </c>
      <c r="D112" s="62">
        <v>25599</v>
      </c>
      <c r="E112" s="67">
        <v>203.3928028846108</v>
      </c>
      <c r="F112" s="50"/>
      <c r="G112" s="82">
        <v>26983.958799585216</v>
      </c>
      <c r="H112" s="75">
        <v>212.92012230209568</v>
      </c>
      <c r="I112" s="84"/>
      <c r="J112" s="94">
        <f t="shared" si="19"/>
        <v>-5.1325263645396024E-2</v>
      </c>
      <c r="K112" s="117">
        <f t="shared" si="19"/>
        <v>-4.4745979452178397E-2</v>
      </c>
      <c r="L112" s="94">
        <v>4.4493921406455472E-2</v>
      </c>
      <c r="M112" s="88">
        <f>INDEX('Pace of change parameters'!$E$20:$I$20,1,$B$6)</f>
        <v>3.73E-2</v>
      </c>
      <c r="N112" s="99">
        <f>IF(INDEX('Pace of change parameters'!$E$28:$I$28,1,$B$6)=1,(1+L112)*D112,D112)</f>
        <v>26737.999894083852</v>
      </c>
      <c r="O112" s="85">
        <f>IF(K112&lt;INDEX('Pace of change parameters'!$E$16:$I$16,1,$B$6),1,IF(K112&gt;INDEX('Pace of change parameters'!$E$17:$I$17,1,$B$6),0,(K112-INDEX('Pace of change parameters'!$E$17:$I$17,1,$B$6))/(INDEX('Pace of change parameters'!$E$16:$I$16,1,$B$6)-INDEX('Pace of change parameters'!$E$17:$I$17,1,$B$6))))</f>
        <v>0</v>
      </c>
      <c r="P112" s="52">
        <v>4.4493921406455472E-2</v>
      </c>
      <c r="Q112" s="52">
        <v>3.7300000000000111E-2</v>
      </c>
      <c r="R112" s="9">
        <f>IF(INDEX('Pace of change parameters'!$E$29:$I$29,1,$B$6)=1,D112*(1+P112),D112)</f>
        <v>26737.999894083852</v>
      </c>
      <c r="S112" s="94">
        <f>IF(P112&lt;INDEX('Pace of change parameters'!$E$22:$I$22,1,$B$6),INDEX('Pace of change parameters'!$E$22:$I$22,1,$B$6),P112)</f>
        <v>4.4493921406455472E-2</v>
      </c>
      <c r="T112" s="123">
        <v>3.7300000000000111E-2</v>
      </c>
      <c r="U112" s="108">
        <f t="shared" si="12"/>
        <v>26737.999894083852</v>
      </c>
      <c r="V112" s="122">
        <f>IF(J112&gt;INDEX('Pace of change parameters'!$E$24:$I$24,1,$B$6),0,IF(J112&lt;INDEX('Pace of change parameters'!$E$23:$I$23,1,$B$6),1,(J112-INDEX('Pace of change parameters'!$E$24:$I$24,1,$B$6))/(INDEX('Pace of change parameters'!$E$23:$I$23,1,$B$6)-INDEX('Pace of change parameters'!$E$24:$I$24,1,$B$6))))</f>
        <v>1</v>
      </c>
      <c r="W112" s="123">
        <f>MIN(S112, S112+(INDEX('Pace of change parameters'!$E$25:$I$25,1,$B$6)-S112)*(1-V112))</f>
        <v>4.4493921406455472E-2</v>
      </c>
      <c r="X112" s="123">
        <v>3.7300000000000111E-2</v>
      </c>
      <c r="Y112" s="99">
        <f t="shared" si="13"/>
        <v>26737.999894083852</v>
      </c>
      <c r="Z112" s="88">
        <v>-2.1038731213357864E-2</v>
      </c>
      <c r="AA112" s="90">
        <f t="shared" si="17"/>
        <v>27602.952782561875</v>
      </c>
      <c r="AB112" s="90">
        <f>IF(INDEX('Pace of change parameters'!$E$27:$I$27,1,$B$6)=1,MAX(AA112,Y112),Y112)</f>
        <v>26737.999894083852</v>
      </c>
      <c r="AC112" s="88">
        <f t="shared" si="14"/>
        <v>4.4493921406455472E-2</v>
      </c>
      <c r="AD112" s="134">
        <v>3.7300000000000111E-2</v>
      </c>
      <c r="AE112" s="51">
        <f t="shared" si="15"/>
        <v>26738</v>
      </c>
      <c r="AF112" s="51">
        <v>210.97935526795069</v>
      </c>
      <c r="AG112" s="15">
        <f t="shared" si="20"/>
        <v>4.4493925543966473E-2</v>
      </c>
      <c r="AH112" s="15">
        <f t="shared" si="20"/>
        <v>3.7300004109014129E-2</v>
      </c>
      <c r="AI112" s="51"/>
      <c r="AJ112" s="51">
        <v>28196.164304614333</v>
      </c>
      <c r="AK112" s="51">
        <v>222.48517338681791</v>
      </c>
      <c r="AL112" s="15">
        <f t="shared" si="18"/>
        <v>-5.1714988211205126E-2</v>
      </c>
      <c r="AM112" s="53">
        <f t="shared" si="18"/>
        <v>-5.1714988211205126E-2</v>
      </c>
    </row>
    <row r="113" spans="1:39" x14ac:dyDescent="0.2">
      <c r="A113" s="160" t="s">
        <v>273</v>
      </c>
      <c r="B113" s="160" t="s">
        <v>274</v>
      </c>
      <c r="D113" s="62">
        <v>27539</v>
      </c>
      <c r="E113" s="67">
        <v>165.86784142562482</v>
      </c>
      <c r="F113" s="50"/>
      <c r="G113" s="82">
        <v>35415.152962263492</v>
      </c>
      <c r="H113" s="75">
        <v>211.41681569654261</v>
      </c>
      <c r="I113" s="84"/>
      <c r="J113" s="94">
        <f t="shared" si="19"/>
        <v>-0.22239500054273098</v>
      </c>
      <c r="K113" s="117">
        <f t="shared" si="19"/>
        <v>-0.21544631689229754</v>
      </c>
      <c r="L113" s="94">
        <v>4.6569319970454881E-2</v>
      </c>
      <c r="M113" s="88">
        <f>INDEX('Pace of change parameters'!$E$20:$I$20,1,$B$6)</f>
        <v>3.73E-2</v>
      </c>
      <c r="N113" s="99">
        <f>IF(INDEX('Pace of change parameters'!$E$28:$I$28,1,$B$6)=1,(1+L113)*D113,D113)</f>
        <v>28821.472502666358</v>
      </c>
      <c r="O113" s="85">
        <f>IF(K113&lt;INDEX('Pace of change parameters'!$E$16:$I$16,1,$B$6),1,IF(K113&gt;INDEX('Pace of change parameters'!$E$17:$I$17,1,$B$6),0,(K113-INDEX('Pace of change parameters'!$E$17:$I$17,1,$B$6))/(INDEX('Pace of change parameters'!$E$16:$I$16,1,$B$6)-INDEX('Pace of change parameters'!$E$17:$I$17,1,$B$6))))</f>
        <v>0</v>
      </c>
      <c r="P113" s="52">
        <v>4.6569319970454881E-2</v>
      </c>
      <c r="Q113" s="52">
        <v>3.7300000000000111E-2</v>
      </c>
      <c r="R113" s="9">
        <f>IF(INDEX('Pace of change parameters'!$E$29:$I$29,1,$B$6)=1,D113*(1+P113),D113)</f>
        <v>28821.472502666358</v>
      </c>
      <c r="S113" s="94">
        <f>IF(P113&lt;INDEX('Pace of change parameters'!$E$22:$I$22,1,$B$6),INDEX('Pace of change parameters'!$E$22:$I$22,1,$B$6),P113)</f>
        <v>4.6569319970454881E-2</v>
      </c>
      <c r="T113" s="123">
        <v>3.7300000000000111E-2</v>
      </c>
      <c r="U113" s="108">
        <f t="shared" si="12"/>
        <v>28821.472502666358</v>
      </c>
      <c r="V113" s="122">
        <f>IF(J113&gt;INDEX('Pace of change parameters'!$E$24:$I$24,1,$B$6),0,IF(J113&lt;INDEX('Pace of change parameters'!$E$23:$I$23,1,$B$6),1,(J113-INDEX('Pace of change parameters'!$E$24:$I$24,1,$B$6))/(INDEX('Pace of change parameters'!$E$23:$I$23,1,$B$6)-INDEX('Pace of change parameters'!$E$24:$I$24,1,$B$6))))</f>
        <v>1</v>
      </c>
      <c r="W113" s="123">
        <f>MIN(S113, S113+(INDEX('Pace of change parameters'!$E$25:$I$25,1,$B$6)-S113)*(1-V113))</f>
        <v>4.6569319970454881E-2</v>
      </c>
      <c r="X113" s="123">
        <v>3.7300000000000111E-2</v>
      </c>
      <c r="Y113" s="99">
        <f t="shared" si="13"/>
        <v>28821.472502666358</v>
      </c>
      <c r="Z113" s="88">
        <v>0</v>
      </c>
      <c r="AA113" s="90">
        <f t="shared" si="17"/>
        <v>37006.114603628135</v>
      </c>
      <c r="AB113" s="90">
        <f>IF(INDEX('Pace of change parameters'!$E$27:$I$27,1,$B$6)=1,MAX(AA113,Y113),Y113)</f>
        <v>28821.472502666358</v>
      </c>
      <c r="AC113" s="88">
        <f t="shared" si="14"/>
        <v>4.6569319970454881E-2</v>
      </c>
      <c r="AD113" s="134">
        <v>3.7300000000000111E-2</v>
      </c>
      <c r="AE113" s="51">
        <f t="shared" si="15"/>
        <v>28821</v>
      </c>
      <c r="AF113" s="51">
        <v>172.0518912252812</v>
      </c>
      <c r="AG113" s="15">
        <f t="shared" si="20"/>
        <v>4.6552162387886176E-2</v>
      </c>
      <c r="AH113" s="15">
        <f t="shared" si="20"/>
        <v>3.728299437977145E-2</v>
      </c>
      <c r="AI113" s="51"/>
      <c r="AJ113" s="51">
        <v>37006.114603628135</v>
      </c>
      <c r="AK113" s="51">
        <v>220.91433345316673</v>
      </c>
      <c r="AL113" s="15">
        <f t="shared" si="18"/>
        <v>-0.22118276104635026</v>
      </c>
      <c r="AM113" s="53">
        <f t="shared" si="18"/>
        <v>-0.22118276104635037</v>
      </c>
    </row>
    <row r="114" spans="1:39" x14ac:dyDescent="0.2">
      <c r="A114" s="160" t="s">
        <v>275</v>
      </c>
      <c r="B114" s="160" t="s">
        <v>276</v>
      </c>
      <c r="D114" s="62">
        <v>28111</v>
      </c>
      <c r="E114" s="67">
        <v>209.37701045227223</v>
      </c>
      <c r="F114" s="50"/>
      <c r="G114" s="82">
        <v>31942.886289332531</v>
      </c>
      <c r="H114" s="75">
        <v>236.20375786857079</v>
      </c>
      <c r="I114" s="84"/>
      <c r="J114" s="94">
        <f t="shared" si="19"/>
        <v>-0.11996055255070071</v>
      </c>
      <c r="K114" s="117">
        <f t="shared" si="19"/>
        <v>-0.11357460041438283</v>
      </c>
      <c r="L114" s="94">
        <v>4.4827103665866508E-2</v>
      </c>
      <c r="M114" s="88">
        <f>INDEX('Pace of change parameters'!$E$20:$I$20,1,$B$6)</f>
        <v>3.73E-2</v>
      </c>
      <c r="N114" s="99">
        <f>IF(INDEX('Pace of change parameters'!$E$28:$I$28,1,$B$6)=1,(1+L114)*D114,D114)</f>
        <v>29371.134711151175</v>
      </c>
      <c r="O114" s="85">
        <f>IF(K114&lt;INDEX('Pace of change parameters'!$E$16:$I$16,1,$B$6),1,IF(K114&gt;INDEX('Pace of change parameters'!$E$17:$I$17,1,$B$6),0,(K114-INDEX('Pace of change parameters'!$E$17:$I$17,1,$B$6))/(INDEX('Pace of change parameters'!$E$16:$I$16,1,$B$6)-INDEX('Pace of change parameters'!$E$17:$I$17,1,$B$6))))</f>
        <v>0</v>
      </c>
      <c r="P114" s="52">
        <v>4.4827103665866508E-2</v>
      </c>
      <c r="Q114" s="52">
        <v>3.7300000000000111E-2</v>
      </c>
      <c r="R114" s="9">
        <f>IF(INDEX('Pace of change parameters'!$E$29:$I$29,1,$B$6)=1,D114*(1+P114),D114)</f>
        <v>29371.134711151175</v>
      </c>
      <c r="S114" s="94">
        <f>IF(P114&lt;INDEX('Pace of change parameters'!$E$22:$I$22,1,$B$6),INDEX('Pace of change parameters'!$E$22:$I$22,1,$B$6),P114)</f>
        <v>4.4827103665866508E-2</v>
      </c>
      <c r="T114" s="123">
        <v>3.7300000000000111E-2</v>
      </c>
      <c r="U114" s="108">
        <f t="shared" si="12"/>
        <v>29371.134711151175</v>
      </c>
      <c r="V114" s="122">
        <f>IF(J114&gt;INDEX('Pace of change parameters'!$E$24:$I$24,1,$B$6),0,IF(J114&lt;INDEX('Pace of change parameters'!$E$23:$I$23,1,$B$6),1,(J114-INDEX('Pace of change parameters'!$E$24:$I$24,1,$B$6))/(INDEX('Pace of change parameters'!$E$23:$I$23,1,$B$6)-INDEX('Pace of change parameters'!$E$24:$I$24,1,$B$6))))</f>
        <v>1</v>
      </c>
      <c r="W114" s="123">
        <f>MIN(S114, S114+(INDEX('Pace of change parameters'!$E$25:$I$25,1,$B$6)-S114)*(1-V114))</f>
        <v>4.4827103665866508E-2</v>
      </c>
      <c r="X114" s="123">
        <v>3.7300000000000111E-2</v>
      </c>
      <c r="Y114" s="99">
        <f t="shared" si="13"/>
        <v>29371.134711151175</v>
      </c>
      <c r="Z114" s="88">
        <v>0</v>
      </c>
      <c r="AA114" s="90">
        <f t="shared" si="17"/>
        <v>33377.86263561435</v>
      </c>
      <c r="AB114" s="90">
        <f>IF(INDEX('Pace of change parameters'!$E$27:$I$27,1,$B$6)=1,MAX(AA114,Y114),Y114)</f>
        <v>29371.134711151175</v>
      </c>
      <c r="AC114" s="88">
        <f t="shared" si="14"/>
        <v>4.4827103665866508E-2</v>
      </c>
      <c r="AD114" s="134">
        <v>3.7300000000000111E-2</v>
      </c>
      <c r="AE114" s="51">
        <f t="shared" si="15"/>
        <v>29371</v>
      </c>
      <c r="AF114" s="51">
        <v>217.18577681174088</v>
      </c>
      <c r="AG114" s="15">
        <f t="shared" si="20"/>
        <v>4.4822311550638538E-2</v>
      </c>
      <c r="AH114" s="15">
        <f t="shared" si="20"/>
        <v>3.7295242407946461E-2</v>
      </c>
      <c r="AI114" s="51"/>
      <c r="AJ114" s="51">
        <v>33377.86263561435</v>
      </c>
      <c r="AK114" s="51">
        <v>246.81478413508165</v>
      </c>
      <c r="AL114" s="15">
        <f t="shared" si="18"/>
        <v>-0.12004551278064779</v>
      </c>
      <c r="AM114" s="53">
        <f t="shared" si="18"/>
        <v>-0.12004551278064779</v>
      </c>
    </row>
    <row r="115" spans="1:39" x14ac:dyDescent="0.2">
      <c r="A115" s="160" t="s">
        <v>277</v>
      </c>
      <c r="B115" s="160" t="s">
        <v>278</v>
      </c>
      <c r="D115" s="62">
        <v>114938</v>
      </c>
      <c r="E115" s="67">
        <v>208.38581929102355</v>
      </c>
      <c r="F115" s="50"/>
      <c r="G115" s="82">
        <v>120966.48114109236</v>
      </c>
      <c r="H115" s="75">
        <v>217.80926559293988</v>
      </c>
      <c r="I115" s="84"/>
      <c r="J115" s="94">
        <f t="shared" si="19"/>
        <v>-4.9835963518364057E-2</v>
      </c>
      <c r="K115" s="117">
        <f t="shared" si="19"/>
        <v>-4.3264671391563536E-2</v>
      </c>
      <c r="L115" s="94">
        <v>4.4473920566779901E-2</v>
      </c>
      <c r="M115" s="88">
        <f>INDEX('Pace of change parameters'!$E$20:$I$20,1,$B$6)</f>
        <v>3.73E-2</v>
      </c>
      <c r="N115" s="99">
        <f>IF(INDEX('Pace of change parameters'!$E$28:$I$28,1,$B$6)=1,(1+L115)*D115,D115)</f>
        <v>120049.74348210455</v>
      </c>
      <c r="O115" s="85">
        <f>IF(K115&lt;INDEX('Pace of change parameters'!$E$16:$I$16,1,$B$6),1,IF(K115&gt;INDEX('Pace of change parameters'!$E$17:$I$17,1,$B$6),0,(K115-INDEX('Pace of change parameters'!$E$17:$I$17,1,$B$6))/(INDEX('Pace of change parameters'!$E$16:$I$16,1,$B$6)-INDEX('Pace of change parameters'!$E$17:$I$17,1,$B$6))))</f>
        <v>0</v>
      </c>
      <c r="P115" s="52">
        <v>4.4473920566779901E-2</v>
      </c>
      <c r="Q115" s="52">
        <v>3.7300000000000111E-2</v>
      </c>
      <c r="R115" s="9">
        <f>IF(INDEX('Pace of change parameters'!$E$29:$I$29,1,$B$6)=1,D115*(1+P115),D115)</f>
        <v>120049.74348210455</v>
      </c>
      <c r="S115" s="94">
        <f>IF(P115&lt;INDEX('Pace of change parameters'!$E$22:$I$22,1,$B$6),INDEX('Pace of change parameters'!$E$22:$I$22,1,$B$6),P115)</f>
        <v>4.4473920566779901E-2</v>
      </c>
      <c r="T115" s="123">
        <v>3.7300000000000111E-2</v>
      </c>
      <c r="U115" s="108">
        <f t="shared" si="12"/>
        <v>120049.74348210455</v>
      </c>
      <c r="V115" s="122">
        <f>IF(J115&gt;INDEX('Pace of change parameters'!$E$24:$I$24,1,$B$6),0,IF(J115&lt;INDEX('Pace of change parameters'!$E$23:$I$23,1,$B$6),1,(J115-INDEX('Pace of change parameters'!$E$24:$I$24,1,$B$6))/(INDEX('Pace of change parameters'!$E$23:$I$23,1,$B$6)-INDEX('Pace of change parameters'!$E$24:$I$24,1,$B$6))))</f>
        <v>1</v>
      </c>
      <c r="W115" s="123">
        <f>MIN(S115, S115+(INDEX('Pace of change parameters'!$E$25:$I$25,1,$B$6)-S115)*(1-V115))</f>
        <v>4.4473920566779901E-2</v>
      </c>
      <c r="X115" s="123">
        <v>3.7300000000000111E-2</v>
      </c>
      <c r="Y115" s="99">
        <f t="shared" si="13"/>
        <v>120049.74348210455</v>
      </c>
      <c r="Z115" s="88">
        <v>-3.8669305664017495E-3</v>
      </c>
      <c r="AA115" s="90">
        <f t="shared" si="17"/>
        <v>125911.89868493182</v>
      </c>
      <c r="AB115" s="90">
        <f>IF(INDEX('Pace of change parameters'!$E$27:$I$27,1,$B$6)=1,MAX(AA115,Y115),Y115)</f>
        <v>120049.74348210455</v>
      </c>
      <c r="AC115" s="88">
        <f t="shared" si="14"/>
        <v>4.4473920566779901E-2</v>
      </c>
      <c r="AD115" s="134">
        <v>3.7300000000000111E-2</v>
      </c>
      <c r="AE115" s="51">
        <f t="shared" si="15"/>
        <v>120050</v>
      </c>
      <c r="AF115" s="51">
        <v>216.15907223038124</v>
      </c>
      <c r="AG115" s="15">
        <f t="shared" si="20"/>
        <v>4.4476152360402921E-2</v>
      </c>
      <c r="AH115" s="15">
        <f t="shared" si="20"/>
        <v>3.7302216464652371E-2</v>
      </c>
      <c r="AI115" s="51"/>
      <c r="AJ115" s="51">
        <v>126400.68134323196</v>
      </c>
      <c r="AK115" s="51">
        <v>227.59395259009645</v>
      </c>
      <c r="AL115" s="15">
        <f t="shared" si="18"/>
        <v>-5.0242461320181842E-2</v>
      </c>
      <c r="AM115" s="53">
        <f t="shared" si="18"/>
        <v>-5.0242461320181842E-2</v>
      </c>
    </row>
    <row r="116" spans="1:39" x14ac:dyDescent="0.2">
      <c r="A116" s="160" t="s">
        <v>279</v>
      </c>
      <c r="B116" s="160" t="s">
        <v>280</v>
      </c>
      <c r="D116" s="62">
        <v>77775</v>
      </c>
      <c r="E116" s="67">
        <v>202.65476741269467</v>
      </c>
      <c r="F116" s="50"/>
      <c r="G116" s="82">
        <v>81875.600568100883</v>
      </c>
      <c r="H116" s="75">
        <v>211.90562918254946</v>
      </c>
      <c r="I116" s="84"/>
      <c r="J116" s="94">
        <f t="shared" si="19"/>
        <v>-5.0083303690580783E-2</v>
      </c>
      <c r="K116" s="117">
        <f t="shared" si="19"/>
        <v>-4.3655573500057887E-2</v>
      </c>
      <c r="L116" s="94">
        <v>4.4319020249390162E-2</v>
      </c>
      <c r="M116" s="88">
        <f>INDEX('Pace of change parameters'!$E$20:$I$20,1,$B$6)</f>
        <v>3.73E-2</v>
      </c>
      <c r="N116" s="99">
        <f>IF(INDEX('Pace of change parameters'!$E$28:$I$28,1,$B$6)=1,(1+L116)*D116,D116)</f>
        <v>81221.911799896319</v>
      </c>
      <c r="O116" s="85">
        <f>IF(K116&lt;INDEX('Pace of change parameters'!$E$16:$I$16,1,$B$6),1,IF(K116&gt;INDEX('Pace of change parameters'!$E$17:$I$17,1,$B$6),0,(K116-INDEX('Pace of change parameters'!$E$17:$I$17,1,$B$6))/(INDEX('Pace of change parameters'!$E$16:$I$16,1,$B$6)-INDEX('Pace of change parameters'!$E$17:$I$17,1,$B$6))))</f>
        <v>0</v>
      </c>
      <c r="P116" s="52">
        <v>4.4319020249390162E-2</v>
      </c>
      <c r="Q116" s="52">
        <v>3.7300000000000111E-2</v>
      </c>
      <c r="R116" s="9">
        <f>IF(INDEX('Pace of change parameters'!$E$29:$I$29,1,$B$6)=1,D116*(1+P116),D116)</f>
        <v>81221.911799896319</v>
      </c>
      <c r="S116" s="94">
        <f>IF(P116&lt;INDEX('Pace of change parameters'!$E$22:$I$22,1,$B$6),INDEX('Pace of change parameters'!$E$22:$I$22,1,$B$6),P116)</f>
        <v>4.4319020249390162E-2</v>
      </c>
      <c r="T116" s="123">
        <v>3.7300000000000111E-2</v>
      </c>
      <c r="U116" s="108">
        <f t="shared" si="12"/>
        <v>81221.911799896319</v>
      </c>
      <c r="V116" s="122">
        <f>IF(J116&gt;INDEX('Pace of change parameters'!$E$24:$I$24,1,$B$6),0,IF(J116&lt;INDEX('Pace of change parameters'!$E$23:$I$23,1,$B$6),1,(J116-INDEX('Pace of change parameters'!$E$24:$I$24,1,$B$6))/(INDEX('Pace of change parameters'!$E$23:$I$23,1,$B$6)-INDEX('Pace of change parameters'!$E$24:$I$24,1,$B$6))))</f>
        <v>1</v>
      </c>
      <c r="W116" s="123">
        <f>MIN(S116, S116+(INDEX('Pace of change parameters'!$E$25:$I$25,1,$B$6)-S116)*(1-V116))</f>
        <v>4.4319020249390162E-2</v>
      </c>
      <c r="X116" s="123">
        <v>3.7300000000000111E-2</v>
      </c>
      <c r="Y116" s="99">
        <f t="shared" si="13"/>
        <v>81221.911799896319</v>
      </c>
      <c r="Z116" s="88">
        <v>-1.2277146721607735E-2</v>
      </c>
      <c r="AA116" s="90">
        <f t="shared" si="17"/>
        <v>84503.358223537885</v>
      </c>
      <c r="AB116" s="90">
        <f>IF(INDEX('Pace of change parameters'!$E$27:$I$27,1,$B$6)=1,MAX(AA116,Y116),Y116)</f>
        <v>81221.911799896319</v>
      </c>
      <c r="AC116" s="88">
        <f t="shared" si="14"/>
        <v>4.4319020249390162E-2</v>
      </c>
      <c r="AD116" s="134">
        <v>3.7300000000000111E-2</v>
      </c>
      <c r="AE116" s="51">
        <f t="shared" si="15"/>
        <v>81222</v>
      </c>
      <c r="AF116" s="51">
        <v>210.21401851152555</v>
      </c>
      <c r="AG116" s="15">
        <f t="shared" si="20"/>
        <v>4.43201542912246E-2</v>
      </c>
      <c r="AH116" s="15">
        <f t="shared" si="20"/>
        <v>3.7301126419774233E-2</v>
      </c>
      <c r="AI116" s="51"/>
      <c r="AJ116" s="51">
        <v>85553.713719449996</v>
      </c>
      <c r="AK116" s="51">
        <v>221.4251060002243</v>
      </c>
      <c r="AL116" s="15">
        <f t="shared" si="18"/>
        <v>-5.0631510090311971E-2</v>
      </c>
      <c r="AM116" s="53">
        <f t="shared" si="18"/>
        <v>-5.0631510090311971E-2</v>
      </c>
    </row>
    <row r="117" spans="1:39" x14ac:dyDescent="0.2">
      <c r="A117" s="160" t="s">
        <v>281</v>
      </c>
      <c r="B117" s="160" t="s">
        <v>282</v>
      </c>
      <c r="D117" s="62">
        <v>62210</v>
      </c>
      <c r="E117" s="67">
        <v>224.54184973739086</v>
      </c>
      <c r="F117" s="50"/>
      <c r="G117" s="82">
        <v>71452.10427099248</v>
      </c>
      <c r="H117" s="75">
        <v>256.09866467376605</v>
      </c>
      <c r="I117" s="84"/>
      <c r="J117" s="94">
        <f t="shared" si="19"/>
        <v>-0.12934684520893125</v>
      </c>
      <c r="K117" s="117">
        <f t="shared" si="19"/>
        <v>-0.12322131775491363</v>
      </c>
      <c r="L117" s="94">
        <v>4.4597980364611933E-2</v>
      </c>
      <c r="M117" s="88">
        <f>INDEX('Pace of change parameters'!$E$20:$I$20,1,$B$6)</f>
        <v>3.73E-2</v>
      </c>
      <c r="N117" s="99">
        <f>IF(INDEX('Pace of change parameters'!$E$28:$I$28,1,$B$6)=1,(1+L117)*D117,D117)</f>
        <v>64984.440358482505</v>
      </c>
      <c r="O117" s="85">
        <f>IF(K117&lt;INDEX('Pace of change parameters'!$E$16:$I$16,1,$B$6),1,IF(K117&gt;INDEX('Pace of change parameters'!$E$17:$I$17,1,$B$6),0,(K117-INDEX('Pace of change parameters'!$E$17:$I$17,1,$B$6))/(INDEX('Pace of change parameters'!$E$16:$I$16,1,$B$6)-INDEX('Pace of change parameters'!$E$17:$I$17,1,$B$6))))</f>
        <v>0</v>
      </c>
      <c r="P117" s="52">
        <v>4.4597980364611933E-2</v>
      </c>
      <c r="Q117" s="52">
        <v>3.7300000000000111E-2</v>
      </c>
      <c r="R117" s="9">
        <f>IF(INDEX('Pace of change parameters'!$E$29:$I$29,1,$B$6)=1,D117*(1+P117),D117)</f>
        <v>64984.440358482505</v>
      </c>
      <c r="S117" s="94">
        <f>IF(P117&lt;INDEX('Pace of change parameters'!$E$22:$I$22,1,$B$6),INDEX('Pace of change parameters'!$E$22:$I$22,1,$B$6),P117)</f>
        <v>4.4597980364611933E-2</v>
      </c>
      <c r="T117" s="123">
        <v>3.7300000000000111E-2</v>
      </c>
      <c r="U117" s="108">
        <f t="shared" si="12"/>
        <v>64984.440358482505</v>
      </c>
      <c r="V117" s="122">
        <f>IF(J117&gt;INDEX('Pace of change parameters'!$E$24:$I$24,1,$B$6),0,IF(J117&lt;INDEX('Pace of change parameters'!$E$23:$I$23,1,$B$6),1,(J117-INDEX('Pace of change parameters'!$E$24:$I$24,1,$B$6))/(INDEX('Pace of change parameters'!$E$23:$I$23,1,$B$6)-INDEX('Pace of change parameters'!$E$24:$I$24,1,$B$6))))</f>
        <v>1</v>
      </c>
      <c r="W117" s="123">
        <f>MIN(S117, S117+(INDEX('Pace of change parameters'!$E$25:$I$25,1,$B$6)-S117)*(1-V117))</f>
        <v>4.4597980364611933E-2</v>
      </c>
      <c r="X117" s="123">
        <v>3.7300000000000111E-2</v>
      </c>
      <c r="Y117" s="99">
        <f t="shared" si="13"/>
        <v>64984.440358482505</v>
      </c>
      <c r="Z117" s="88">
        <v>-3.2501436468724831E-3</v>
      </c>
      <c r="AA117" s="90">
        <f t="shared" si="17"/>
        <v>74419.298621617214</v>
      </c>
      <c r="AB117" s="90">
        <f>IF(INDEX('Pace of change parameters'!$E$27:$I$27,1,$B$6)=1,MAX(AA117,Y117),Y117)</f>
        <v>64984.440358482505</v>
      </c>
      <c r="AC117" s="88">
        <f t="shared" si="14"/>
        <v>4.4597980364611933E-2</v>
      </c>
      <c r="AD117" s="134">
        <v>3.7300000000000111E-2</v>
      </c>
      <c r="AE117" s="51">
        <f t="shared" si="15"/>
        <v>64984</v>
      </c>
      <c r="AF117" s="51">
        <v>232.91568239952198</v>
      </c>
      <c r="AG117" s="15">
        <f t="shared" si="20"/>
        <v>4.4590901784279158E-2</v>
      </c>
      <c r="AH117" s="15">
        <f t="shared" si="20"/>
        <v>3.7292970873467945E-2</v>
      </c>
      <c r="AI117" s="51"/>
      <c r="AJ117" s="51">
        <v>74661.960718910821</v>
      </c>
      <c r="AK117" s="51">
        <v>267.6034336164505</v>
      </c>
      <c r="AL117" s="15">
        <f t="shared" si="18"/>
        <v>-0.1296237150179681</v>
      </c>
      <c r="AM117" s="53">
        <f t="shared" si="18"/>
        <v>-0.1296237150179681</v>
      </c>
    </row>
    <row r="118" spans="1:39" x14ac:dyDescent="0.2">
      <c r="A118" s="160" t="s">
        <v>283</v>
      </c>
      <c r="B118" s="160" t="s">
        <v>284</v>
      </c>
      <c r="D118" s="62">
        <v>101559</v>
      </c>
      <c r="E118" s="67">
        <v>214.25782729300272</v>
      </c>
      <c r="F118" s="50"/>
      <c r="G118" s="82">
        <v>120011.22138015677</v>
      </c>
      <c r="H118" s="75">
        <v>250.29905380003908</v>
      </c>
      <c r="I118" s="84"/>
      <c r="J118" s="94">
        <f t="shared" si="19"/>
        <v>-0.1537541337214301</v>
      </c>
      <c r="K118" s="117">
        <f t="shared" si="19"/>
        <v>-0.14399265981975806</v>
      </c>
      <c r="L118" s="94">
        <v>4.9265289618172448E-2</v>
      </c>
      <c r="M118" s="88">
        <f>INDEX('Pace of change parameters'!$E$20:$I$20,1,$B$6)</f>
        <v>3.73E-2</v>
      </c>
      <c r="N118" s="99">
        <f>IF(INDEX('Pace of change parameters'!$E$28:$I$28,1,$B$6)=1,(1+L118)*D118,D118)</f>
        <v>106562.33354833198</v>
      </c>
      <c r="O118" s="85">
        <f>IF(K118&lt;INDEX('Pace of change parameters'!$E$16:$I$16,1,$B$6),1,IF(K118&gt;INDEX('Pace of change parameters'!$E$17:$I$17,1,$B$6),0,(K118-INDEX('Pace of change parameters'!$E$17:$I$17,1,$B$6))/(INDEX('Pace of change parameters'!$E$16:$I$16,1,$B$6)-INDEX('Pace of change parameters'!$E$17:$I$17,1,$B$6))))</f>
        <v>0</v>
      </c>
      <c r="P118" s="52">
        <v>4.9265289618172448E-2</v>
      </c>
      <c r="Q118" s="52">
        <v>3.7300000000000111E-2</v>
      </c>
      <c r="R118" s="9">
        <f>IF(INDEX('Pace of change parameters'!$E$29:$I$29,1,$B$6)=1,D118*(1+P118),D118)</f>
        <v>106562.33354833198</v>
      </c>
      <c r="S118" s="94">
        <f>IF(P118&lt;INDEX('Pace of change parameters'!$E$22:$I$22,1,$B$6),INDEX('Pace of change parameters'!$E$22:$I$22,1,$B$6),P118)</f>
        <v>4.9265289618172448E-2</v>
      </c>
      <c r="T118" s="123">
        <v>3.7300000000000111E-2</v>
      </c>
      <c r="U118" s="108">
        <f t="shared" si="12"/>
        <v>106562.33354833198</v>
      </c>
      <c r="V118" s="122">
        <f>IF(J118&gt;INDEX('Pace of change parameters'!$E$24:$I$24,1,$B$6),0,IF(J118&lt;INDEX('Pace of change parameters'!$E$23:$I$23,1,$B$6),1,(J118-INDEX('Pace of change parameters'!$E$24:$I$24,1,$B$6))/(INDEX('Pace of change parameters'!$E$23:$I$23,1,$B$6)-INDEX('Pace of change parameters'!$E$24:$I$24,1,$B$6))))</f>
        <v>1</v>
      </c>
      <c r="W118" s="123">
        <f>MIN(S118, S118+(INDEX('Pace of change parameters'!$E$25:$I$25,1,$B$6)-S118)*(1-V118))</f>
        <v>4.9265289618172448E-2</v>
      </c>
      <c r="X118" s="123">
        <v>3.7300000000000111E-2</v>
      </c>
      <c r="Y118" s="99">
        <f t="shared" si="13"/>
        <v>106562.33354833198</v>
      </c>
      <c r="Z118" s="88">
        <v>-2.5751717041366473E-2</v>
      </c>
      <c r="AA118" s="90">
        <f t="shared" si="17"/>
        <v>122173.17835750464</v>
      </c>
      <c r="AB118" s="90">
        <f>IF(INDEX('Pace of change parameters'!$E$27:$I$27,1,$B$6)=1,MAX(AA118,Y118),Y118)</f>
        <v>106562.33354833198</v>
      </c>
      <c r="AC118" s="88">
        <f t="shared" si="14"/>
        <v>4.9265289618172448E-2</v>
      </c>
      <c r="AD118" s="134">
        <v>3.7300000000000111E-2</v>
      </c>
      <c r="AE118" s="51">
        <f t="shared" si="15"/>
        <v>106562</v>
      </c>
      <c r="AF118" s="51">
        <v>222.24894859248471</v>
      </c>
      <c r="AG118" s="15">
        <f t="shared" si="20"/>
        <v>4.9262005336799364E-2</v>
      </c>
      <c r="AH118" s="15">
        <f t="shared" si="20"/>
        <v>3.7296753170907193E-2</v>
      </c>
      <c r="AI118" s="51"/>
      <c r="AJ118" s="51">
        <v>125402.50826666543</v>
      </c>
      <c r="AK118" s="51">
        <v>261.54328572217833</v>
      </c>
      <c r="AL118" s="15">
        <f t="shared" si="18"/>
        <v>-0.15024028248782351</v>
      </c>
      <c r="AM118" s="53">
        <f t="shared" si="18"/>
        <v>-0.15024028248782351</v>
      </c>
    </row>
    <row r="119" spans="1:39" x14ac:dyDescent="0.2">
      <c r="A119" s="160" t="s">
        <v>285</v>
      </c>
      <c r="B119" s="160" t="s">
        <v>286</v>
      </c>
      <c r="D119" s="62">
        <v>192300</v>
      </c>
      <c r="E119" s="67">
        <v>204.49335522637458</v>
      </c>
      <c r="F119" s="50"/>
      <c r="G119" s="82">
        <v>217381.25168073538</v>
      </c>
      <c r="H119" s="75">
        <v>229.07279649614605</v>
      </c>
      <c r="I119" s="84"/>
      <c r="J119" s="94">
        <f t="shared" si="19"/>
        <v>-0.11537909312239969</v>
      </c>
      <c r="K119" s="117">
        <f t="shared" si="19"/>
        <v>-0.10729969531840511</v>
      </c>
      <c r="L119" s="94">
        <v>4.6773842723958348E-2</v>
      </c>
      <c r="M119" s="88">
        <f>INDEX('Pace of change parameters'!$E$20:$I$20,1,$B$6)</f>
        <v>3.73E-2</v>
      </c>
      <c r="N119" s="99">
        <f>IF(INDEX('Pace of change parameters'!$E$28:$I$28,1,$B$6)=1,(1+L119)*D119,D119)</f>
        <v>201294.6099558172</v>
      </c>
      <c r="O119" s="85">
        <f>IF(K119&lt;INDEX('Pace of change parameters'!$E$16:$I$16,1,$B$6),1,IF(K119&gt;INDEX('Pace of change parameters'!$E$17:$I$17,1,$B$6),0,(K119-INDEX('Pace of change parameters'!$E$17:$I$17,1,$B$6))/(INDEX('Pace of change parameters'!$E$16:$I$16,1,$B$6)-INDEX('Pace of change parameters'!$E$17:$I$17,1,$B$6))))</f>
        <v>0</v>
      </c>
      <c r="P119" s="52">
        <v>4.6773842723958348E-2</v>
      </c>
      <c r="Q119" s="52">
        <v>3.7300000000000111E-2</v>
      </c>
      <c r="R119" s="9">
        <f>IF(INDEX('Pace of change parameters'!$E$29:$I$29,1,$B$6)=1,D119*(1+P119),D119)</f>
        <v>201294.6099558172</v>
      </c>
      <c r="S119" s="94">
        <f>IF(P119&lt;INDEX('Pace of change parameters'!$E$22:$I$22,1,$B$6),INDEX('Pace of change parameters'!$E$22:$I$22,1,$B$6),P119)</f>
        <v>4.6773842723958348E-2</v>
      </c>
      <c r="T119" s="123">
        <v>3.7300000000000111E-2</v>
      </c>
      <c r="U119" s="108">
        <f t="shared" si="12"/>
        <v>201294.6099558172</v>
      </c>
      <c r="V119" s="122">
        <f>IF(J119&gt;INDEX('Pace of change parameters'!$E$24:$I$24,1,$B$6),0,IF(J119&lt;INDEX('Pace of change parameters'!$E$23:$I$23,1,$B$6),1,(J119-INDEX('Pace of change parameters'!$E$24:$I$24,1,$B$6))/(INDEX('Pace of change parameters'!$E$23:$I$23,1,$B$6)-INDEX('Pace of change parameters'!$E$24:$I$24,1,$B$6))))</f>
        <v>1</v>
      </c>
      <c r="W119" s="123">
        <f>MIN(S119, S119+(INDEX('Pace of change parameters'!$E$25:$I$25,1,$B$6)-S119)*(1-V119))</f>
        <v>4.6773842723958348E-2</v>
      </c>
      <c r="X119" s="123">
        <v>3.7300000000000111E-2</v>
      </c>
      <c r="Y119" s="99">
        <f t="shared" si="13"/>
        <v>201294.6099558172</v>
      </c>
      <c r="Z119" s="88">
        <v>-1.3566302952354281E-2</v>
      </c>
      <c r="AA119" s="90">
        <f t="shared" si="17"/>
        <v>224065.16983256498</v>
      </c>
      <c r="AB119" s="90">
        <f>IF(INDEX('Pace of change parameters'!$E$27:$I$27,1,$B$6)=1,MAX(AA119,Y119),Y119)</f>
        <v>201294.6099558172</v>
      </c>
      <c r="AC119" s="88">
        <f t="shared" si="14"/>
        <v>4.6773842723958348E-2</v>
      </c>
      <c r="AD119" s="134">
        <v>3.7300000000000111E-2</v>
      </c>
      <c r="AE119" s="51">
        <f t="shared" si="15"/>
        <v>201295</v>
      </c>
      <c r="AF119" s="51">
        <v>212.12136839847884</v>
      </c>
      <c r="AG119" s="15">
        <f t="shared" si="20"/>
        <v>4.6775871034841376E-2</v>
      </c>
      <c r="AH119" s="15">
        <f t="shared" si="20"/>
        <v>3.7302009953624315E-2</v>
      </c>
      <c r="AI119" s="51"/>
      <c r="AJ119" s="51">
        <v>227146.71092764018</v>
      </c>
      <c r="AK119" s="51">
        <v>239.36347723085393</v>
      </c>
      <c r="AL119" s="15">
        <f t="shared" si="18"/>
        <v>-0.11381063288156301</v>
      </c>
      <c r="AM119" s="53">
        <f t="shared" si="18"/>
        <v>-0.11381063288156301</v>
      </c>
    </row>
    <row r="120" spans="1:39" x14ac:dyDescent="0.2">
      <c r="A120" s="160" t="s">
        <v>287</v>
      </c>
      <c r="B120" s="160" t="s">
        <v>288</v>
      </c>
      <c r="D120" s="62">
        <v>34990</v>
      </c>
      <c r="E120" s="67">
        <v>189.47666012806067</v>
      </c>
      <c r="F120" s="50"/>
      <c r="G120" s="82">
        <v>46432.56551644946</v>
      </c>
      <c r="H120" s="75">
        <v>250.25093256265333</v>
      </c>
      <c r="I120" s="84"/>
      <c r="J120" s="94">
        <f t="shared" si="19"/>
        <v>-0.24643405741592617</v>
      </c>
      <c r="K120" s="117">
        <f t="shared" si="19"/>
        <v>-0.24285333050408153</v>
      </c>
      <c r="L120" s="94">
        <v>4.2228948902493846E-2</v>
      </c>
      <c r="M120" s="88">
        <f>INDEX('Pace of change parameters'!$E$20:$I$20,1,$B$6)</f>
        <v>3.73E-2</v>
      </c>
      <c r="N120" s="99">
        <f>IF(INDEX('Pace of change parameters'!$E$28:$I$28,1,$B$6)=1,(1+L120)*D120,D120)</f>
        <v>36467.590922098258</v>
      </c>
      <c r="O120" s="85">
        <f>IF(K120&lt;INDEX('Pace of change parameters'!$E$16:$I$16,1,$B$6),1,IF(K120&gt;INDEX('Pace of change parameters'!$E$17:$I$17,1,$B$6),0,(K120-INDEX('Pace of change parameters'!$E$17:$I$17,1,$B$6))/(INDEX('Pace of change parameters'!$E$16:$I$16,1,$B$6)-INDEX('Pace of change parameters'!$E$17:$I$17,1,$B$6))))</f>
        <v>0</v>
      </c>
      <c r="P120" s="52">
        <v>4.2228948902493846E-2</v>
      </c>
      <c r="Q120" s="52">
        <v>3.7300000000000111E-2</v>
      </c>
      <c r="R120" s="9">
        <f>IF(INDEX('Pace of change parameters'!$E$29:$I$29,1,$B$6)=1,D120*(1+P120),D120)</f>
        <v>36467.590922098258</v>
      </c>
      <c r="S120" s="94">
        <f>IF(P120&lt;INDEX('Pace of change parameters'!$E$22:$I$22,1,$B$6),INDEX('Pace of change parameters'!$E$22:$I$22,1,$B$6),P120)</f>
        <v>4.2228948902493846E-2</v>
      </c>
      <c r="T120" s="123">
        <v>3.7300000000000111E-2</v>
      </c>
      <c r="U120" s="108">
        <f t="shared" si="12"/>
        <v>36467.590922098258</v>
      </c>
      <c r="V120" s="122">
        <f>IF(J120&gt;INDEX('Pace of change parameters'!$E$24:$I$24,1,$B$6),0,IF(J120&lt;INDEX('Pace of change parameters'!$E$23:$I$23,1,$B$6),1,(J120-INDEX('Pace of change parameters'!$E$24:$I$24,1,$B$6))/(INDEX('Pace of change parameters'!$E$23:$I$23,1,$B$6)-INDEX('Pace of change parameters'!$E$24:$I$24,1,$B$6))))</f>
        <v>1</v>
      </c>
      <c r="W120" s="123">
        <f>MIN(S120, S120+(INDEX('Pace of change parameters'!$E$25:$I$25,1,$B$6)-S120)*(1-V120))</f>
        <v>4.2228948902493846E-2</v>
      </c>
      <c r="X120" s="123">
        <v>3.7300000000000111E-2</v>
      </c>
      <c r="Y120" s="99">
        <f t="shared" si="13"/>
        <v>36467.590922098258</v>
      </c>
      <c r="Z120" s="88">
        <v>0</v>
      </c>
      <c r="AA120" s="90">
        <f t="shared" si="17"/>
        <v>48518.464474037937</v>
      </c>
      <c r="AB120" s="90">
        <f>IF(INDEX('Pace of change parameters'!$E$27:$I$27,1,$B$6)=1,MAX(AA120,Y120),Y120)</f>
        <v>36467.590922098258</v>
      </c>
      <c r="AC120" s="88">
        <f t="shared" si="14"/>
        <v>4.2228948902493846E-2</v>
      </c>
      <c r="AD120" s="134">
        <v>3.7300000000000111E-2</v>
      </c>
      <c r="AE120" s="51">
        <f t="shared" si="15"/>
        <v>36468</v>
      </c>
      <c r="AF120" s="51">
        <v>196.54634429927765</v>
      </c>
      <c r="AG120" s="15">
        <f t="shared" si="20"/>
        <v>4.2240640182909406E-2</v>
      </c>
      <c r="AH120" s="15">
        <f t="shared" si="20"/>
        <v>3.7311635989566438E-2</v>
      </c>
      <c r="AI120" s="51"/>
      <c r="AJ120" s="51">
        <v>48518.464474037937</v>
      </c>
      <c r="AK120" s="51">
        <v>261.49300272530797</v>
      </c>
      <c r="AL120" s="15">
        <f t="shared" si="18"/>
        <v>-0.24836862841127416</v>
      </c>
      <c r="AM120" s="53">
        <f t="shared" si="18"/>
        <v>-0.24836862841127416</v>
      </c>
    </row>
    <row r="121" spans="1:39" x14ac:dyDescent="0.2">
      <c r="A121" s="160" t="s">
        <v>289</v>
      </c>
      <c r="B121" s="160" t="s">
        <v>290</v>
      </c>
      <c r="D121" s="62">
        <v>129771</v>
      </c>
      <c r="E121" s="67">
        <v>217.22305174062905</v>
      </c>
      <c r="F121" s="50"/>
      <c r="G121" s="82">
        <v>145028.29036799906</v>
      </c>
      <c r="H121" s="75">
        <v>240.45334585325242</v>
      </c>
      <c r="I121" s="84"/>
      <c r="J121" s="94">
        <f t="shared" si="19"/>
        <v>-0.10520216662062798</v>
      </c>
      <c r="K121" s="117">
        <f t="shared" si="19"/>
        <v>-9.661040078352956E-2</v>
      </c>
      <c r="L121" s="94">
        <v>4.7260058429247076E-2</v>
      </c>
      <c r="M121" s="88">
        <f>INDEX('Pace of change parameters'!$E$20:$I$20,1,$B$6)</f>
        <v>3.73E-2</v>
      </c>
      <c r="N121" s="99">
        <f>IF(INDEX('Pace of change parameters'!$E$28:$I$28,1,$B$6)=1,(1+L121)*D121,D121)</f>
        <v>135903.98504242182</v>
      </c>
      <c r="O121" s="85">
        <f>IF(K121&lt;INDEX('Pace of change parameters'!$E$16:$I$16,1,$B$6),1,IF(K121&gt;INDEX('Pace of change parameters'!$E$17:$I$17,1,$B$6),0,(K121-INDEX('Pace of change parameters'!$E$17:$I$17,1,$B$6))/(INDEX('Pace of change parameters'!$E$16:$I$16,1,$B$6)-INDEX('Pace of change parameters'!$E$17:$I$17,1,$B$6))))</f>
        <v>0</v>
      </c>
      <c r="P121" s="52">
        <v>4.7260058429247076E-2</v>
      </c>
      <c r="Q121" s="52">
        <v>3.7300000000000111E-2</v>
      </c>
      <c r="R121" s="9">
        <f>IF(INDEX('Pace of change parameters'!$E$29:$I$29,1,$B$6)=1,D121*(1+P121),D121)</f>
        <v>135903.98504242182</v>
      </c>
      <c r="S121" s="94">
        <f>IF(P121&lt;INDEX('Pace of change parameters'!$E$22:$I$22,1,$B$6),INDEX('Pace of change parameters'!$E$22:$I$22,1,$B$6),P121)</f>
        <v>4.7260058429247076E-2</v>
      </c>
      <c r="T121" s="123">
        <v>3.7300000000000111E-2</v>
      </c>
      <c r="U121" s="108">
        <f t="shared" si="12"/>
        <v>135903.98504242182</v>
      </c>
      <c r="V121" s="122">
        <f>IF(J121&gt;INDEX('Pace of change parameters'!$E$24:$I$24,1,$B$6),0,IF(J121&lt;INDEX('Pace of change parameters'!$E$23:$I$23,1,$B$6),1,(J121-INDEX('Pace of change parameters'!$E$24:$I$24,1,$B$6))/(INDEX('Pace of change parameters'!$E$23:$I$23,1,$B$6)-INDEX('Pace of change parameters'!$E$24:$I$24,1,$B$6))))</f>
        <v>1</v>
      </c>
      <c r="W121" s="123">
        <f>MIN(S121, S121+(INDEX('Pace of change parameters'!$E$25:$I$25,1,$B$6)-S121)*(1-V121))</f>
        <v>4.7260058429247076E-2</v>
      </c>
      <c r="X121" s="123">
        <v>3.7300000000000111E-2</v>
      </c>
      <c r="Y121" s="99">
        <f t="shared" si="13"/>
        <v>135903.98504242182</v>
      </c>
      <c r="Z121" s="88">
        <v>-1.6786465058127753E-2</v>
      </c>
      <c r="AA121" s="90">
        <f t="shared" si="17"/>
        <v>148999.54540671466</v>
      </c>
      <c r="AB121" s="90">
        <f>IF(INDEX('Pace of change parameters'!$E$27:$I$27,1,$B$6)=1,MAX(AA121,Y121),Y121)</f>
        <v>135903.98504242182</v>
      </c>
      <c r="AC121" s="88">
        <f t="shared" si="14"/>
        <v>4.7260058429247076E-2</v>
      </c>
      <c r="AD121" s="134">
        <v>3.7300000000000111E-2</v>
      </c>
      <c r="AE121" s="51">
        <f t="shared" si="15"/>
        <v>135904</v>
      </c>
      <c r="AF121" s="51">
        <v>225.32549636985203</v>
      </c>
      <c r="AG121" s="15">
        <f t="shared" si="20"/>
        <v>4.7260173690578E-2</v>
      </c>
      <c r="AH121" s="15">
        <f t="shared" si="20"/>
        <v>3.7300114165128129E-2</v>
      </c>
      <c r="AI121" s="51"/>
      <c r="AJ121" s="51">
        <v>151543.42379503913</v>
      </c>
      <c r="AK121" s="51">
        <v>251.25527716773632</v>
      </c>
      <c r="AL121" s="15">
        <f t="shared" si="18"/>
        <v>-0.10320094005656943</v>
      </c>
      <c r="AM121" s="53">
        <f t="shared" si="18"/>
        <v>-0.10320094005656943</v>
      </c>
    </row>
    <row r="122" spans="1:39" x14ac:dyDescent="0.2">
      <c r="A122" s="160" t="s">
        <v>291</v>
      </c>
      <c r="B122" s="160" t="s">
        <v>292</v>
      </c>
      <c r="D122" s="62">
        <v>48488</v>
      </c>
      <c r="E122" s="67">
        <v>203.53429680895977</v>
      </c>
      <c r="F122" s="50"/>
      <c r="G122" s="82">
        <v>59943.100643708458</v>
      </c>
      <c r="H122" s="75">
        <v>250.61212859830073</v>
      </c>
      <c r="I122" s="84"/>
      <c r="J122" s="94">
        <f t="shared" si="19"/>
        <v>-0.19109956810201756</v>
      </c>
      <c r="K122" s="117">
        <f t="shared" si="19"/>
        <v>-0.18785137037322208</v>
      </c>
      <c r="L122" s="94">
        <v>4.1465352583845094E-2</v>
      </c>
      <c r="M122" s="88">
        <f>INDEX('Pace of change parameters'!$E$20:$I$20,1,$B$6)</f>
        <v>3.73E-2</v>
      </c>
      <c r="N122" s="99">
        <f>IF(INDEX('Pace of change parameters'!$E$28:$I$28,1,$B$6)=1,(1+L122)*D122,D122)</f>
        <v>50498.572016085483</v>
      </c>
      <c r="O122" s="85">
        <f>IF(K122&lt;INDEX('Pace of change parameters'!$E$16:$I$16,1,$B$6),1,IF(K122&gt;INDEX('Pace of change parameters'!$E$17:$I$17,1,$B$6),0,(K122-INDEX('Pace of change parameters'!$E$17:$I$17,1,$B$6))/(INDEX('Pace of change parameters'!$E$16:$I$16,1,$B$6)-INDEX('Pace of change parameters'!$E$17:$I$17,1,$B$6))))</f>
        <v>0</v>
      </c>
      <c r="P122" s="52">
        <v>4.1465352583845094E-2</v>
      </c>
      <c r="Q122" s="52">
        <v>3.7300000000000111E-2</v>
      </c>
      <c r="R122" s="9">
        <f>IF(INDEX('Pace of change parameters'!$E$29:$I$29,1,$B$6)=1,D122*(1+P122),D122)</f>
        <v>50498.572016085483</v>
      </c>
      <c r="S122" s="94">
        <f>IF(P122&lt;INDEX('Pace of change parameters'!$E$22:$I$22,1,$B$6),INDEX('Pace of change parameters'!$E$22:$I$22,1,$B$6),P122)</f>
        <v>4.1465352583845094E-2</v>
      </c>
      <c r="T122" s="123">
        <v>3.7300000000000111E-2</v>
      </c>
      <c r="U122" s="108">
        <f t="shared" si="12"/>
        <v>50498.572016085483</v>
      </c>
      <c r="V122" s="122">
        <f>IF(J122&gt;INDEX('Pace of change parameters'!$E$24:$I$24,1,$B$6),0,IF(J122&lt;INDEX('Pace of change parameters'!$E$23:$I$23,1,$B$6),1,(J122-INDEX('Pace of change parameters'!$E$24:$I$24,1,$B$6))/(INDEX('Pace of change parameters'!$E$23:$I$23,1,$B$6)-INDEX('Pace of change parameters'!$E$24:$I$24,1,$B$6))))</f>
        <v>1</v>
      </c>
      <c r="W122" s="123">
        <f>MIN(S122, S122+(INDEX('Pace of change parameters'!$E$25:$I$25,1,$B$6)-S122)*(1-V122))</f>
        <v>4.1465352583845094E-2</v>
      </c>
      <c r="X122" s="123">
        <v>3.7300000000000111E-2</v>
      </c>
      <c r="Y122" s="99">
        <f t="shared" si="13"/>
        <v>50498.572016085483</v>
      </c>
      <c r="Z122" s="88">
        <v>0</v>
      </c>
      <c r="AA122" s="90">
        <f t="shared" si="17"/>
        <v>62635.935936279937</v>
      </c>
      <c r="AB122" s="90">
        <f>IF(INDEX('Pace of change parameters'!$E$27:$I$27,1,$B$6)=1,MAX(AA122,Y122),Y122)</f>
        <v>50498.572016085483</v>
      </c>
      <c r="AC122" s="88">
        <f t="shared" si="14"/>
        <v>4.1465352583845094E-2</v>
      </c>
      <c r="AD122" s="134">
        <v>3.7300000000000111E-2</v>
      </c>
      <c r="AE122" s="51">
        <f t="shared" si="15"/>
        <v>50499</v>
      </c>
      <c r="AF122" s="51">
        <v>211.12791540945935</v>
      </c>
      <c r="AG122" s="15">
        <f t="shared" si="20"/>
        <v>4.1474179178353499E-2</v>
      </c>
      <c r="AH122" s="15">
        <f t="shared" si="20"/>
        <v>3.73087912924428E-2</v>
      </c>
      <c r="AI122" s="51"/>
      <c r="AJ122" s="51">
        <v>62635.935936279937</v>
      </c>
      <c r="AK122" s="51">
        <v>261.87042483905077</v>
      </c>
      <c r="AL122" s="15">
        <f t="shared" si="18"/>
        <v>-0.19376953109836093</v>
      </c>
      <c r="AM122" s="53">
        <f t="shared" si="18"/>
        <v>-0.19376953109836093</v>
      </c>
    </row>
    <row r="123" spans="1:39" x14ac:dyDescent="0.2">
      <c r="A123" s="160" t="s">
        <v>293</v>
      </c>
      <c r="B123" s="160" t="s">
        <v>294</v>
      </c>
      <c r="D123" s="62">
        <v>152629</v>
      </c>
      <c r="E123" s="67">
        <v>236.58731336012107</v>
      </c>
      <c r="F123" s="50"/>
      <c r="G123" s="82">
        <v>162996.84399435023</v>
      </c>
      <c r="H123" s="75">
        <v>249.95028036923392</v>
      </c>
      <c r="I123" s="84"/>
      <c r="J123" s="94">
        <f t="shared" si="19"/>
        <v>-6.3607636444234505E-2</v>
      </c>
      <c r="K123" s="117">
        <f t="shared" si="19"/>
        <v>-5.3462500579605998E-2</v>
      </c>
      <c r="L123" s="94">
        <v>4.8538397323551363E-2</v>
      </c>
      <c r="M123" s="88">
        <f>INDEX('Pace of change parameters'!$E$20:$I$20,1,$B$6)</f>
        <v>3.73E-2</v>
      </c>
      <c r="N123" s="99">
        <f>IF(INDEX('Pace of change parameters'!$E$28:$I$28,1,$B$6)=1,(1+L123)*D123,D123)</f>
        <v>160037.36704509633</v>
      </c>
      <c r="O123" s="85">
        <f>IF(K123&lt;INDEX('Pace of change parameters'!$E$16:$I$16,1,$B$6),1,IF(K123&gt;INDEX('Pace of change parameters'!$E$17:$I$17,1,$B$6),0,(K123-INDEX('Pace of change parameters'!$E$17:$I$17,1,$B$6))/(INDEX('Pace of change parameters'!$E$16:$I$16,1,$B$6)-INDEX('Pace of change parameters'!$E$17:$I$17,1,$B$6))))</f>
        <v>0</v>
      </c>
      <c r="P123" s="52">
        <v>4.8538397323551363E-2</v>
      </c>
      <c r="Q123" s="52">
        <v>3.7300000000000111E-2</v>
      </c>
      <c r="R123" s="9">
        <f>IF(INDEX('Pace of change parameters'!$E$29:$I$29,1,$B$6)=1,D123*(1+P123),D123)</f>
        <v>160037.36704509633</v>
      </c>
      <c r="S123" s="94">
        <f>IF(P123&lt;INDEX('Pace of change parameters'!$E$22:$I$22,1,$B$6),INDEX('Pace of change parameters'!$E$22:$I$22,1,$B$6),P123)</f>
        <v>4.8538397323551363E-2</v>
      </c>
      <c r="T123" s="123">
        <v>3.7300000000000111E-2</v>
      </c>
      <c r="U123" s="108">
        <f t="shared" si="12"/>
        <v>160037.36704509633</v>
      </c>
      <c r="V123" s="122">
        <f>IF(J123&gt;INDEX('Pace of change parameters'!$E$24:$I$24,1,$B$6),0,IF(J123&lt;INDEX('Pace of change parameters'!$E$23:$I$23,1,$B$6),1,(J123-INDEX('Pace of change parameters'!$E$24:$I$24,1,$B$6))/(INDEX('Pace of change parameters'!$E$23:$I$23,1,$B$6)-INDEX('Pace of change parameters'!$E$24:$I$24,1,$B$6))))</f>
        <v>1</v>
      </c>
      <c r="W123" s="123">
        <f>MIN(S123, S123+(INDEX('Pace of change parameters'!$E$25:$I$25,1,$B$6)-S123)*(1-V123))</f>
        <v>4.8538397323551363E-2</v>
      </c>
      <c r="X123" s="123">
        <v>3.7300000000000111E-2</v>
      </c>
      <c r="Y123" s="99">
        <f t="shared" si="13"/>
        <v>160037.36704509633</v>
      </c>
      <c r="Z123" s="88">
        <v>-2.4252352121029386E-2</v>
      </c>
      <c r="AA123" s="90">
        <f t="shared" si="17"/>
        <v>166188.541389021</v>
      </c>
      <c r="AB123" s="90">
        <f>IF(INDEX('Pace of change parameters'!$E$27:$I$27,1,$B$6)=1,MAX(AA123,Y123),Y123)</f>
        <v>160037.36704509633</v>
      </c>
      <c r="AC123" s="88">
        <f t="shared" si="14"/>
        <v>4.8538397323551363E-2</v>
      </c>
      <c r="AD123" s="134">
        <v>3.7300000000000111E-2</v>
      </c>
      <c r="AE123" s="51">
        <f t="shared" si="15"/>
        <v>160037</v>
      </c>
      <c r="AF123" s="51">
        <v>245.41145729691311</v>
      </c>
      <c r="AG123" s="15">
        <f t="shared" si="20"/>
        <v>4.8535992504700864E-2</v>
      </c>
      <c r="AH123" s="15">
        <f t="shared" si="20"/>
        <v>3.7297620956371347E-2</v>
      </c>
      <c r="AI123" s="51"/>
      <c r="AJ123" s="51">
        <v>170319.18216792322</v>
      </c>
      <c r="AK123" s="51">
        <v>261.17884427631395</v>
      </c>
      <c r="AL123" s="15">
        <f t="shared" si="18"/>
        <v>-6.0370077151883472E-2</v>
      </c>
      <c r="AM123" s="53">
        <f t="shared" si="18"/>
        <v>-6.0370077151883472E-2</v>
      </c>
    </row>
    <row r="124" spans="1:39" x14ac:dyDescent="0.2">
      <c r="A124" s="160" t="s">
        <v>295</v>
      </c>
      <c r="B124" s="160" t="s">
        <v>296</v>
      </c>
      <c r="D124" s="62">
        <v>84466</v>
      </c>
      <c r="E124" s="67">
        <v>209.17652822697022</v>
      </c>
      <c r="F124" s="50"/>
      <c r="G124" s="82">
        <v>92468.337318174526</v>
      </c>
      <c r="H124" s="75">
        <v>227.74974738805403</v>
      </c>
      <c r="I124" s="84"/>
      <c r="J124" s="94">
        <f t="shared" si="19"/>
        <v>-8.6541377840927969E-2</v>
      </c>
      <c r="K124" s="117">
        <f t="shared" si="19"/>
        <v>-8.1550997856597474E-2</v>
      </c>
      <c r="L124" s="94">
        <v>4.296694651752353E-2</v>
      </c>
      <c r="M124" s="88">
        <f>INDEX('Pace of change parameters'!$E$20:$I$20,1,$B$6)</f>
        <v>3.73E-2</v>
      </c>
      <c r="N124" s="99">
        <f>IF(INDEX('Pace of change parameters'!$E$28:$I$28,1,$B$6)=1,(1+L124)*D124,D124)</f>
        <v>88095.246104549136</v>
      </c>
      <c r="O124" s="85">
        <f>IF(K124&lt;INDEX('Pace of change parameters'!$E$16:$I$16,1,$B$6),1,IF(K124&gt;INDEX('Pace of change parameters'!$E$17:$I$17,1,$B$6),0,(K124-INDEX('Pace of change parameters'!$E$17:$I$17,1,$B$6))/(INDEX('Pace of change parameters'!$E$16:$I$16,1,$B$6)-INDEX('Pace of change parameters'!$E$17:$I$17,1,$B$6))))</f>
        <v>0</v>
      </c>
      <c r="P124" s="52">
        <v>4.296694651752353E-2</v>
      </c>
      <c r="Q124" s="52">
        <v>3.7300000000000111E-2</v>
      </c>
      <c r="R124" s="9">
        <f>IF(INDEX('Pace of change parameters'!$E$29:$I$29,1,$B$6)=1,D124*(1+P124),D124)</f>
        <v>88095.246104549136</v>
      </c>
      <c r="S124" s="94">
        <f>IF(P124&lt;INDEX('Pace of change parameters'!$E$22:$I$22,1,$B$6),INDEX('Pace of change parameters'!$E$22:$I$22,1,$B$6),P124)</f>
        <v>4.296694651752353E-2</v>
      </c>
      <c r="T124" s="123">
        <v>3.7300000000000111E-2</v>
      </c>
      <c r="U124" s="108">
        <f t="shared" si="12"/>
        <v>88095.246104549136</v>
      </c>
      <c r="V124" s="122">
        <f>IF(J124&gt;INDEX('Pace of change parameters'!$E$24:$I$24,1,$B$6),0,IF(J124&lt;INDEX('Pace of change parameters'!$E$23:$I$23,1,$B$6),1,(J124-INDEX('Pace of change parameters'!$E$24:$I$24,1,$B$6))/(INDEX('Pace of change parameters'!$E$23:$I$23,1,$B$6)-INDEX('Pace of change parameters'!$E$24:$I$24,1,$B$6))))</f>
        <v>1</v>
      </c>
      <c r="W124" s="123">
        <f>MIN(S124, S124+(INDEX('Pace of change parameters'!$E$25:$I$25,1,$B$6)-S124)*(1-V124))</f>
        <v>4.296694651752353E-2</v>
      </c>
      <c r="X124" s="123">
        <v>3.7300000000000111E-2</v>
      </c>
      <c r="Y124" s="99">
        <f t="shared" si="13"/>
        <v>88095.246104549136</v>
      </c>
      <c r="Z124" s="88">
        <v>-2.7817883550613764E-2</v>
      </c>
      <c r="AA124" s="90">
        <f t="shared" si="17"/>
        <v>93934.481826156087</v>
      </c>
      <c r="AB124" s="90">
        <f>IF(INDEX('Pace of change parameters'!$E$27:$I$27,1,$B$6)=1,MAX(AA124,Y124),Y124)</f>
        <v>88095.246104549136</v>
      </c>
      <c r="AC124" s="88">
        <f t="shared" si="14"/>
        <v>4.296694651752353E-2</v>
      </c>
      <c r="AD124" s="134">
        <v>3.7300000000000111E-2</v>
      </c>
      <c r="AE124" s="51">
        <f t="shared" si="15"/>
        <v>88095</v>
      </c>
      <c r="AF124" s="51">
        <v>216.9782065737127</v>
      </c>
      <c r="AG124" s="15">
        <f t="shared" si="20"/>
        <v>4.2964032865294932E-2</v>
      </c>
      <c r="AH124" s="15">
        <f t="shared" si="20"/>
        <v>3.7297102179060682E-2</v>
      </c>
      <c r="AI124" s="51"/>
      <c r="AJ124" s="51">
        <v>96622.309993959352</v>
      </c>
      <c r="AK124" s="51">
        <v>237.98099253645063</v>
      </c>
      <c r="AL124" s="15">
        <f t="shared" si="18"/>
        <v>-8.8254048102270222E-2</v>
      </c>
      <c r="AM124" s="53">
        <f t="shared" si="18"/>
        <v>-8.8254048102270222E-2</v>
      </c>
    </row>
    <row r="125" spans="1:39" x14ac:dyDescent="0.2">
      <c r="A125" s="160" t="s">
        <v>297</v>
      </c>
      <c r="B125" s="160" t="s">
        <v>298</v>
      </c>
      <c r="D125" s="62">
        <v>61877</v>
      </c>
      <c r="E125" s="67">
        <v>266.12116342839977</v>
      </c>
      <c r="F125" s="50"/>
      <c r="G125" s="82">
        <v>63202.980903251213</v>
      </c>
      <c r="H125" s="75">
        <v>268.69354841724731</v>
      </c>
      <c r="I125" s="84"/>
      <c r="J125" s="94">
        <f t="shared" si="19"/>
        <v>-2.0979720960961901E-2</v>
      </c>
      <c r="K125" s="117">
        <f t="shared" si="19"/>
        <v>-9.573676048421409E-3</v>
      </c>
      <c r="L125" s="94">
        <v>4.9385030965233723E-2</v>
      </c>
      <c r="M125" s="88">
        <f>INDEX('Pace of change parameters'!$E$20:$I$20,1,$B$6)</f>
        <v>3.73E-2</v>
      </c>
      <c r="N125" s="99">
        <f>IF(INDEX('Pace of change parameters'!$E$28:$I$28,1,$B$6)=1,(1+L125)*D125,D125)</f>
        <v>64932.797561035768</v>
      </c>
      <c r="O125" s="85">
        <f>IF(K125&lt;INDEX('Pace of change parameters'!$E$16:$I$16,1,$B$6),1,IF(K125&gt;INDEX('Pace of change parameters'!$E$17:$I$17,1,$B$6),0,(K125-INDEX('Pace of change parameters'!$E$17:$I$17,1,$B$6))/(INDEX('Pace of change parameters'!$E$16:$I$16,1,$B$6)-INDEX('Pace of change parameters'!$E$17:$I$17,1,$B$6))))</f>
        <v>0</v>
      </c>
      <c r="P125" s="52">
        <v>4.9385030965233723E-2</v>
      </c>
      <c r="Q125" s="52">
        <v>3.7300000000000111E-2</v>
      </c>
      <c r="R125" s="9">
        <f>IF(INDEX('Pace of change parameters'!$E$29:$I$29,1,$B$6)=1,D125*(1+P125),D125)</f>
        <v>64932.797561035768</v>
      </c>
      <c r="S125" s="94">
        <f>IF(P125&lt;INDEX('Pace of change parameters'!$E$22:$I$22,1,$B$6),INDEX('Pace of change parameters'!$E$22:$I$22,1,$B$6),P125)</f>
        <v>4.9385030965233723E-2</v>
      </c>
      <c r="T125" s="123">
        <v>3.7300000000000111E-2</v>
      </c>
      <c r="U125" s="108">
        <f t="shared" si="12"/>
        <v>64932.797561035768</v>
      </c>
      <c r="V125" s="122">
        <f>IF(J125&gt;INDEX('Pace of change parameters'!$E$24:$I$24,1,$B$6),0,IF(J125&lt;INDEX('Pace of change parameters'!$E$23:$I$23,1,$B$6),1,(J125-INDEX('Pace of change parameters'!$E$24:$I$24,1,$B$6))/(INDEX('Pace of change parameters'!$E$23:$I$23,1,$B$6)-INDEX('Pace of change parameters'!$E$24:$I$24,1,$B$6))))</f>
        <v>1</v>
      </c>
      <c r="W125" s="123">
        <f>MIN(S125, S125+(INDEX('Pace of change parameters'!$E$25:$I$25,1,$B$6)-S125)*(1-V125))</f>
        <v>4.9385030965233723E-2</v>
      </c>
      <c r="X125" s="123">
        <v>3.7300000000000111E-2</v>
      </c>
      <c r="Y125" s="99">
        <f t="shared" si="13"/>
        <v>64932.797561035768</v>
      </c>
      <c r="Z125" s="88">
        <v>-3.7439232096588837E-2</v>
      </c>
      <c r="AA125" s="90">
        <f t="shared" si="17"/>
        <v>63569.688899839886</v>
      </c>
      <c r="AB125" s="90">
        <f>IF(INDEX('Pace of change parameters'!$E$27:$I$27,1,$B$6)=1,MAX(AA125,Y125),Y125)</f>
        <v>64932.797561035768</v>
      </c>
      <c r="AC125" s="88">
        <f t="shared" si="14"/>
        <v>4.9385030965233723E-2</v>
      </c>
      <c r="AD125" s="134">
        <v>3.7300000000000111E-2</v>
      </c>
      <c r="AE125" s="51">
        <f t="shared" si="15"/>
        <v>64933</v>
      </c>
      <c r="AF125" s="51">
        <v>276.04834344893413</v>
      </c>
      <c r="AG125" s="15">
        <f t="shared" si="20"/>
        <v>4.93883026003199E-2</v>
      </c>
      <c r="AH125" s="15">
        <f t="shared" si="20"/>
        <v>3.7303233957960868E-2</v>
      </c>
      <c r="AI125" s="51"/>
      <c r="AJ125" s="51">
        <v>66042.26041572768</v>
      </c>
      <c r="AK125" s="51">
        <v>280.76411971393196</v>
      </c>
      <c r="AL125" s="15">
        <f t="shared" si="18"/>
        <v>-1.6796221218732144E-2</v>
      </c>
      <c r="AM125" s="53">
        <f t="shared" si="18"/>
        <v>-1.6796221218732255E-2</v>
      </c>
    </row>
    <row r="126" spans="1:39" x14ac:dyDescent="0.2">
      <c r="A126" s="160" t="s">
        <v>299</v>
      </c>
      <c r="B126" s="160" t="s">
        <v>300</v>
      </c>
      <c r="D126" s="62">
        <v>77414</v>
      </c>
      <c r="E126" s="67">
        <v>199.31160369719052</v>
      </c>
      <c r="F126" s="50"/>
      <c r="G126" s="82">
        <v>87697.809262907904</v>
      </c>
      <c r="H126" s="75">
        <v>224.16801539954167</v>
      </c>
      <c r="I126" s="84"/>
      <c r="J126" s="94">
        <f t="shared" si="19"/>
        <v>-0.1172641523128386</v>
      </c>
      <c r="K126" s="117">
        <f t="shared" si="19"/>
        <v>-0.11088295383285962</v>
      </c>
      <c r="L126" s="94">
        <v>4.4798525408960455E-2</v>
      </c>
      <c r="M126" s="88">
        <f>INDEX('Pace of change parameters'!$E$20:$I$20,1,$B$6)</f>
        <v>3.73E-2</v>
      </c>
      <c r="N126" s="99">
        <f>IF(INDEX('Pace of change parameters'!$E$28:$I$28,1,$B$6)=1,(1+L126)*D126,D126)</f>
        <v>80882.033046009266</v>
      </c>
      <c r="O126" s="85">
        <f>IF(K126&lt;INDEX('Pace of change parameters'!$E$16:$I$16,1,$B$6),1,IF(K126&gt;INDEX('Pace of change parameters'!$E$17:$I$17,1,$B$6),0,(K126-INDEX('Pace of change parameters'!$E$17:$I$17,1,$B$6))/(INDEX('Pace of change parameters'!$E$16:$I$16,1,$B$6)-INDEX('Pace of change parameters'!$E$17:$I$17,1,$B$6))))</f>
        <v>0</v>
      </c>
      <c r="P126" s="52">
        <v>4.4798525408960455E-2</v>
      </c>
      <c r="Q126" s="52">
        <v>3.7300000000000111E-2</v>
      </c>
      <c r="R126" s="9">
        <f>IF(INDEX('Pace of change parameters'!$E$29:$I$29,1,$B$6)=1,D126*(1+P126),D126)</f>
        <v>80882.033046009266</v>
      </c>
      <c r="S126" s="94">
        <f>IF(P126&lt;INDEX('Pace of change parameters'!$E$22:$I$22,1,$B$6),INDEX('Pace of change parameters'!$E$22:$I$22,1,$B$6),P126)</f>
        <v>4.4798525408960455E-2</v>
      </c>
      <c r="T126" s="123">
        <v>3.7300000000000111E-2</v>
      </c>
      <c r="U126" s="108">
        <f t="shared" si="12"/>
        <v>80882.033046009266</v>
      </c>
      <c r="V126" s="122">
        <f>IF(J126&gt;INDEX('Pace of change parameters'!$E$24:$I$24,1,$B$6),0,IF(J126&lt;INDEX('Pace of change parameters'!$E$23:$I$23,1,$B$6),1,(J126-INDEX('Pace of change parameters'!$E$24:$I$24,1,$B$6))/(INDEX('Pace of change parameters'!$E$23:$I$23,1,$B$6)-INDEX('Pace of change parameters'!$E$24:$I$24,1,$B$6))))</f>
        <v>1</v>
      </c>
      <c r="W126" s="123">
        <f>MIN(S126, S126+(INDEX('Pace of change parameters'!$E$25:$I$25,1,$B$6)-S126)*(1-V126))</f>
        <v>4.4798525408960455E-2</v>
      </c>
      <c r="X126" s="123">
        <v>3.7300000000000111E-2</v>
      </c>
      <c r="Y126" s="99">
        <f t="shared" si="13"/>
        <v>80882.033046009266</v>
      </c>
      <c r="Z126" s="88">
        <v>-1.255294658424877E-2</v>
      </c>
      <c r="AA126" s="90">
        <f t="shared" si="17"/>
        <v>90487.154277227688</v>
      </c>
      <c r="AB126" s="90">
        <f>IF(INDEX('Pace of change parameters'!$E$27:$I$27,1,$B$6)=1,MAX(AA126,Y126),Y126)</f>
        <v>80882.033046009266</v>
      </c>
      <c r="AC126" s="88">
        <f t="shared" si="14"/>
        <v>4.4798525408960455E-2</v>
      </c>
      <c r="AD126" s="134">
        <v>3.7300000000000111E-2</v>
      </c>
      <c r="AE126" s="51">
        <f t="shared" si="15"/>
        <v>80882</v>
      </c>
      <c r="AF126" s="51">
        <v>206.74584204481792</v>
      </c>
      <c r="AG126" s="15">
        <f t="shared" si="20"/>
        <v>4.4798098535148601E-2</v>
      </c>
      <c r="AH126" s="15">
        <f t="shared" si="20"/>
        <v>3.7299576189864236E-2</v>
      </c>
      <c r="AI126" s="51"/>
      <c r="AJ126" s="51">
        <v>91637.474601009613</v>
      </c>
      <c r="AK126" s="51">
        <v>234.23835772169761</v>
      </c>
      <c r="AL126" s="15">
        <f t="shared" si="18"/>
        <v>-0.11736982765881587</v>
      </c>
      <c r="AM126" s="53">
        <f t="shared" si="18"/>
        <v>-0.11736982765881576</v>
      </c>
    </row>
    <row r="127" spans="1:39" x14ac:dyDescent="0.2">
      <c r="A127" s="160" t="s">
        <v>301</v>
      </c>
      <c r="B127" s="160" t="s">
        <v>302</v>
      </c>
      <c r="D127" s="62">
        <v>74919</v>
      </c>
      <c r="E127" s="67">
        <v>217.38221481005326</v>
      </c>
      <c r="F127" s="50"/>
      <c r="G127" s="82">
        <v>82487.432225300829</v>
      </c>
      <c r="H127" s="75">
        <v>237.28436314266136</v>
      </c>
      <c r="I127" s="84"/>
      <c r="J127" s="94">
        <f t="shared" si="19"/>
        <v>-9.1752549705134467E-2</v>
      </c>
      <c r="K127" s="117">
        <f t="shared" si="19"/>
        <v>-8.3874672856729449E-2</v>
      </c>
      <c r="L127" s="94">
        <v>4.6297241503070241E-2</v>
      </c>
      <c r="M127" s="88">
        <f>INDEX('Pace of change parameters'!$E$20:$I$20,1,$B$6)</f>
        <v>3.73E-2</v>
      </c>
      <c r="N127" s="99">
        <f>IF(INDEX('Pace of change parameters'!$E$28:$I$28,1,$B$6)=1,(1+L127)*D127,D127)</f>
        <v>78387.543036168514</v>
      </c>
      <c r="O127" s="85">
        <f>IF(K127&lt;INDEX('Pace of change parameters'!$E$16:$I$16,1,$B$6),1,IF(K127&gt;INDEX('Pace of change parameters'!$E$17:$I$17,1,$B$6),0,(K127-INDEX('Pace of change parameters'!$E$17:$I$17,1,$B$6))/(INDEX('Pace of change parameters'!$E$16:$I$16,1,$B$6)-INDEX('Pace of change parameters'!$E$17:$I$17,1,$B$6))))</f>
        <v>0</v>
      </c>
      <c r="P127" s="52">
        <v>4.6297241503070241E-2</v>
      </c>
      <c r="Q127" s="52">
        <v>3.7300000000000111E-2</v>
      </c>
      <c r="R127" s="9">
        <f>IF(INDEX('Pace of change parameters'!$E$29:$I$29,1,$B$6)=1,D127*(1+P127),D127)</f>
        <v>78387.543036168514</v>
      </c>
      <c r="S127" s="94">
        <f>IF(P127&lt;INDEX('Pace of change parameters'!$E$22:$I$22,1,$B$6),INDEX('Pace of change parameters'!$E$22:$I$22,1,$B$6),P127)</f>
        <v>4.6297241503070241E-2</v>
      </c>
      <c r="T127" s="123">
        <v>3.7300000000000111E-2</v>
      </c>
      <c r="U127" s="108">
        <f t="shared" si="12"/>
        <v>78387.543036168514</v>
      </c>
      <c r="V127" s="122">
        <f>IF(J127&gt;INDEX('Pace of change parameters'!$E$24:$I$24,1,$B$6),0,IF(J127&lt;INDEX('Pace of change parameters'!$E$23:$I$23,1,$B$6),1,(J127-INDEX('Pace of change parameters'!$E$24:$I$24,1,$B$6))/(INDEX('Pace of change parameters'!$E$23:$I$23,1,$B$6)-INDEX('Pace of change parameters'!$E$24:$I$24,1,$B$6))))</f>
        <v>1</v>
      </c>
      <c r="W127" s="123">
        <f>MIN(S127, S127+(INDEX('Pace of change parameters'!$E$25:$I$25,1,$B$6)-S127)*(1-V127))</f>
        <v>4.6297241503070241E-2</v>
      </c>
      <c r="X127" s="123">
        <v>3.7300000000000111E-2</v>
      </c>
      <c r="Y127" s="99">
        <f t="shared" si="13"/>
        <v>78387.543036168514</v>
      </c>
      <c r="Z127" s="88">
        <v>-1.6389522949279201E-2</v>
      </c>
      <c r="AA127" s="90">
        <f t="shared" si="17"/>
        <v>84780.36814989573</v>
      </c>
      <c r="AB127" s="90">
        <f>IF(INDEX('Pace of change parameters'!$E$27:$I$27,1,$B$6)=1,MAX(AA127,Y127),Y127)</f>
        <v>78387.543036168514</v>
      </c>
      <c r="AC127" s="88">
        <f t="shared" si="14"/>
        <v>4.6297241503070241E-2</v>
      </c>
      <c r="AD127" s="134">
        <v>3.7300000000000111E-2</v>
      </c>
      <c r="AE127" s="51">
        <f t="shared" si="15"/>
        <v>78388</v>
      </c>
      <c r="AF127" s="51">
        <v>225.49188593025212</v>
      </c>
      <c r="AG127" s="15">
        <f t="shared" si="20"/>
        <v>4.6303340941550308E-2</v>
      </c>
      <c r="AH127" s="15">
        <f t="shared" si="20"/>
        <v>3.7306046988641706E-2</v>
      </c>
      <c r="AI127" s="51"/>
      <c r="AJ127" s="51">
        <v>86193.030806364579</v>
      </c>
      <c r="AK127" s="51">
        <v>247.94393364509196</v>
      </c>
      <c r="AL127" s="15">
        <f t="shared" si="18"/>
        <v>-9.0552922125442303E-2</v>
      </c>
      <c r="AM127" s="53">
        <f t="shared" si="18"/>
        <v>-9.0552922125442303E-2</v>
      </c>
    </row>
    <row r="128" spans="1:39" x14ac:dyDescent="0.2">
      <c r="A128" s="160" t="s">
        <v>303</v>
      </c>
      <c r="B128" s="160" t="s">
        <v>304</v>
      </c>
      <c r="D128" s="62">
        <v>42841</v>
      </c>
      <c r="E128" s="67">
        <v>247.78673460369473</v>
      </c>
      <c r="F128" s="50"/>
      <c r="G128" s="82">
        <v>49576.956394312721</v>
      </c>
      <c r="H128" s="75">
        <v>285.29255238973587</v>
      </c>
      <c r="I128" s="84"/>
      <c r="J128" s="94">
        <f t="shared" si="19"/>
        <v>-0.13586869554350944</v>
      </c>
      <c r="K128" s="117">
        <f t="shared" si="19"/>
        <v>-0.13146441248422336</v>
      </c>
      <c r="L128" s="94">
        <v>4.2586884983609297E-2</v>
      </c>
      <c r="M128" s="88">
        <f>INDEX('Pace of change parameters'!$E$20:$I$20,1,$B$6)</f>
        <v>3.73E-2</v>
      </c>
      <c r="N128" s="99">
        <f>IF(INDEX('Pace of change parameters'!$E$28:$I$28,1,$B$6)=1,(1+L128)*D128,D128)</f>
        <v>44665.464739582807</v>
      </c>
      <c r="O128" s="85">
        <f>IF(K128&lt;INDEX('Pace of change parameters'!$E$16:$I$16,1,$B$6),1,IF(K128&gt;INDEX('Pace of change parameters'!$E$17:$I$17,1,$B$6),0,(K128-INDEX('Pace of change parameters'!$E$17:$I$17,1,$B$6))/(INDEX('Pace of change parameters'!$E$16:$I$16,1,$B$6)-INDEX('Pace of change parameters'!$E$17:$I$17,1,$B$6))))</f>
        <v>0</v>
      </c>
      <c r="P128" s="52">
        <v>4.2586884983609297E-2</v>
      </c>
      <c r="Q128" s="52">
        <v>3.7300000000000111E-2</v>
      </c>
      <c r="R128" s="9">
        <f>IF(INDEX('Pace of change parameters'!$E$29:$I$29,1,$B$6)=1,D128*(1+P128),D128)</f>
        <v>44665.464739582807</v>
      </c>
      <c r="S128" s="94">
        <f>IF(P128&lt;INDEX('Pace of change parameters'!$E$22:$I$22,1,$B$6),INDEX('Pace of change parameters'!$E$22:$I$22,1,$B$6),P128)</f>
        <v>4.2586884983609297E-2</v>
      </c>
      <c r="T128" s="123">
        <v>3.7300000000000111E-2</v>
      </c>
      <c r="U128" s="108">
        <f t="shared" si="12"/>
        <v>44665.464739582807</v>
      </c>
      <c r="V128" s="122">
        <f>IF(J128&gt;INDEX('Pace of change parameters'!$E$24:$I$24,1,$B$6),0,IF(J128&lt;INDEX('Pace of change parameters'!$E$23:$I$23,1,$B$6),1,(J128-INDEX('Pace of change parameters'!$E$24:$I$24,1,$B$6))/(INDEX('Pace of change parameters'!$E$23:$I$23,1,$B$6)-INDEX('Pace of change parameters'!$E$24:$I$24,1,$B$6))))</f>
        <v>1</v>
      </c>
      <c r="W128" s="123">
        <f>MIN(S128, S128+(INDEX('Pace of change parameters'!$E$25:$I$25,1,$B$6)-S128)*(1-V128))</f>
        <v>4.2586884983609297E-2</v>
      </c>
      <c r="X128" s="123">
        <v>3.7300000000000111E-2</v>
      </c>
      <c r="Y128" s="99">
        <f t="shared" si="13"/>
        <v>44665.464739582807</v>
      </c>
      <c r="Z128" s="88">
        <v>0</v>
      </c>
      <c r="AA128" s="90">
        <f t="shared" si="17"/>
        <v>51804.111420383175</v>
      </c>
      <c r="AB128" s="90">
        <f>IF(INDEX('Pace of change parameters'!$E$27:$I$27,1,$B$6)=1,MAX(AA128,Y128),Y128)</f>
        <v>44665.464739582807</v>
      </c>
      <c r="AC128" s="88">
        <f t="shared" si="14"/>
        <v>4.2586884983609297E-2</v>
      </c>
      <c r="AD128" s="134">
        <v>3.7300000000000111E-2</v>
      </c>
      <c r="AE128" s="51">
        <f t="shared" si="15"/>
        <v>44665</v>
      </c>
      <c r="AF128" s="51">
        <v>257.02650544213992</v>
      </c>
      <c r="AG128" s="15">
        <f t="shared" si="20"/>
        <v>4.2576036973926756E-2</v>
      </c>
      <c r="AH128" s="15">
        <f t="shared" si="20"/>
        <v>3.7289206999814306E-2</v>
      </c>
      <c r="AI128" s="51"/>
      <c r="AJ128" s="51">
        <v>51804.111420383175</v>
      </c>
      <c r="AK128" s="51">
        <v>298.10880389379469</v>
      </c>
      <c r="AL128" s="15">
        <f t="shared" si="18"/>
        <v>-0.13780974568698368</v>
      </c>
      <c r="AM128" s="53">
        <f t="shared" si="18"/>
        <v>-0.13780974568698379</v>
      </c>
    </row>
    <row r="129" spans="1:39" x14ac:dyDescent="0.2">
      <c r="A129" s="160" t="s">
        <v>305</v>
      </c>
      <c r="B129" s="160" t="s">
        <v>306</v>
      </c>
      <c r="D129" s="62">
        <v>46597</v>
      </c>
      <c r="E129" s="67">
        <v>212.8036406883248</v>
      </c>
      <c r="F129" s="50"/>
      <c r="G129" s="82">
        <v>53789.125943817984</v>
      </c>
      <c r="H129" s="75">
        <v>243.98289651370234</v>
      </c>
      <c r="I129" s="84"/>
      <c r="J129" s="94">
        <f t="shared" si="19"/>
        <v>-0.13370966375862037</v>
      </c>
      <c r="K129" s="117">
        <f t="shared" si="19"/>
        <v>-0.1277927931461641</v>
      </c>
      <c r="L129" s="94">
        <v>4.4384887859802546E-2</v>
      </c>
      <c r="M129" s="88">
        <f>INDEX('Pace of change parameters'!$E$20:$I$20,1,$B$6)</f>
        <v>3.73E-2</v>
      </c>
      <c r="N129" s="99">
        <f>IF(INDEX('Pace of change parameters'!$E$28:$I$28,1,$B$6)=1,(1+L129)*D129,D129)</f>
        <v>48665.202619603217</v>
      </c>
      <c r="O129" s="85">
        <f>IF(K129&lt;INDEX('Pace of change parameters'!$E$16:$I$16,1,$B$6),1,IF(K129&gt;INDEX('Pace of change parameters'!$E$17:$I$17,1,$B$6),0,(K129-INDEX('Pace of change parameters'!$E$17:$I$17,1,$B$6))/(INDEX('Pace of change parameters'!$E$16:$I$16,1,$B$6)-INDEX('Pace of change parameters'!$E$17:$I$17,1,$B$6))))</f>
        <v>0</v>
      </c>
      <c r="P129" s="52">
        <v>4.4384887859802546E-2</v>
      </c>
      <c r="Q129" s="52">
        <v>3.7300000000000111E-2</v>
      </c>
      <c r="R129" s="9">
        <f>IF(INDEX('Pace of change parameters'!$E$29:$I$29,1,$B$6)=1,D129*(1+P129),D129)</f>
        <v>48665.202619603217</v>
      </c>
      <c r="S129" s="94">
        <f>IF(P129&lt;INDEX('Pace of change parameters'!$E$22:$I$22,1,$B$6),INDEX('Pace of change parameters'!$E$22:$I$22,1,$B$6),P129)</f>
        <v>4.4384887859802546E-2</v>
      </c>
      <c r="T129" s="123">
        <v>3.7300000000000111E-2</v>
      </c>
      <c r="U129" s="108">
        <f t="shared" si="12"/>
        <v>48665.202619603217</v>
      </c>
      <c r="V129" s="122">
        <f>IF(J129&gt;INDEX('Pace of change parameters'!$E$24:$I$24,1,$B$6),0,IF(J129&lt;INDEX('Pace of change parameters'!$E$23:$I$23,1,$B$6),1,(J129-INDEX('Pace of change parameters'!$E$24:$I$24,1,$B$6))/(INDEX('Pace of change parameters'!$E$23:$I$23,1,$B$6)-INDEX('Pace of change parameters'!$E$24:$I$24,1,$B$6))))</f>
        <v>1</v>
      </c>
      <c r="W129" s="123">
        <f>MIN(S129, S129+(INDEX('Pace of change parameters'!$E$25:$I$25,1,$B$6)-S129)*(1-V129))</f>
        <v>4.4384887859802546E-2</v>
      </c>
      <c r="X129" s="123">
        <v>3.7300000000000111E-2</v>
      </c>
      <c r="Y129" s="99">
        <f t="shared" si="13"/>
        <v>48665.202619603217</v>
      </c>
      <c r="Z129" s="88">
        <v>-5.9635457779708689E-3</v>
      </c>
      <c r="AA129" s="90">
        <f t="shared" si="17"/>
        <v>55870.320959979239</v>
      </c>
      <c r="AB129" s="90">
        <f>IF(INDEX('Pace of change parameters'!$E$27:$I$27,1,$B$6)=1,MAX(AA129,Y129),Y129)</f>
        <v>48665.202619603217</v>
      </c>
      <c r="AC129" s="88">
        <f t="shared" si="14"/>
        <v>4.4384887859802546E-2</v>
      </c>
      <c r="AD129" s="134">
        <v>3.7300000000000111E-2</v>
      </c>
      <c r="AE129" s="51">
        <f t="shared" si="15"/>
        <v>48665</v>
      </c>
      <c r="AF129" s="51">
        <v>220.74029742072702</v>
      </c>
      <c r="AG129" s="15">
        <f t="shared" si="20"/>
        <v>4.4380539519711659E-2</v>
      </c>
      <c r="AH129" s="15">
        <f t="shared" si="20"/>
        <v>3.729568115813553E-2</v>
      </c>
      <c r="AI129" s="51"/>
      <c r="AJ129" s="51">
        <v>56205.505062392789</v>
      </c>
      <c r="AK129" s="51">
        <v>254.9433865027178</v>
      </c>
      <c r="AL129" s="15">
        <f t="shared" si="18"/>
        <v>-0.13415954636511496</v>
      </c>
      <c r="AM129" s="53">
        <f t="shared" si="18"/>
        <v>-0.13415954636511496</v>
      </c>
    </row>
    <row r="130" spans="1:39" x14ac:dyDescent="0.2">
      <c r="A130" s="160" t="s">
        <v>307</v>
      </c>
      <c r="B130" s="160" t="s">
        <v>308</v>
      </c>
      <c r="D130" s="62">
        <v>50546</v>
      </c>
      <c r="E130" s="67">
        <v>212.30103295618201</v>
      </c>
      <c r="F130" s="50"/>
      <c r="G130" s="82">
        <v>60443.698511018869</v>
      </c>
      <c r="H130" s="75">
        <v>251.48114147891422</v>
      </c>
      <c r="I130" s="84"/>
      <c r="J130" s="94">
        <f t="shared" si="19"/>
        <v>-0.16375070941786463</v>
      </c>
      <c r="K130" s="117">
        <f t="shared" si="19"/>
        <v>-0.15579740211262449</v>
      </c>
      <c r="L130" s="94">
        <v>4.7165438166151041E-2</v>
      </c>
      <c r="M130" s="88">
        <f>INDEX('Pace of change parameters'!$E$20:$I$20,1,$B$6)</f>
        <v>3.73E-2</v>
      </c>
      <c r="N130" s="99">
        <f>IF(INDEX('Pace of change parameters'!$E$28:$I$28,1,$B$6)=1,(1+L130)*D130,D130)</f>
        <v>52930.024237546269</v>
      </c>
      <c r="O130" s="85">
        <f>IF(K130&lt;INDEX('Pace of change parameters'!$E$16:$I$16,1,$B$6),1,IF(K130&gt;INDEX('Pace of change parameters'!$E$17:$I$17,1,$B$6),0,(K130-INDEX('Pace of change parameters'!$E$17:$I$17,1,$B$6))/(INDEX('Pace of change parameters'!$E$16:$I$16,1,$B$6)-INDEX('Pace of change parameters'!$E$17:$I$17,1,$B$6))))</f>
        <v>0</v>
      </c>
      <c r="P130" s="52">
        <v>4.7165438166151041E-2</v>
      </c>
      <c r="Q130" s="52">
        <v>3.7300000000000111E-2</v>
      </c>
      <c r="R130" s="9">
        <f>IF(INDEX('Pace of change parameters'!$E$29:$I$29,1,$B$6)=1,D130*(1+P130),D130)</f>
        <v>52930.024237546269</v>
      </c>
      <c r="S130" s="94">
        <f>IF(P130&lt;INDEX('Pace of change parameters'!$E$22:$I$22,1,$B$6),INDEX('Pace of change parameters'!$E$22:$I$22,1,$B$6),P130)</f>
        <v>4.7165438166151041E-2</v>
      </c>
      <c r="T130" s="123">
        <v>3.7300000000000111E-2</v>
      </c>
      <c r="U130" s="108">
        <f t="shared" si="12"/>
        <v>52930.024237546269</v>
      </c>
      <c r="V130" s="122">
        <f>IF(J130&gt;INDEX('Pace of change parameters'!$E$24:$I$24,1,$B$6),0,IF(J130&lt;INDEX('Pace of change parameters'!$E$23:$I$23,1,$B$6),1,(J130-INDEX('Pace of change parameters'!$E$24:$I$24,1,$B$6))/(INDEX('Pace of change parameters'!$E$23:$I$23,1,$B$6)-INDEX('Pace of change parameters'!$E$24:$I$24,1,$B$6))))</f>
        <v>1</v>
      </c>
      <c r="W130" s="123">
        <f>MIN(S130, S130+(INDEX('Pace of change parameters'!$E$25:$I$25,1,$B$6)-S130)*(1-V130))</f>
        <v>4.7165438166151041E-2</v>
      </c>
      <c r="X130" s="123">
        <v>3.7300000000000111E-2</v>
      </c>
      <c r="Y130" s="99">
        <f t="shared" si="13"/>
        <v>52930.024237546269</v>
      </c>
      <c r="Z130" s="88">
        <v>-5.3849506493873767E-3</v>
      </c>
      <c r="AA130" s="90">
        <f t="shared" si="17"/>
        <v>62818.914038724484</v>
      </c>
      <c r="AB130" s="90">
        <f>IF(INDEX('Pace of change parameters'!$E$27:$I$27,1,$B$6)=1,MAX(AA130,Y130),Y130)</f>
        <v>52930.024237546269</v>
      </c>
      <c r="AC130" s="88">
        <f t="shared" si="14"/>
        <v>4.7165438166151041E-2</v>
      </c>
      <c r="AD130" s="134">
        <v>3.7300000000000111E-2</v>
      </c>
      <c r="AE130" s="51">
        <f t="shared" si="15"/>
        <v>52930</v>
      </c>
      <c r="AF130" s="51">
        <v>220.21976064307773</v>
      </c>
      <c r="AG130" s="15">
        <f t="shared" si="20"/>
        <v>4.7164958651525257E-2</v>
      </c>
      <c r="AH130" s="15">
        <f t="shared" si="20"/>
        <v>3.7299525002923994E-2</v>
      </c>
      <c r="AI130" s="51"/>
      <c r="AJ130" s="51">
        <v>63159.022256640048</v>
      </c>
      <c r="AK130" s="51">
        <v>262.77847655031343</v>
      </c>
      <c r="AL130" s="15">
        <f t="shared" si="18"/>
        <v>-0.16195662774948438</v>
      </c>
      <c r="AM130" s="53">
        <f t="shared" si="18"/>
        <v>-0.16195662774948427</v>
      </c>
    </row>
    <row r="131" spans="1:39" x14ac:dyDescent="0.2">
      <c r="A131" s="160" t="s">
        <v>309</v>
      </c>
      <c r="B131" s="160" t="s">
        <v>310</v>
      </c>
      <c r="D131" s="62">
        <v>42007</v>
      </c>
      <c r="E131" s="67">
        <v>223.36618400470937</v>
      </c>
      <c r="F131" s="50"/>
      <c r="G131" s="82">
        <v>46755.386246919494</v>
      </c>
      <c r="H131" s="75">
        <v>246.75567200800623</v>
      </c>
      <c r="I131" s="84"/>
      <c r="J131" s="94">
        <f t="shared" si="19"/>
        <v>-0.10155805839872289</v>
      </c>
      <c r="K131" s="117">
        <f t="shared" si="19"/>
        <v>-9.4788046057713182E-2</v>
      </c>
      <c r="L131" s="94">
        <v>4.511634680679899E-2</v>
      </c>
      <c r="M131" s="88">
        <f>INDEX('Pace of change parameters'!$E$20:$I$20,1,$B$6)</f>
        <v>3.73E-2</v>
      </c>
      <c r="N131" s="99">
        <f>IF(INDEX('Pace of change parameters'!$E$28:$I$28,1,$B$6)=1,(1+L131)*D131,D131)</f>
        <v>43902.202380313203</v>
      </c>
      <c r="O131" s="85">
        <f>IF(K131&lt;INDEX('Pace of change parameters'!$E$16:$I$16,1,$B$6),1,IF(K131&gt;INDEX('Pace of change parameters'!$E$17:$I$17,1,$B$6),0,(K131-INDEX('Pace of change parameters'!$E$17:$I$17,1,$B$6))/(INDEX('Pace of change parameters'!$E$16:$I$16,1,$B$6)-INDEX('Pace of change parameters'!$E$17:$I$17,1,$B$6))))</f>
        <v>0</v>
      </c>
      <c r="P131" s="52">
        <v>4.511634680679899E-2</v>
      </c>
      <c r="Q131" s="52">
        <v>3.7300000000000111E-2</v>
      </c>
      <c r="R131" s="9">
        <f>IF(INDEX('Pace of change parameters'!$E$29:$I$29,1,$B$6)=1,D131*(1+P131),D131)</f>
        <v>43902.202380313203</v>
      </c>
      <c r="S131" s="94">
        <f>IF(P131&lt;INDEX('Pace of change parameters'!$E$22:$I$22,1,$B$6),INDEX('Pace of change parameters'!$E$22:$I$22,1,$B$6),P131)</f>
        <v>4.511634680679899E-2</v>
      </c>
      <c r="T131" s="123">
        <v>3.7300000000000111E-2</v>
      </c>
      <c r="U131" s="108">
        <f t="shared" si="12"/>
        <v>43902.202380313203</v>
      </c>
      <c r="V131" s="122">
        <f>IF(J131&gt;INDEX('Pace of change parameters'!$E$24:$I$24,1,$B$6),0,IF(J131&lt;INDEX('Pace of change parameters'!$E$23:$I$23,1,$B$6),1,(J131-INDEX('Pace of change parameters'!$E$24:$I$24,1,$B$6))/(INDEX('Pace of change parameters'!$E$23:$I$23,1,$B$6)-INDEX('Pace of change parameters'!$E$24:$I$24,1,$B$6))))</f>
        <v>1</v>
      </c>
      <c r="W131" s="123">
        <f>MIN(S131, S131+(INDEX('Pace of change parameters'!$E$25:$I$25,1,$B$6)-S131)*(1-V131))</f>
        <v>4.511634680679899E-2</v>
      </c>
      <c r="X131" s="123">
        <v>3.7300000000000111E-2</v>
      </c>
      <c r="Y131" s="99">
        <f t="shared" si="13"/>
        <v>43902.202380313203</v>
      </c>
      <c r="Z131" s="88">
        <v>-5.8703512897134713E-3</v>
      </c>
      <c r="AA131" s="90">
        <f t="shared" si="17"/>
        <v>48568.986707251963</v>
      </c>
      <c r="AB131" s="90">
        <f>IF(INDEX('Pace of change parameters'!$E$27:$I$27,1,$B$6)=1,MAX(AA131,Y131),Y131)</f>
        <v>43902.202380313203</v>
      </c>
      <c r="AC131" s="88">
        <f t="shared" si="14"/>
        <v>4.511634680679899E-2</v>
      </c>
      <c r="AD131" s="134">
        <v>3.7300000000000111E-2</v>
      </c>
      <c r="AE131" s="51">
        <f t="shared" si="15"/>
        <v>43902</v>
      </c>
      <c r="AF131" s="51">
        <v>231.69667458814402</v>
      </c>
      <c r="AG131" s="15">
        <f t="shared" si="20"/>
        <v>4.5111529030875896E-2</v>
      </c>
      <c r="AH131" s="15">
        <f t="shared" si="20"/>
        <v>3.7295218255861906E-2</v>
      </c>
      <c r="AI131" s="51"/>
      <c r="AJ131" s="51">
        <v>48855.787341481999</v>
      </c>
      <c r="AK131" s="51">
        <v>257.84072391706349</v>
      </c>
      <c r="AL131" s="15">
        <f t="shared" si="18"/>
        <v>-0.10139612134089759</v>
      </c>
      <c r="AM131" s="53">
        <f t="shared" si="18"/>
        <v>-0.1013961213408977</v>
      </c>
    </row>
    <row r="132" spans="1:39" x14ac:dyDescent="0.2">
      <c r="A132" s="160" t="s">
        <v>311</v>
      </c>
      <c r="B132" s="160" t="s">
        <v>312</v>
      </c>
      <c r="D132" s="62">
        <v>38023</v>
      </c>
      <c r="E132" s="67">
        <v>218.37533449525776</v>
      </c>
      <c r="F132" s="50"/>
      <c r="G132" s="82">
        <v>42487.51561663553</v>
      </c>
      <c r="H132" s="75">
        <v>241.49506946268909</v>
      </c>
      <c r="I132" s="84"/>
      <c r="J132" s="94">
        <f t="shared" si="19"/>
        <v>-0.10507829304303917</v>
      </c>
      <c r="K132" s="117">
        <f t="shared" si="19"/>
        <v>-9.5735846776794364E-2</v>
      </c>
      <c r="L132" s="94">
        <v>4.8128790313879177E-2</v>
      </c>
      <c r="M132" s="88">
        <f>INDEX('Pace of change parameters'!$E$20:$I$20,1,$B$6)</f>
        <v>3.73E-2</v>
      </c>
      <c r="N132" s="99">
        <f>IF(INDEX('Pace of change parameters'!$E$28:$I$28,1,$B$6)=1,(1+L132)*D132,D132)</f>
        <v>39853.00099410463</v>
      </c>
      <c r="O132" s="85">
        <f>IF(K132&lt;INDEX('Pace of change parameters'!$E$16:$I$16,1,$B$6),1,IF(K132&gt;INDEX('Pace of change parameters'!$E$17:$I$17,1,$B$6),0,(K132-INDEX('Pace of change parameters'!$E$17:$I$17,1,$B$6))/(INDEX('Pace of change parameters'!$E$16:$I$16,1,$B$6)-INDEX('Pace of change parameters'!$E$17:$I$17,1,$B$6))))</f>
        <v>0</v>
      </c>
      <c r="P132" s="52">
        <v>4.8128790313879177E-2</v>
      </c>
      <c r="Q132" s="52">
        <v>3.7300000000000111E-2</v>
      </c>
      <c r="R132" s="9">
        <f>IF(INDEX('Pace of change parameters'!$E$29:$I$29,1,$B$6)=1,D132*(1+P132),D132)</f>
        <v>39853.00099410463</v>
      </c>
      <c r="S132" s="94">
        <f>IF(P132&lt;INDEX('Pace of change parameters'!$E$22:$I$22,1,$B$6),INDEX('Pace of change parameters'!$E$22:$I$22,1,$B$6),P132)</f>
        <v>4.8128790313879177E-2</v>
      </c>
      <c r="T132" s="123">
        <v>3.7300000000000111E-2</v>
      </c>
      <c r="U132" s="108">
        <f t="shared" si="12"/>
        <v>39853.00099410463</v>
      </c>
      <c r="V132" s="122">
        <f>IF(J132&gt;INDEX('Pace of change parameters'!$E$24:$I$24,1,$B$6),0,IF(J132&lt;INDEX('Pace of change parameters'!$E$23:$I$23,1,$B$6),1,(J132-INDEX('Pace of change parameters'!$E$24:$I$24,1,$B$6))/(INDEX('Pace of change parameters'!$E$23:$I$23,1,$B$6)-INDEX('Pace of change parameters'!$E$24:$I$24,1,$B$6))))</f>
        <v>1</v>
      </c>
      <c r="W132" s="123">
        <f>MIN(S132, S132+(INDEX('Pace of change parameters'!$E$25:$I$25,1,$B$6)-S132)*(1-V132))</f>
        <v>4.8128790313879177E-2</v>
      </c>
      <c r="X132" s="123">
        <v>3.7300000000000111E-2</v>
      </c>
      <c r="Y132" s="99">
        <f t="shared" si="13"/>
        <v>39853.00099410463</v>
      </c>
      <c r="Z132" s="88">
        <v>-3.3808441317225713E-3</v>
      </c>
      <c r="AA132" s="90">
        <f t="shared" si="17"/>
        <v>44246.093748854568</v>
      </c>
      <c r="AB132" s="90">
        <f>IF(INDEX('Pace of change parameters'!$E$27:$I$27,1,$B$6)=1,MAX(AA132,Y132),Y132)</f>
        <v>39853.00099410463</v>
      </c>
      <c r="AC132" s="88">
        <f t="shared" si="14"/>
        <v>4.8128790313879177E-2</v>
      </c>
      <c r="AD132" s="134">
        <v>3.7300000000000111E-2</v>
      </c>
      <c r="AE132" s="51">
        <f t="shared" si="15"/>
        <v>39853</v>
      </c>
      <c r="AF132" s="51">
        <v>226.52072882153305</v>
      </c>
      <c r="AG132" s="15">
        <f t="shared" si="20"/>
        <v>4.8128764169055538E-2</v>
      </c>
      <c r="AH132" s="15">
        <f t="shared" si="20"/>
        <v>3.7299974125292845E-2</v>
      </c>
      <c r="AI132" s="51"/>
      <c r="AJ132" s="51">
        <v>44396.190348465017</v>
      </c>
      <c r="AK132" s="51">
        <v>252.34379832468841</v>
      </c>
      <c r="AL132" s="15">
        <f t="shared" si="18"/>
        <v>-0.10233288741231139</v>
      </c>
      <c r="AM132" s="53">
        <f t="shared" si="18"/>
        <v>-0.10233288741231139</v>
      </c>
    </row>
    <row r="133" spans="1:39" x14ac:dyDescent="0.2">
      <c r="A133" s="160" t="s">
        <v>313</v>
      </c>
      <c r="B133" s="160" t="s">
        <v>314</v>
      </c>
      <c r="D133" s="62">
        <v>68932</v>
      </c>
      <c r="E133" s="67">
        <v>222.75719626973415</v>
      </c>
      <c r="F133" s="50"/>
      <c r="G133" s="82">
        <v>82765.747466562956</v>
      </c>
      <c r="H133" s="75">
        <v>264.67496084500698</v>
      </c>
      <c r="I133" s="84"/>
      <c r="J133" s="94">
        <f t="shared" si="19"/>
        <v>-0.16714338829781894</v>
      </c>
      <c r="K133" s="117">
        <f t="shared" si="19"/>
        <v>-0.15837449995815722</v>
      </c>
      <c r="L133" s="94">
        <v>4.8221409216096633E-2</v>
      </c>
      <c r="M133" s="88">
        <f>INDEX('Pace of change parameters'!$E$20:$I$20,1,$B$6)</f>
        <v>3.73E-2</v>
      </c>
      <c r="N133" s="99">
        <f>IF(INDEX('Pace of change parameters'!$E$28:$I$28,1,$B$6)=1,(1+L133)*D133,D133)</f>
        <v>72255.998180083974</v>
      </c>
      <c r="O133" s="85">
        <f>IF(K133&lt;INDEX('Pace of change parameters'!$E$16:$I$16,1,$B$6),1,IF(K133&gt;INDEX('Pace of change parameters'!$E$17:$I$17,1,$B$6),0,(K133-INDEX('Pace of change parameters'!$E$17:$I$17,1,$B$6))/(INDEX('Pace of change parameters'!$E$16:$I$16,1,$B$6)-INDEX('Pace of change parameters'!$E$17:$I$17,1,$B$6))))</f>
        <v>0</v>
      </c>
      <c r="P133" s="52">
        <v>4.8221409216096633E-2</v>
      </c>
      <c r="Q133" s="52">
        <v>3.7300000000000111E-2</v>
      </c>
      <c r="R133" s="9">
        <f>IF(INDEX('Pace of change parameters'!$E$29:$I$29,1,$B$6)=1,D133*(1+P133),D133)</f>
        <v>72255.998180083974</v>
      </c>
      <c r="S133" s="94">
        <f>IF(P133&lt;INDEX('Pace of change parameters'!$E$22:$I$22,1,$B$6),INDEX('Pace of change parameters'!$E$22:$I$22,1,$B$6),P133)</f>
        <v>4.8221409216096633E-2</v>
      </c>
      <c r="T133" s="123">
        <v>3.7300000000000111E-2</v>
      </c>
      <c r="U133" s="108">
        <f t="shared" si="12"/>
        <v>72255.998180083974</v>
      </c>
      <c r="V133" s="122">
        <f>IF(J133&gt;INDEX('Pace of change parameters'!$E$24:$I$24,1,$B$6),0,IF(J133&lt;INDEX('Pace of change parameters'!$E$23:$I$23,1,$B$6),1,(J133-INDEX('Pace of change parameters'!$E$24:$I$24,1,$B$6))/(INDEX('Pace of change parameters'!$E$23:$I$23,1,$B$6)-INDEX('Pace of change parameters'!$E$24:$I$24,1,$B$6))))</f>
        <v>1</v>
      </c>
      <c r="W133" s="123">
        <f>MIN(S133, S133+(INDEX('Pace of change parameters'!$E$25:$I$25,1,$B$6)-S133)*(1-V133))</f>
        <v>4.8221409216096633E-2</v>
      </c>
      <c r="X133" s="123">
        <v>3.7300000000000111E-2</v>
      </c>
      <c r="Y133" s="99">
        <f t="shared" si="13"/>
        <v>72255.998180083974</v>
      </c>
      <c r="Z133" s="88">
        <v>-6.0730767152932241E-3</v>
      </c>
      <c r="AA133" s="90">
        <f t="shared" si="17"/>
        <v>85958.625807321427</v>
      </c>
      <c r="AB133" s="90">
        <f>IF(INDEX('Pace of change parameters'!$E$27:$I$27,1,$B$6)=1,MAX(AA133,Y133),Y133)</f>
        <v>72255.998180083974</v>
      </c>
      <c r="AC133" s="88">
        <f t="shared" si="14"/>
        <v>4.8221409216096633E-2</v>
      </c>
      <c r="AD133" s="134">
        <v>3.7300000000000111E-2</v>
      </c>
      <c r="AE133" s="51">
        <f t="shared" si="15"/>
        <v>72256</v>
      </c>
      <c r="AF133" s="51">
        <v>231.06604551046905</v>
      </c>
      <c r="AG133" s="15">
        <f t="shared" si="20"/>
        <v>4.8221435617710195E-2</v>
      </c>
      <c r="AH133" s="15">
        <f t="shared" si="20"/>
        <v>3.730002612653549E-2</v>
      </c>
      <c r="AI133" s="51"/>
      <c r="AJ133" s="51">
        <v>86483.848856058088</v>
      </c>
      <c r="AK133" s="51">
        <v>276.56500436911045</v>
      </c>
      <c r="AL133" s="15">
        <f t="shared" si="18"/>
        <v>-0.16451451969648834</v>
      </c>
      <c r="AM133" s="53">
        <f t="shared" si="18"/>
        <v>-0.16451451969648834</v>
      </c>
    </row>
    <row r="134" spans="1:39" x14ac:dyDescent="0.2">
      <c r="A134" s="160" t="s">
        <v>315</v>
      </c>
      <c r="B134" s="160" t="s">
        <v>316</v>
      </c>
      <c r="D134" s="62">
        <v>35305</v>
      </c>
      <c r="E134" s="67">
        <v>202.87533022774292</v>
      </c>
      <c r="F134" s="50"/>
      <c r="G134" s="82">
        <v>46186.843985987907</v>
      </c>
      <c r="H134" s="75">
        <v>263.74209429685305</v>
      </c>
      <c r="I134" s="84"/>
      <c r="J134" s="94">
        <f t="shared" si="19"/>
        <v>-0.23560483996891457</v>
      </c>
      <c r="K134" s="117">
        <f t="shared" si="19"/>
        <v>-0.23078137841963886</v>
      </c>
      <c r="L134" s="94">
        <v>4.3845536820066311E-2</v>
      </c>
      <c r="M134" s="88">
        <f>INDEX('Pace of change parameters'!$E$20:$I$20,1,$B$6)</f>
        <v>3.73E-2</v>
      </c>
      <c r="N134" s="99">
        <f>IF(INDEX('Pace of change parameters'!$E$28:$I$28,1,$B$6)=1,(1+L134)*D134,D134)</f>
        <v>36852.966677432443</v>
      </c>
      <c r="O134" s="85">
        <f>IF(K134&lt;INDEX('Pace of change parameters'!$E$16:$I$16,1,$B$6),1,IF(K134&gt;INDEX('Pace of change parameters'!$E$17:$I$17,1,$B$6),0,(K134-INDEX('Pace of change parameters'!$E$17:$I$17,1,$B$6))/(INDEX('Pace of change parameters'!$E$16:$I$16,1,$B$6)-INDEX('Pace of change parameters'!$E$17:$I$17,1,$B$6))))</f>
        <v>0</v>
      </c>
      <c r="P134" s="52">
        <v>4.3845536820066311E-2</v>
      </c>
      <c r="Q134" s="52">
        <v>3.7300000000000111E-2</v>
      </c>
      <c r="R134" s="9">
        <f>IF(INDEX('Pace of change parameters'!$E$29:$I$29,1,$B$6)=1,D134*(1+P134),D134)</f>
        <v>36852.966677432443</v>
      </c>
      <c r="S134" s="94">
        <f>IF(P134&lt;INDEX('Pace of change parameters'!$E$22:$I$22,1,$B$6),INDEX('Pace of change parameters'!$E$22:$I$22,1,$B$6),P134)</f>
        <v>4.3845536820066311E-2</v>
      </c>
      <c r="T134" s="123">
        <v>3.7300000000000111E-2</v>
      </c>
      <c r="U134" s="108">
        <f t="shared" si="12"/>
        <v>36852.966677432443</v>
      </c>
      <c r="V134" s="122">
        <f>IF(J134&gt;INDEX('Pace of change parameters'!$E$24:$I$24,1,$B$6),0,IF(J134&lt;INDEX('Pace of change parameters'!$E$23:$I$23,1,$B$6),1,(J134-INDEX('Pace of change parameters'!$E$24:$I$24,1,$B$6))/(INDEX('Pace of change parameters'!$E$23:$I$23,1,$B$6)-INDEX('Pace of change parameters'!$E$24:$I$24,1,$B$6))))</f>
        <v>1</v>
      </c>
      <c r="W134" s="123">
        <f>MIN(S134, S134+(INDEX('Pace of change parameters'!$E$25:$I$25,1,$B$6)-S134)*(1-V134))</f>
        <v>4.3845536820066311E-2</v>
      </c>
      <c r="X134" s="123">
        <v>3.7300000000000111E-2</v>
      </c>
      <c r="Y134" s="99">
        <f t="shared" si="13"/>
        <v>36852.966677432443</v>
      </c>
      <c r="Z134" s="88">
        <v>-2.920498564353835E-3</v>
      </c>
      <c r="AA134" s="90">
        <f t="shared" si="17"/>
        <v>48120.756110341019</v>
      </c>
      <c r="AB134" s="90">
        <f>IF(INDEX('Pace of change parameters'!$E$27:$I$27,1,$B$6)=1,MAX(AA134,Y134),Y134)</f>
        <v>36852.966677432443</v>
      </c>
      <c r="AC134" s="88">
        <f t="shared" si="14"/>
        <v>4.3845536820066311E-2</v>
      </c>
      <c r="AD134" s="134">
        <v>3.7300000000000111E-2</v>
      </c>
      <c r="AE134" s="51">
        <f t="shared" si="15"/>
        <v>36853</v>
      </c>
      <c r="AF134" s="51">
        <v>210.44277032807588</v>
      </c>
      <c r="AG134" s="15">
        <f t="shared" si="20"/>
        <v>4.3846480668460641E-2</v>
      </c>
      <c r="AH134" s="15">
        <f t="shared" si="20"/>
        <v>3.7300937929899858E-2</v>
      </c>
      <c r="AI134" s="51"/>
      <c r="AJ134" s="51">
        <v>48261.704348604384</v>
      </c>
      <c r="AK134" s="51">
        <v>275.59023047987552</v>
      </c>
      <c r="AL134" s="15">
        <f t="shared" si="18"/>
        <v>-0.23639248763775367</v>
      </c>
      <c r="AM134" s="53">
        <f t="shared" si="18"/>
        <v>-0.23639248763775356</v>
      </c>
    </row>
    <row r="135" spans="1:39" x14ac:dyDescent="0.2">
      <c r="A135" s="160" t="s">
        <v>317</v>
      </c>
      <c r="B135" s="160" t="s">
        <v>318</v>
      </c>
      <c r="D135" s="62">
        <v>65117</v>
      </c>
      <c r="E135" s="67">
        <v>261.5079276496399</v>
      </c>
      <c r="F135" s="50"/>
      <c r="G135" s="82">
        <v>74388.585719411334</v>
      </c>
      <c r="H135" s="75">
        <v>296.61268579662965</v>
      </c>
      <c r="I135" s="84"/>
      <c r="J135" s="94">
        <f t="shared" si="19"/>
        <v>-0.12463720918667709</v>
      </c>
      <c r="K135" s="117">
        <f t="shared" si="19"/>
        <v>-0.11835218056404739</v>
      </c>
      <c r="L135" s="94">
        <v>4.4747723685166552E-2</v>
      </c>
      <c r="M135" s="88">
        <f>INDEX('Pace of change parameters'!$E$20:$I$20,1,$B$6)</f>
        <v>3.73E-2</v>
      </c>
      <c r="N135" s="99">
        <f>IF(INDEX('Pace of change parameters'!$E$28:$I$28,1,$B$6)=1,(1+L135)*D135,D135)</f>
        <v>68030.837523206996</v>
      </c>
      <c r="O135" s="85">
        <f>IF(K135&lt;INDEX('Pace of change parameters'!$E$16:$I$16,1,$B$6),1,IF(K135&gt;INDEX('Pace of change parameters'!$E$17:$I$17,1,$B$6),0,(K135-INDEX('Pace of change parameters'!$E$17:$I$17,1,$B$6))/(INDEX('Pace of change parameters'!$E$16:$I$16,1,$B$6)-INDEX('Pace of change parameters'!$E$17:$I$17,1,$B$6))))</f>
        <v>0</v>
      </c>
      <c r="P135" s="52">
        <v>4.4747723685166552E-2</v>
      </c>
      <c r="Q135" s="52">
        <v>3.7300000000000111E-2</v>
      </c>
      <c r="R135" s="9">
        <f>IF(INDEX('Pace of change parameters'!$E$29:$I$29,1,$B$6)=1,D135*(1+P135),D135)</f>
        <v>68030.837523206996</v>
      </c>
      <c r="S135" s="94">
        <f>IF(P135&lt;INDEX('Pace of change parameters'!$E$22:$I$22,1,$B$6),INDEX('Pace of change parameters'!$E$22:$I$22,1,$B$6),P135)</f>
        <v>4.4747723685166552E-2</v>
      </c>
      <c r="T135" s="123">
        <v>3.7300000000000111E-2</v>
      </c>
      <c r="U135" s="108">
        <f t="shared" si="12"/>
        <v>68030.837523206996</v>
      </c>
      <c r="V135" s="122">
        <f>IF(J135&gt;INDEX('Pace of change parameters'!$E$24:$I$24,1,$B$6),0,IF(J135&lt;INDEX('Pace of change parameters'!$E$23:$I$23,1,$B$6),1,(J135-INDEX('Pace of change parameters'!$E$24:$I$24,1,$B$6))/(INDEX('Pace of change parameters'!$E$23:$I$23,1,$B$6)-INDEX('Pace of change parameters'!$E$24:$I$24,1,$B$6))))</f>
        <v>1</v>
      </c>
      <c r="W135" s="123">
        <f>MIN(S135, S135+(INDEX('Pace of change parameters'!$E$25:$I$25,1,$B$6)-S135)*(1-V135))</f>
        <v>4.4747723685166552E-2</v>
      </c>
      <c r="X135" s="123">
        <v>3.7300000000000111E-2</v>
      </c>
      <c r="Y135" s="99">
        <f t="shared" si="13"/>
        <v>68030.837523206996</v>
      </c>
      <c r="Z135" s="88">
        <v>-1.111437361837242E-2</v>
      </c>
      <c r="AA135" s="90">
        <f t="shared" si="17"/>
        <v>76866.434037608284</v>
      </c>
      <c r="AB135" s="90">
        <f>IF(INDEX('Pace of change parameters'!$E$27:$I$27,1,$B$6)=1,MAX(AA135,Y135),Y135)</f>
        <v>68030.837523206996</v>
      </c>
      <c r="AC135" s="88">
        <f t="shared" si="14"/>
        <v>4.4747723685166552E-2</v>
      </c>
      <c r="AD135" s="134">
        <v>3.7300000000000111E-2</v>
      </c>
      <c r="AE135" s="51">
        <f t="shared" si="15"/>
        <v>68031</v>
      </c>
      <c r="AF135" s="51">
        <v>271.26282120141104</v>
      </c>
      <c r="AG135" s="15">
        <f t="shared" si="20"/>
        <v>4.4750218836862921E-2</v>
      </c>
      <c r="AH135" s="15">
        <f t="shared" si="20"/>
        <v>3.7302477364435482E-2</v>
      </c>
      <c r="AI135" s="51"/>
      <c r="AJ135" s="51">
        <v>77730.358281033637</v>
      </c>
      <c r="AK135" s="51">
        <v>309.93747380326096</v>
      </c>
      <c r="AL135" s="15">
        <f t="shared" si="18"/>
        <v>-0.12478211210561596</v>
      </c>
      <c r="AM135" s="53">
        <f t="shared" si="18"/>
        <v>-0.12478211210561596</v>
      </c>
    </row>
    <row r="136" spans="1:39" x14ac:dyDescent="0.2">
      <c r="A136" s="160" t="s">
        <v>319</v>
      </c>
      <c r="B136" s="160" t="s">
        <v>320</v>
      </c>
      <c r="D136" s="62">
        <v>54228</v>
      </c>
      <c r="E136" s="67">
        <v>243.84172356621517</v>
      </c>
      <c r="F136" s="50"/>
      <c r="G136" s="82">
        <v>62082.987124287574</v>
      </c>
      <c r="H136" s="75">
        <v>274.0221802001027</v>
      </c>
      <c r="I136" s="84"/>
      <c r="J136" s="94">
        <f t="shared" si="19"/>
        <v>-0.12652398810260557</v>
      </c>
      <c r="K136" s="117">
        <f t="shared" si="19"/>
        <v>-0.1101387362579499</v>
      </c>
      <c r="L136" s="94">
        <v>5.675837264785466E-2</v>
      </c>
      <c r="M136" s="88">
        <f>INDEX('Pace of change parameters'!$E$20:$I$20,1,$B$6)</f>
        <v>3.73E-2</v>
      </c>
      <c r="N136" s="99">
        <f>IF(INDEX('Pace of change parameters'!$E$28:$I$28,1,$B$6)=1,(1+L136)*D136,D136)</f>
        <v>57305.89303194786</v>
      </c>
      <c r="O136" s="85">
        <f>IF(K136&lt;INDEX('Pace of change parameters'!$E$16:$I$16,1,$B$6),1,IF(K136&gt;INDEX('Pace of change parameters'!$E$17:$I$17,1,$B$6),0,(K136-INDEX('Pace of change parameters'!$E$17:$I$17,1,$B$6))/(INDEX('Pace of change parameters'!$E$16:$I$16,1,$B$6)-INDEX('Pace of change parameters'!$E$17:$I$17,1,$B$6))))</f>
        <v>0</v>
      </c>
      <c r="P136" s="52">
        <v>5.675837264785466E-2</v>
      </c>
      <c r="Q136" s="52">
        <v>3.7300000000000111E-2</v>
      </c>
      <c r="R136" s="9">
        <f>IF(INDEX('Pace of change parameters'!$E$29:$I$29,1,$B$6)=1,D136*(1+P136),D136)</f>
        <v>57305.89303194786</v>
      </c>
      <c r="S136" s="94">
        <f>IF(P136&lt;INDEX('Pace of change parameters'!$E$22:$I$22,1,$B$6),INDEX('Pace of change parameters'!$E$22:$I$22,1,$B$6),P136)</f>
        <v>5.675837264785466E-2</v>
      </c>
      <c r="T136" s="123">
        <v>3.7300000000000111E-2</v>
      </c>
      <c r="U136" s="108">
        <f t="shared" si="12"/>
        <v>57305.89303194786</v>
      </c>
      <c r="V136" s="122">
        <f>IF(J136&gt;INDEX('Pace of change parameters'!$E$24:$I$24,1,$B$6),0,IF(J136&lt;INDEX('Pace of change parameters'!$E$23:$I$23,1,$B$6),1,(J136-INDEX('Pace of change parameters'!$E$24:$I$24,1,$B$6))/(INDEX('Pace of change parameters'!$E$23:$I$23,1,$B$6)-INDEX('Pace of change parameters'!$E$24:$I$24,1,$B$6))))</f>
        <v>1</v>
      </c>
      <c r="W136" s="123">
        <f>MIN(S136, S136+(INDEX('Pace of change parameters'!$E$25:$I$25,1,$B$6)-S136)*(1-V136))</f>
        <v>5.675837264785466E-2</v>
      </c>
      <c r="X136" s="123">
        <v>3.7300000000000111E-2</v>
      </c>
      <c r="Y136" s="99">
        <f t="shared" si="13"/>
        <v>57305.89303194786</v>
      </c>
      <c r="Z136" s="88">
        <v>0</v>
      </c>
      <c r="AA136" s="90">
        <f t="shared" si="17"/>
        <v>64871.952943560544</v>
      </c>
      <c r="AB136" s="90">
        <f>IF(INDEX('Pace of change parameters'!$E$27:$I$27,1,$B$6)=1,MAX(AA136,Y136),Y136)</f>
        <v>57305.89303194786</v>
      </c>
      <c r="AC136" s="88">
        <f t="shared" si="14"/>
        <v>5.675837264785466E-2</v>
      </c>
      <c r="AD136" s="134">
        <v>3.7300000000000111E-2</v>
      </c>
      <c r="AE136" s="51">
        <f t="shared" si="15"/>
        <v>57306</v>
      </c>
      <c r="AF136" s="51">
        <v>252.93749199132603</v>
      </c>
      <c r="AG136" s="15">
        <f t="shared" si="20"/>
        <v>5.6760345209116991E-2</v>
      </c>
      <c r="AH136" s="15">
        <f t="shared" si="20"/>
        <v>3.7301936239968025E-2</v>
      </c>
      <c r="AI136" s="51"/>
      <c r="AJ136" s="51">
        <v>64871.952943560544</v>
      </c>
      <c r="AK136" s="51">
        <v>286.33213063420101</v>
      </c>
      <c r="AL136" s="15">
        <f t="shared" si="18"/>
        <v>-0.11662902996219371</v>
      </c>
      <c r="AM136" s="53">
        <f t="shared" si="18"/>
        <v>-0.11662902996219371</v>
      </c>
    </row>
    <row r="137" spans="1:39" x14ac:dyDescent="0.2">
      <c r="A137" s="160" t="s">
        <v>321</v>
      </c>
      <c r="B137" s="160" t="s">
        <v>322</v>
      </c>
      <c r="D137" s="62">
        <v>124407</v>
      </c>
      <c r="E137" s="67">
        <v>300.56737537486634</v>
      </c>
      <c r="F137" s="50"/>
      <c r="G137" s="82">
        <v>131829.38518299113</v>
      </c>
      <c r="H137" s="75">
        <v>313.744193964641</v>
      </c>
      <c r="I137" s="84"/>
      <c r="J137" s="94">
        <f t="shared" si="19"/>
        <v>-5.6302964416379497E-2</v>
      </c>
      <c r="K137" s="117">
        <f t="shared" si="19"/>
        <v>-4.1998605371035724E-2</v>
      </c>
      <c r="L137" s="94">
        <v>5.3023172880964697E-2</v>
      </c>
      <c r="M137" s="88">
        <f>INDEX('Pace of change parameters'!$E$20:$I$20,1,$B$6)</f>
        <v>3.73E-2</v>
      </c>
      <c r="N137" s="99">
        <f>IF(INDEX('Pace of change parameters'!$E$28:$I$28,1,$B$6)=1,(1+L137)*D137,D137)</f>
        <v>131003.45386860217</v>
      </c>
      <c r="O137" s="85">
        <f>IF(K137&lt;INDEX('Pace of change parameters'!$E$16:$I$16,1,$B$6),1,IF(K137&gt;INDEX('Pace of change parameters'!$E$17:$I$17,1,$B$6),0,(K137-INDEX('Pace of change parameters'!$E$17:$I$17,1,$B$6))/(INDEX('Pace of change parameters'!$E$16:$I$16,1,$B$6)-INDEX('Pace of change parameters'!$E$17:$I$17,1,$B$6))))</f>
        <v>0</v>
      </c>
      <c r="P137" s="52">
        <v>5.3023172880964697E-2</v>
      </c>
      <c r="Q137" s="52">
        <v>3.7300000000000111E-2</v>
      </c>
      <c r="R137" s="9">
        <f>IF(INDEX('Pace of change parameters'!$E$29:$I$29,1,$B$6)=1,D137*(1+P137),D137)</f>
        <v>131003.45386860217</v>
      </c>
      <c r="S137" s="94">
        <f>IF(P137&lt;INDEX('Pace of change parameters'!$E$22:$I$22,1,$B$6),INDEX('Pace of change parameters'!$E$22:$I$22,1,$B$6),P137)</f>
        <v>5.3023172880964697E-2</v>
      </c>
      <c r="T137" s="123">
        <v>3.7300000000000111E-2</v>
      </c>
      <c r="U137" s="108">
        <f t="shared" ref="U137:U200" si="21">D137*(1+S137)</f>
        <v>131003.45386860217</v>
      </c>
      <c r="V137" s="122">
        <f>IF(J137&gt;INDEX('Pace of change parameters'!$E$24:$I$24,1,$B$6),0,IF(J137&lt;INDEX('Pace of change parameters'!$E$23:$I$23,1,$B$6),1,(J137-INDEX('Pace of change parameters'!$E$24:$I$24,1,$B$6))/(INDEX('Pace of change parameters'!$E$23:$I$23,1,$B$6)-INDEX('Pace of change parameters'!$E$24:$I$24,1,$B$6))))</f>
        <v>1</v>
      </c>
      <c r="W137" s="123">
        <f>MIN(S137, S137+(INDEX('Pace of change parameters'!$E$25:$I$25,1,$B$6)-S137)*(1-V137))</f>
        <v>5.3023172880964697E-2</v>
      </c>
      <c r="X137" s="123">
        <v>3.7300000000000111E-2</v>
      </c>
      <c r="Y137" s="99">
        <f t="shared" ref="Y137:Y200" si="22">D137*(1+W137)</f>
        <v>131003.45386860217</v>
      </c>
      <c r="Z137" s="88">
        <v>-9.1062948634565988E-3</v>
      </c>
      <c r="AA137" s="90">
        <f t="shared" si="17"/>
        <v>136497.17516537677</v>
      </c>
      <c r="AB137" s="90">
        <f>IF(INDEX('Pace of change parameters'!$E$27:$I$27,1,$B$6)=1,MAX(AA137,Y137),Y137)</f>
        <v>131003.45386860217</v>
      </c>
      <c r="AC137" s="88">
        <f t="shared" ref="AC137:AC200" si="23">AB137/D137-1</f>
        <v>5.3023172880964697E-2</v>
      </c>
      <c r="AD137" s="134">
        <v>3.7300000000000111E-2</v>
      </c>
      <c r="AE137" s="51">
        <f t="shared" ref="AE137:AE200" si="24">ROUND(AB137,0)</f>
        <v>131003</v>
      </c>
      <c r="AF137" s="51">
        <v>311.77745830261858</v>
      </c>
      <c r="AG137" s="15">
        <f t="shared" ref="AG137:AH160" si="25">AE137/D137 - 1</f>
        <v>5.301952462482018E-2</v>
      </c>
      <c r="AH137" s="15">
        <f t="shared" si="25"/>
        <v>3.7296406217644407E-2</v>
      </c>
      <c r="AI137" s="51"/>
      <c r="AJ137" s="51">
        <v>137751.58168611809</v>
      </c>
      <c r="AK137" s="51">
        <v>327.83858396573697</v>
      </c>
      <c r="AL137" s="15">
        <f t="shared" si="18"/>
        <v>-4.8990956063905466E-2</v>
      </c>
      <c r="AM137" s="53">
        <f t="shared" si="18"/>
        <v>-4.8990956063905466E-2</v>
      </c>
    </row>
    <row r="138" spans="1:39" x14ac:dyDescent="0.2">
      <c r="A138" s="160" t="s">
        <v>323</v>
      </c>
      <c r="B138" s="160" t="s">
        <v>324</v>
      </c>
      <c r="D138" s="62">
        <v>69922</v>
      </c>
      <c r="E138" s="67">
        <v>292.6326202162187</v>
      </c>
      <c r="F138" s="50"/>
      <c r="G138" s="82">
        <v>71623.868077499646</v>
      </c>
      <c r="H138" s="75">
        <v>296.83936329840765</v>
      </c>
      <c r="I138" s="84"/>
      <c r="J138" s="94">
        <f t="shared" si="19"/>
        <v>-2.3761186363994824E-2</v>
      </c>
      <c r="K138" s="117">
        <f t="shared" si="19"/>
        <v>-1.4171783133626992E-2</v>
      </c>
      <c r="L138" s="94">
        <v>4.748919534023921E-2</v>
      </c>
      <c r="M138" s="88">
        <f>INDEX('Pace of change parameters'!$E$20:$I$20,1,$B$6)</f>
        <v>3.73E-2</v>
      </c>
      <c r="N138" s="99">
        <f>IF(INDEX('Pace of change parameters'!$E$28:$I$28,1,$B$6)=1,(1+L138)*D138,D138)</f>
        <v>73242.539516580204</v>
      </c>
      <c r="O138" s="85">
        <f>IF(K138&lt;INDEX('Pace of change parameters'!$E$16:$I$16,1,$B$6),1,IF(K138&gt;INDEX('Pace of change parameters'!$E$17:$I$17,1,$B$6),0,(K138-INDEX('Pace of change parameters'!$E$17:$I$17,1,$B$6))/(INDEX('Pace of change parameters'!$E$16:$I$16,1,$B$6)-INDEX('Pace of change parameters'!$E$17:$I$17,1,$B$6))))</f>
        <v>0</v>
      </c>
      <c r="P138" s="52">
        <v>4.748919534023921E-2</v>
      </c>
      <c r="Q138" s="52">
        <v>3.7300000000000111E-2</v>
      </c>
      <c r="R138" s="9">
        <f>IF(INDEX('Pace of change parameters'!$E$29:$I$29,1,$B$6)=1,D138*(1+P138),D138)</f>
        <v>73242.539516580204</v>
      </c>
      <c r="S138" s="94">
        <f>IF(P138&lt;INDEX('Pace of change parameters'!$E$22:$I$22,1,$B$6),INDEX('Pace of change parameters'!$E$22:$I$22,1,$B$6),P138)</f>
        <v>4.748919534023921E-2</v>
      </c>
      <c r="T138" s="123">
        <v>3.7300000000000111E-2</v>
      </c>
      <c r="U138" s="108">
        <f t="shared" si="21"/>
        <v>73242.539516580204</v>
      </c>
      <c r="V138" s="122">
        <f>IF(J138&gt;INDEX('Pace of change parameters'!$E$24:$I$24,1,$B$6),0,IF(J138&lt;INDEX('Pace of change parameters'!$E$23:$I$23,1,$B$6),1,(J138-INDEX('Pace of change parameters'!$E$24:$I$24,1,$B$6))/(INDEX('Pace of change parameters'!$E$23:$I$23,1,$B$6)-INDEX('Pace of change parameters'!$E$24:$I$24,1,$B$6))))</f>
        <v>1</v>
      </c>
      <c r="W138" s="123">
        <f>MIN(S138, S138+(INDEX('Pace of change parameters'!$E$25:$I$25,1,$B$6)-S138)*(1-V138))</f>
        <v>4.748919534023921E-2</v>
      </c>
      <c r="X138" s="123">
        <v>3.7300000000000111E-2</v>
      </c>
      <c r="Y138" s="99">
        <f t="shared" si="22"/>
        <v>73242.539516580204</v>
      </c>
      <c r="Z138" s="88">
        <v>-2.8300339259861196E-2</v>
      </c>
      <c r="AA138" s="90">
        <f t="shared" ref="AA138:AA201" si="26">(1+Z138)*AJ138</f>
        <v>72723.402540907031</v>
      </c>
      <c r="AB138" s="90">
        <f>IF(INDEX('Pace of change parameters'!$E$27:$I$27,1,$B$6)=1,MAX(AA138,Y138),Y138)</f>
        <v>73242.539516580204</v>
      </c>
      <c r="AC138" s="88">
        <f t="shared" si="23"/>
        <v>4.748919534023921E-2</v>
      </c>
      <c r="AD138" s="134">
        <v>3.7300000000000111E-2</v>
      </c>
      <c r="AE138" s="51">
        <f t="shared" si="24"/>
        <v>73243</v>
      </c>
      <c r="AF138" s="51">
        <v>303.54972538679812</v>
      </c>
      <c r="AG138" s="15">
        <f t="shared" si="25"/>
        <v>4.7495781013128902E-2</v>
      </c>
      <c r="AH138" s="15">
        <f t="shared" si="25"/>
        <v>3.730652161236514E-2</v>
      </c>
      <c r="AI138" s="51"/>
      <c r="AJ138" s="51">
        <v>74841.440703513246</v>
      </c>
      <c r="AK138" s="51">
        <v>310.17433438149419</v>
      </c>
      <c r="AL138" s="15">
        <f t="shared" ref="AL138:AM160" si="27">AE138/AJ138-1</f>
        <v>-2.1357695529212517E-2</v>
      </c>
      <c r="AM138" s="53">
        <f t="shared" si="27"/>
        <v>-2.1357695529212406E-2</v>
      </c>
    </row>
    <row r="139" spans="1:39" x14ac:dyDescent="0.2">
      <c r="A139" s="160" t="s">
        <v>325</v>
      </c>
      <c r="B139" s="160" t="s">
        <v>326</v>
      </c>
      <c r="D139" s="62">
        <v>106330</v>
      </c>
      <c r="E139" s="67">
        <v>282.49483870548414</v>
      </c>
      <c r="F139" s="50"/>
      <c r="G139" s="82">
        <v>112389.63794422308</v>
      </c>
      <c r="H139" s="75">
        <v>296.01698576346297</v>
      </c>
      <c r="I139" s="84"/>
      <c r="J139" s="94">
        <f t="shared" si="19"/>
        <v>-5.391634010984514E-2</v>
      </c>
      <c r="K139" s="117">
        <f t="shared" si="19"/>
        <v>-4.5680307915789364E-2</v>
      </c>
      <c r="L139" s="94">
        <v>4.6330106487502354E-2</v>
      </c>
      <c r="M139" s="88">
        <f>INDEX('Pace of change parameters'!$E$20:$I$20,1,$B$6)</f>
        <v>3.73E-2</v>
      </c>
      <c r="N139" s="99">
        <f>IF(INDEX('Pace of change parameters'!$E$28:$I$28,1,$B$6)=1,(1+L139)*D139,D139)</f>
        <v>111256.28022281613</v>
      </c>
      <c r="O139" s="85">
        <f>IF(K139&lt;INDEX('Pace of change parameters'!$E$16:$I$16,1,$B$6),1,IF(K139&gt;INDEX('Pace of change parameters'!$E$17:$I$17,1,$B$6),0,(K139-INDEX('Pace of change parameters'!$E$17:$I$17,1,$B$6))/(INDEX('Pace of change parameters'!$E$16:$I$16,1,$B$6)-INDEX('Pace of change parameters'!$E$17:$I$17,1,$B$6))))</f>
        <v>0</v>
      </c>
      <c r="P139" s="52">
        <v>4.6330106487502354E-2</v>
      </c>
      <c r="Q139" s="52">
        <v>3.7300000000000111E-2</v>
      </c>
      <c r="R139" s="9">
        <f>IF(INDEX('Pace of change parameters'!$E$29:$I$29,1,$B$6)=1,D139*(1+P139),D139)</f>
        <v>111256.28022281613</v>
      </c>
      <c r="S139" s="94">
        <f>IF(P139&lt;INDEX('Pace of change parameters'!$E$22:$I$22,1,$B$6),INDEX('Pace of change parameters'!$E$22:$I$22,1,$B$6),P139)</f>
        <v>4.6330106487502354E-2</v>
      </c>
      <c r="T139" s="123">
        <v>3.7300000000000111E-2</v>
      </c>
      <c r="U139" s="108">
        <f t="shared" si="21"/>
        <v>111256.28022281613</v>
      </c>
      <c r="V139" s="122">
        <f>IF(J139&gt;INDEX('Pace of change parameters'!$E$24:$I$24,1,$B$6),0,IF(J139&lt;INDEX('Pace of change parameters'!$E$23:$I$23,1,$B$6),1,(J139-INDEX('Pace of change parameters'!$E$24:$I$24,1,$B$6))/(INDEX('Pace of change parameters'!$E$23:$I$23,1,$B$6)-INDEX('Pace of change parameters'!$E$24:$I$24,1,$B$6))))</f>
        <v>1</v>
      </c>
      <c r="W139" s="123">
        <f>MIN(S139, S139+(INDEX('Pace of change parameters'!$E$25:$I$25,1,$B$6)-S139)*(1-V139))</f>
        <v>4.6330106487502354E-2</v>
      </c>
      <c r="X139" s="123">
        <v>3.7300000000000111E-2</v>
      </c>
      <c r="Y139" s="99">
        <f t="shared" si="22"/>
        <v>111256.28022281613</v>
      </c>
      <c r="Z139" s="88">
        <v>0</v>
      </c>
      <c r="AA139" s="90">
        <f t="shared" si="26"/>
        <v>117438.5389908075</v>
      </c>
      <c r="AB139" s="90">
        <f>IF(INDEX('Pace of change parameters'!$E$27:$I$27,1,$B$6)=1,MAX(AA139,Y139),Y139)</f>
        <v>111256.28022281613</v>
      </c>
      <c r="AC139" s="88">
        <f t="shared" si="23"/>
        <v>4.6330106487502354E-2</v>
      </c>
      <c r="AD139" s="134">
        <v>3.7300000000000111E-2</v>
      </c>
      <c r="AE139" s="51">
        <f t="shared" si="24"/>
        <v>111256</v>
      </c>
      <c r="AF139" s="51">
        <v>293.03115812548674</v>
      </c>
      <c r="AG139" s="15">
        <f t="shared" si="25"/>
        <v>4.6327471080598093E-2</v>
      </c>
      <c r="AH139" s="15">
        <f t="shared" si="25"/>
        <v>3.7297387337356991E-2</v>
      </c>
      <c r="AI139" s="51"/>
      <c r="AJ139" s="51">
        <v>117438.5389908075</v>
      </c>
      <c r="AK139" s="51">
        <v>309.31501302438926</v>
      </c>
      <c r="AL139" s="15">
        <f t="shared" si="27"/>
        <v>-5.2644890203303984E-2</v>
      </c>
      <c r="AM139" s="53">
        <f t="shared" si="27"/>
        <v>-5.2644890203303984E-2</v>
      </c>
    </row>
    <row r="140" spans="1:39" x14ac:dyDescent="0.2">
      <c r="A140" s="160" t="s">
        <v>327</v>
      </c>
      <c r="B140" s="160" t="s">
        <v>328</v>
      </c>
      <c r="D140" s="62">
        <v>98429</v>
      </c>
      <c r="E140" s="67">
        <v>283.11387078702273</v>
      </c>
      <c r="F140" s="50"/>
      <c r="G140" s="82">
        <v>100633.32047545491</v>
      </c>
      <c r="H140" s="75">
        <v>286.25486668101388</v>
      </c>
      <c r="I140" s="84"/>
      <c r="J140" s="94">
        <f t="shared" si="19"/>
        <v>-2.1904479202716542E-2</v>
      </c>
      <c r="K140" s="117">
        <f t="shared" si="19"/>
        <v>-1.0972724867211792E-2</v>
      </c>
      <c r="L140" s="94">
        <v>4.8893457419144637E-2</v>
      </c>
      <c r="M140" s="88">
        <f>INDEX('Pace of change parameters'!$E$20:$I$20,1,$B$6)</f>
        <v>3.73E-2</v>
      </c>
      <c r="N140" s="99">
        <f>IF(INDEX('Pace of change parameters'!$E$28:$I$28,1,$B$6)=1,(1+L140)*D140,D140)</f>
        <v>103241.53412030899</v>
      </c>
      <c r="O140" s="85">
        <f>IF(K140&lt;INDEX('Pace of change parameters'!$E$16:$I$16,1,$B$6),1,IF(K140&gt;INDEX('Pace of change parameters'!$E$17:$I$17,1,$B$6),0,(K140-INDEX('Pace of change parameters'!$E$17:$I$17,1,$B$6))/(INDEX('Pace of change parameters'!$E$16:$I$16,1,$B$6)-INDEX('Pace of change parameters'!$E$17:$I$17,1,$B$6))))</f>
        <v>0</v>
      </c>
      <c r="P140" s="52">
        <v>4.8893457419144637E-2</v>
      </c>
      <c r="Q140" s="52">
        <v>3.7300000000000111E-2</v>
      </c>
      <c r="R140" s="9">
        <f>IF(INDEX('Pace of change parameters'!$E$29:$I$29,1,$B$6)=1,D140*(1+P140),D140)</f>
        <v>103241.53412030899</v>
      </c>
      <c r="S140" s="94">
        <f>IF(P140&lt;INDEX('Pace of change parameters'!$E$22:$I$22,1,$B$6),INDEX('Pace of change parameters'!$E$22:$I$22,1,$B$6),P140)</f>
        <v>4.8893457419144637E-2</v>
      </c>
      <c r="T140" s="123">
        <v>3.7300000000000111E-2</v>
      </c>
      <c r="U140" s="108">
        <f t="shared" si="21"/>
        <v>103241.53412030899</v>
      </c>
      <c r="V140" s="122">
        <f>IF(J140&gt;INDEX('Pace of change parameters'!$E$24:$I$24,1,$B$6),0,IF(J140&lt;INDEX('Pace of change parameters'!$E$23:$I$23,1,$B$6),1,(J140-INDEX('Pace of change parameters'!$E$24:$I$24,1,$B$6))/(INDEX('Pace of change parameters'!$E$23:$I$23,1,$B$6)-INDEX('Pace of change parameters'!$E$24:$I$24,1,$B$6))))</f>
        <v>1</v>
      </c>
      <c r="W140" s="123">
        <f>MIN(S140, S140+(INDEX('Pace of change parameters'!$E$25:$I$25,1,$B$6)-S140)*(1-V140))</f>
        <v>4.8893457419144637E-2</v>
      </c>
      <c r="X140" s="123">
        <v>3.7300000000000111E-2</v>
      </c>
      <c r="Y140" s="99">
        <f t="shared" si="22"/>
        <v>103241.53412030899</v>
      </c>
      <c r="Z140" s="88">
        <v>-1.9853696203236182E-2</v>
      </c>
      <c r="AA140" s="90">
        <f t="shared" si="26"/>
        <v>103066.3928778768</v>
      </c>
      <c r="AB140" s="90">
        <f>IF(INDEX('Pace of change parameters'!$E$27:$I$27,1,$B$6)=1,MAX(AA140,Y140),Y140)</f>
        <v>103241.53412030899</v>
      </c>
      <c r="AC140" s="88">
        <f t="shared" si="23"/>
        <v>4.8893457419144637E-2</v>
      </c>
      <c r="AD140" s="134">
        <v>3.7300000000000111E-2</v>
      </c>
      <c r="AE140" s="51">
        <f t="shared" si="24"/>
        <v>103242</v>
      </c>
      <c r="AF140" s="51">
        <v>293.67534337783798</v>
      </c>
      <c r="AG140" s="15">
        <f t="shared" si="25"/>
        <v>4.8898190573916311E-2</v>
      </c>
      <c r="AH140" s="15">
        <f t="shared" si="25"/>
        <v>3.7304680839040483E-2</v>
      </c>
      <c r="AI140" s="51"/>
      <c r="AJ140" s="51">
        <v>105154.09024003004</v>
      </c>
      <c r="AK140" s="51">
        <v>299.11434841270972</v>
      </c>
      <c r="AL140" s="15">
        <f t="shared" si="27"/>
        <v>-1.8183698186779118E-2</v>
      </c>
      <c r="AM140" s="53">
        <f t="shared" si="27"/>
        <v>-1.8183698186778896E-2</v>
      </c>
    </row>
    <row r="141" spans="1:39" x14ac:dyDescent="0.2">
      <c r="A141" s="160" t="s">
        <v>329</v>
      </c>
      <c r="B141" s="160" t="s">
        <v>330</v>
      </c>
      <c r="D141" s="62">
        <v>101681</v>
      </c>
      <c r="E141" s="67">
        <v>380.46706720418712</v>
      </c>
      <c r="F141" s="50"/>
      <c r="G141" s="82">
        <v>104513.82690986438</v>
      </c>
      <c r="H141" s="75">
        <v>386.40363264221048</v>
      </c>
      <c r="I141" s="84"/>
      <c r="J141" s="94">
        <f t="shared" si="19"/>
        <v>-2.7104805111647923E-2</v>
      </c>
      <c r="K141" s="117">
        <f t="shared" si="19"/>
        <v>-1.5363637752133452E-2</v>
      </c>
      <c r="L141" s="94">
        <v>4.9818422298737008E-2</v>
      </c>
      <c r="M141" s="88">
        <f>INDEX('Pace of change parameters'!$E$20:$I$20,1,$B$6)</f>
        <v>3.73E-2</v>
      </c>
      <c r="N141" s="99">
        <f>IF(INDEX('Pace of change parameters'!$E$28:$I$28,1,$B$6)=1,(1+L141)*D141,D141)</f>
        <v>106746.58699775788</v>
      </c>
      <c r="O141" s="85">
        <f>IF(K141&lt;INDEX('Pace of change parameters'!$E$16:$I$16,1,$B$6),1,IF(K141&gt;INDEX('Pace of change parameters'!$E$17:$I$17,1,$B$6),0,(K141-INDEX('Pace of change parameters'!$E$17:$I$17,1,$B$6))/(INDEX('Pace of change parameters'!$E$16:$I$16,1,$B$6)-INDEX('Pace of change parameters'!$E$17:$I$17,1,$B$6))))</f>
        <v>0</v>
      </c>
      <c r="P141" s="52">
        <v>4.9818422298737008E-2</v>
      </c>
      <c r="Q141" s="52">
        <v>3.7300000000000111E-2</v>
      </c>
      <c r="R141" s="9">
        <f>IF(INDEX('Pace of change parameters'!$E$29:$I$29,1,$B$6)=1,D141*(1+P141),D141)</f>
        <v>106746.58699775788</v>
      </c>
      <c r="S141" s="94">
        <f>IF(P141&lt;INDEX('Pace of change parameters'!$E$22:$I$22,1,$B$6),INDEX('Pace of change parameters'!$E$22:$I$22,1,$B$6),P141)</f>
        <v>4.9818422298737008E-2</v>
      </c>
      <c r="T141" s="123">
        <v>3.7300000000000111E-2</v>
      </c>
      <c r="U141" s="108">
        <f t="shared" si="21"/>
        <v>106746.58699775788</v>
      </c>
      <c r="V141" s="122">
        <f>IF(J141&gt;INDEX('Pace of change parameters'!$E$24:$I$24,1,$B$6),0,IF(J141&lt;INDEX('Pace of change parameters'!$E$23:$I$23,1,$B$6),1,(J141-INDEX('Pace of change parameters'!$E$24:$I$24,1,$B$6))/(INDEX('Pace of change parameters'!$E$23:$I$23,1,$B$6)-INDEX('Pace of change parameters'!$E$24:$I$24,1,$B$6))))</f>
        <v>1</v>
      </c>
      <c r="W141" s="123">
        <f>MIN(S141, S141+(INDEX('Pace of change parameters'!$E$25:$I$25,1,$B$6)-S141)*(1-V141))</f>
        <v>4.9818422298737008E-2</v>
      </c>
      <c r="X141" s="123">
        <v>3.7300000000000111E-2</v>
      </c>
      <c r="Y141" s="99">
        <f t="shared" si="22"/>
        <v>106746.58699775788</v>
      </c>
      <c r="Z141" s="88">
        <v>0</v>
      </c>
      <c r="AA141" s="90">
        <f t="shared" si="26"/>
        <v>109208.92140184624</v>
      </c>
      <c r="AB141" s="90">
        <f>IF(INDEX('Pace of change parameters'!$E$27:$I$27,1,$B$6)=1,MAX(AA141,Y141),Y141)</f>
        <v>106746.58699775788</v>
      </c>
      <c r="AC141" s="88">
        <f t="shared" si="23"/>
        <v>4.9818422298737008E-2</v>
      </c>
      <c r="AD141" s="134">
        <v>3.7300000000000111E-2</v>
      </c>
      <c r="AE141" s="51">
        <f t="shared" si="24"/>
        <v>106747</v>
      </c>
      <c r="AF141" s="51">
        <v>394.66001574347638</v>
      </c>
      <c r="AG141" s="15">
        <f t="shared" si="25"/>
        <v>4.9822484043233306E-2</v>
      </c>
      <c r="AH141" s="15">
        <f t="shared" si="25"/>
        <v>3.7304013310755835E-2</v>
      </c>
      <c r="AI141" s="51"/>
      <c r="AJ141" s="51">
        <v>109208.92140184624</v>
      </c>
      <c r="AK141" s="51">
        <v>403.76211640402738</v>
      </c>
      <c r="AL141" s="15">
        <f t="shared" si="27"/>
        <v>-2.2543226050070864E-2</v>
      </c>
      <c r="AM141" s="53">
        <f t="shared" si="27"/>
        <v>-2.2543226050070864E-2</v>
      </c>
    </row>
    <row r="142" spans="1:39" x14ac:dyDescent="0.2">
      <c r="A142" s="160" t="s">
        <v>331</v>
      </c>
      <c r="B142" s="160" t="s">
        <v>332</v>
      </c>
      <c r="D142" s="62">
        <v>64093</v>
      </c>
      <c r="E142" s="67">
        <v>296.74371043804263</v>
      </c>
      <c r="F142" s="50"/>
      <c r="G142" s="82">
        <v>63902.287988387056</v>
      </c>
      <c r="H142" s="75">
        <v>292.5509110980073</v>
      </c>
      <c r="I142" s="84"/>
      <c r="J142" s="94">
        <f t="shared" si="19"/>
        <v>2.984431663035414E-3</v>
      </c>
      <c r="K142" s="117">
        <f t="shared" si="19"/>
        <v>1.4331862185281929E-2</v>
      </c>
      <c r="L142" s="94">
        <v>4.9035665389351779E-2</v>
      </c>
      <c r="M142" s="88">
        <f>INDEX('Pace of change parameters'!$E$20:$I$20,1,$B$6)</f>
        <v>3.73E-2</v>
      </c>
      <c r="N142" s="99">
        <f>IF(INDEX('Pace of change parameters'!$E$28:$I$28,1,$B$6)=1,(1+L142)*D142,D142)</f>
        <v>67235.842901799726</v>
      </c>
      <c r="O142" s="85">
        <f>IF(K142&lt;INDEX('Pace of change parameters'!$E$16:$I$16,1,$B$6),1,IF(K142&gt;INDEX('Pace of change parameters'!$E$17:$I$17,1,$B$6),0,(K142-INDEX('Pace of change parameters'!$E$17:$I$17,1,$B$6))/(INDEX('Pace of change parameters'!$E$16:$I$16,1,$B$6)-INDEX('Pace of change parameters'!$E$17:$I$17,1,$B$6))))</f>
        <v>0</v>
      </c>
      <c r="P142" s="52">
        <v>4.9035665389351779E-2</v>
      </c>
      <c r="Q142" s="52">
        <v>3.7300000000000111E-2</v>
      </c>
      <c r="R142" s="9">
        <f>IF(INDEX('Pace of change parameters'!$E$29:$I$29,1,$B$6)=1,D142*(1+P142),D142)</f>
        <v>67235.842901799726</v>
      </c>
      <c r="S142" s="94">
        <f>IF(P142&lt;INDEX('Pace of change parameters'!$E$22:$I$22,1,$B$6),INDEX('Pace of change parameters'!$E$22:$I$22,1,$B$6),P142)</f>
        <v>4.9035665389351779E-2</v>
      </c>
      <c r="T142" s="123">
        <v>3.7300000000000111E-2</v>
      </c>
      <c r="U142" s="108">
        <f t="shared" si="21"/>
        <v>67235.842901799726</v>
      </c>
      <c r="V142" s="122">
        <f>IF(J142&gt;INDEX('Pace of change parameters'!$E$24:$I$24,1,$B$6),0,IF(J142&lt;INDEX('Pace of change parameters'!$E$23:$I$23,1,$B$6),1,(J142-INDEX('Pace of change parameters'!$E$24:$I$24,1,$B$6))/(INDEX('Pace of change parameters'!$E$23:$I$23,1,$B$6)-INDEX('Pace of change parameters'!$E$24:$I$24,1,$B$6))))</f>
        <v>1</v>
      </c>
      <c r="W142" s="123">
        <f>MIN(S142, S142+(INDEX('Pace of change parameters'!$E$25:$I$25,1,$B$6)-S142)*(1-V142))</f>
        <v>4.9035665389351779E-2</v>
      </c>
      <c r="X142" s="123">
        <v>3.7300000000000111E-2</v>
      </c>
      <c r="Y142" s="99">
        <f t="shared" si="22"/>
        <v>67235.842901799726</v>
      </c>
      <c r="Z142" s="88">
        <v>0</v>
      </c>
      <c r="AA142" s="90">
        <f t="shared" si="26"/>
        <v>66772.982605837678</v>
      </c>
      <c r="AB142" s="90">
        <f>IF(INDEX('Pace of change parameters'!$E$27:$I$27,1,$B$6)=1,MAX(AA142,Y142),Y142)</f>
        <v>67235.842901799726</v>
      </c>
      <c r="AC142" s="88">
        <f t="shared" si="23"/>
        <v>4.9035665389351779E-2</v>
      </c>
      <c r="AD142" s="134">
        <v>3.7300000000000111E-2</v>
      </c>
      <c r="AE142" s="51">
        <f t="shared" si="24"/>
        <v>67236</v>
      </c>
      <c r="AF142" s="51">
        <v>307.81297004827485</v>
      </c>
      <c r="AG142" s="15">
        <f t="shared" si="25"/>
        <v>4.9038116486979755E-2</v>
      </c>
      <c r="AH142" s="15">
        <f t="shared" si="25"/>
        <v>3.7302423676957464E-2</v>
      </c>
      <c r="AI142" s="51"/>
      <c r="AJ142" s="51">
        <v>66772.982605837678</v>
      </c>
      <c r="AK142" s="51">
        <v>305.69323122857833</v>
      </c>
      <c r="AL142" s="15">
        <f t="shared" si="27"/>
        <v>6.9342026683985036E-3</v>
      </c>
      <c r="AM142" s="53">
        <f t="shared" si="27"/>
        <v>6.9342026683982816E-3</v>
      </c>
    </row>
    <row r="143" spans="1:39" x14ac:dyDescent="0.2">
      <c r="A143" s="160" t="s">
        <v>333</v>
      </c>
      <c r="B143" s="160" t="s">
        <v>334</v>
      </c>
      <c r="D143" s="62">
        <v>102421</v>
      </c>
      <c r="E143" s="67">
        <v>334.58750793744599</v>
      </c>
      <c r="F143" s="50"/>
      <c r="G143" s="82">
        <v>105532.65465283122</v>
      </c>
      <c r="H143" s="75">
        <v>340.22367749320688</v>
      </c>
      <c r="I143" s="84"/>
      <c r="J143" s="94">
        <f t="shared" si="19"/>
        <v>-2.9485230548473962E-2</v>
      </c>
      <c r="K143" s="117">
        <f t="shared" si="19"/>
        <v>-1.6566070878101691E-2</v>
      </c>
      <c r="L143" s="94">
        <v>5.1108181748383608E-2</v>
      </c>
      <c r="M143" s="88">
        <f>INDEX('Pace of change parameters'!$E$20:$I$20,1,$B$6)</f>
        <v>3.73E-2</v>
      </c>
      <c r="N143" s="99">
        <f>IF(INDEX('Pace of change parameters'!$E$28:$I$28,1,$B$6)=1,(1+L143)*D143,D143)</f>
        <v>107655.55108285119</v>
      </c>
      <c r="O143" s="85">
        <f>IF(K143&lt;INDEX('Pace of change parameters'!$E$16:$I$16,1,$B$6),1,IF(K143&gt;INDEX('Pace of change parameters'!$E$17:$I$17,1,$B$6),0,(K143-INDEX('Pace of change parameters'!$E$17:$I$17,1,$B$6))/(INDEX('Pace of change parameters'!$E$16:$I$16,1,$B$6)-INDEX('Pace of change parameters'!$E$17:$I$17,1,$B$6))))</f>
        <v>0</v>
      </c>
      <c r="P143" s="52">
        <v>5.1108181748383608E-2</v>
      </c>
      <c r="Q143" s="52">
        <v>3.7300000000000111E-2</v>
      </c>
      <c r="R143" s="9">
        <f>IF(INDEX('Pace of change parameters'!$E$29:$I$29,1,$B$6)=1,D143*(1+P143),D143)</f>
        <v>107655.55108285119</v>
      </c>
      <c r="S143" s="94">
        <f>IF(P143&lt;INDEX('Pace of change parameters'!$E$22:$I$22,1,$B$6),INDEX('Pace of change parameters'!$E$22:$I$22,1,$B$6),P143)</f>
        <v>5.1108181748383608E-2</v>
      </c>
      <c r="T143" s="123">
        <v>3.7300000000000111E-2</v>
      </c>
      <c r="U143" s="108">
        <f t="shared" si="21"/>
        <v>107655.55108285119</v>
      </c>
      <c r="V143" s="122">
        <f>IF(J143&gt;INDEX('Pace of change parameters'!$E$24:$I$24,1,$B$6),0,IF(J143&lt;INDEX('Pace of change parameters'!$E$23:$I$23,1,$B$6),1,(J143-INDEX('Pace of change parameters'!$E$24:$I$24,1,$B$6))/(INDEX('Pace of change parameters'!$E$23:$I$23,1,$B$6)-INDEX('Pace of change parameters'!$E$24:$I$24,1,$B$6))))</f>
        <v>1</v>
      </c>
      <c r="W143" s="123">
        <f>MIN(S143, S143+(INDEX('Pace of change parameters'!$E$25:$I$25,1,$B$6)-S143)*(1-V143))</f>
        <v>5.1108181748383608E-2</v>
      </c>
      <c r="X143" s="123">
        <v>3.7300000000000111E-2</v>
      </c>
      <c r="Y143" s="99">
        <f t="shared" si="22"/>
        <v>107655.55108285119</v>
      </c>
      <c r="Z143" s="88">
        <v>0</v>
      </c>
      <c r="AA143" s="90">
        <f t="shared" si="26"/>
        <v>110273.51813697147</v>
      </c>
      <c r="AB143" s="90">
        <f>IF(INDEX('Pace of change parameters'!$E$27:$I$27,1,$B$6)=1,MAX(AA143,Y143),Y143)</f>
        <v>107655.55108285119</v>
      </c>
      <c r="AC143" s="88">
        <f t="shared" si="23"/>
        <v>5.1108181748383608E-2</v>
      </c>
      <c r="AD143" s="134">
        <v>3.7300000000000111E-2</v>
      </c>
      <c r="AE143" s="51">
        <f t="shared" si="24"/>
        <v>107656</v>
      </c>
      <c r="AF143" s="51">
        <v>347.0690692345438</v>
      </c>
      <c r="AG143" s="15">
        <f t="shared" si="25"/>
        <v>5.1112564806045535E-2</v>
      </c>
      <c r="AH143" s="15">
        <f t="shared" si="25"/>
        <v>3.7304325478377809E-2</v>
      </c>
      <c r="AI143" s="51"/>
      <c r="AJ143" s="51">
        <v>110273.51813697147</v>
      </c>
      <c r="AK143" s="51">
        <v>355.50761036093922</v>
      </c>
      <c r="AL143" s="15">
        <f t="shared" si="27"/>
        <v>-2.3736597699914097E-2</v>
      </c>
      <c r="AM143" s="53">
        <f t="shared" si="27"/>
        <v>-2.3736597699914097E-2</v>
      </c>
    </row>
    <row r="144" spans="1:39" x14ac:dyDescent="0.2">
      <c r="A144" s="160" t="s">
        <v>335</v>
      </c>
      <c r="B144" s="160" t="s">
        <v>336</v>
      </c>
      <c r="D144" s="62">
        <v>124656</v>
      </c>
      <c r="E144" s="67">
        <v>304.72774514217207</v>
      </c>
      <c r="F144" s="50"/>
      <c r="G144" s="82">
        <v>123902.44481523795</v>
      </c>
      <c r="H144" s="75">
        <v>299.54797060618108</v>
      </c>
      <c r="I144" s="84"/>
      <c r="J144" s="94">
        <f t="shared" si="19"/>
        <v>6.0818427423747767E-3</v>
      </c>
      <c r="K144" s="117">
        <f t="shared" si="19"/>
        <v>1.7291970049100769E-2</v>
      </c>
      <c r="L144" s="94">
        <v>4.8857971291451419E-2</v>
      </c>
      <c r="M144" s="88">
        <f>INDEX('Pace of change parameters'!$E$20:$I$20,1,$B$6)</f>
        <v>3.73E-2</v>
      </c>
      <c r="N144" s="99">
        <f>IF(INDEX('Pace of change parameters'!$E$28:$I$28,1,$B$6)=1,(1+L144)*D144,D144)</f>
        <v>130746.43926930717</v>
      </c>
      <c r="O144" s="85">
        <f>IF(K144&lt;INDEX('Pace of change parameters'!$E$16:$I$16,1,$B$6),1,IF(K144&gt;INDEX('Pace of change parameters'!$E$17:$I$17,1,$B$6),0,(K144-INDEX('Pace of change parameters'!$E$17:$I$17,1,$B$6))/(INDEX('Pace of change parameters'!$E$16:$I$16,1,$B$6)-INDEX('Pace of change parameters'!$E$17:$I$17,1,$B$6))))</f>
        <v>0</v>
      </c>
      <c r="P144" s="52">
        <v>4.8857971291451419E-2</v>
      </c>
      <c r="Q144" s="52">
        <v>3.7300000000000111E-2</v>
      </c>
      <c r="R144" s="9">
        <f>IF(INDEX('Pace of change parameters'!$E$29:$I$29,1,$B$6)=1,D144*(1+P144),D144)</f>
        <v>130746.43926930717</v>
      </c>
      <c r="S144" s="94">
        <f>IF(P144&lt;INDEX('Pace of change parameters'!$E$22:$I$22,1,$B$6),INDEX('Pace of change parameters'!$E$22:$I$22,1,$B$6),P144)</f>
        <v>4.8857971291451419E-2</v>
      </c>
      <c r="T144" s="123">
        <v>3.7300000000000111E-2</v>
      </c>
      <c r="U144" s="108">
        <f t="shared" si="21"/>
        <v>130746.43926930717</v>
      </c>
      <c r="V144" s="122">
        <f>IF(J144&gt;INDEX('Pace of change parameters'!$E$24:$I$24,1,$B$6),0,IF(J144&lt;INDEX('Pace of change parameters'!$E$23:$I$23,1,$B$6),1,(J144-INDEX('Pace of change parameters'!$E$24:$I$24,1,$B$6))/(INDEX('Pace of change parameters'!$E$23:$I$23,1,$B$6)-INDEX('Pace of change parameters'!$E$24:$I$24,1,$B$6))))</f>
        <v>1</v>
      </c>
      <c r="W144" s="123">
        <f>MIN(S144, S144+(INDEX('Pace of change parameters'!$E$25:$I$25,1,$B$6)-S144)*(1-V144))</f>
        <v>4.8857971291451419E-2</v>
      </c>
      <c r="X144" s="123">
        <v>3.7300000000000111E-2</v>
      </c>
      <c r="Y144" s="99">
        <f t="shared" si="22"/>
        <v>130746.43926930717</v>
      </c>
      <c r="Z144" s="88">
        <v>-3.6924580855295486E-2</v>
      </c>
      <c r="AA144" s="90">
        <f t="shared" si="26"/>
        <v>124687.96637617456</v>
      </c>
      <c r="AB144" s="90">
        <f>IF(INDEX('Pace of change parameters'!$E$27:$I$27,1,$B$6)=1,MAX(AA144,Y144),Y144)</f>
        <v>130746.43926930717</v>
      </c>
      <c r="AC144" s="88">
        <f t="shared" si="23"/>
        <v>4.8857971291451419E-2</v>
      </c>
      <c r="AD144" s="134">
        <v>3.7300000000000111E-2</v>
      </c>
      <c r="AE144" s="51">
        <f t="shared" si="24"/>
        <v>130746</v>
      </c>
      <c r="AF144" s="51">
        <v>316.09302805346374</v>
      </c>
      <c r="AG144" s="15">
        <f t="shared" si="25"/>
        <v>4.8854447439353077E-2</v>
      </c>
      <c r="AH144" s="15">
        <f t="shared" si="25"/>
        <v>3.7296514979261675E-2</v>
      </c>
      <c r="AI144" s="51"/>
      <c r="AJ144" s="51">
        <v>129468.53787100954</v>
      </c>
      <c r="AK144" s="51">
        <v>313.0046209696813</v>
      </c>
      <c r="AL144" s="15">
        <f t="shared" si="27"/>
        <v>9.8669696128275142E-3</v>
      </c>
      <c r="AM144" s="53">
        <f t="shared" si="27"/>
        <v>9.8669696128275142E-3</v>
      </c>
    </row>
    <row r="145" spans="1:39" x14ac:dyDescent="0.2">
      <c r="A145" s="160" t="s">
        <v>337</v>
      </c>
      <c r="B145" s="160" t="s">
        <v>338</v>
      </c>
      <c r="D145" s="62">
        <v>124921</v>
      </c>
      <c r="E145" s="67">
        <v>287.05189759799777</v>
      </c>
      <c r="F145" s="50"/>
      <c r="G145" s="82">
        <v>121216.81665247284</v>
      </c>
      <c r="H145" s="75">
        <v>275.75815536056507</v>
      </c>
      <c r="I145" s="84"/>
      <c r="J145" s="94">
        <f t="shared" si="19"/>
        <v>3.0558328867412943E-2</v>
      </c>
      <c r="K145" s="117">
        <f t="shared" si="19"/>
        <v>4.0955242910823975E-2</v>
      </c>
      <c r="L145" s="94">
        <v>4.776492821913636E-2</v>
      </c>
      <c r="M145" s="88">
        <f>INDEX('Pace of change parameters'!$E$20:$I$20,1,$B$6)</f>
        <v>3.73E-2</v>
      </c>
      <c r="N145" s="99">
        <f>IF(INDEX('Pace of change parameters'!$E$28:$I$28,1,$B$6)=1,(1+L145)*D145,D145)</f>
        <v>130887.84259806274</v>
      </c>
      <c r="O145" s="85">
        <f>IF(K145&lt;INDEX('Pace of change parameters'!$E$16:$I$16,1,$B$6),1,IF(K145&gt;INDEX('Pace of change parameters'!$E$17:$I$17,1,$B$6),0,(K145-INDEX('Pace of change parameters'!$E$17:$I$17,1,$B$6))/(INDEX('Pace of change parameters'!$E$16:$I$16,1,$B$6)-INDEX('Pace of change parameters'!$E$17:$I$17,1,$B$6))))</f>
        <v>0</v>
      </c>
      <c r="P145" s="52">
        <v>4.776492821913636E-2</v>
      </c>
      <c r="Q145" s="52">
        <v>3.7300000000000111E-2</v>
      </c>
      <c r="R145" s="9">
        <f>IF(INDEX('Pace of change parameters'!$E$29:$I$29,1,$B$6)=1,D145*(1+P145),D145)</f>
        <v>130887.84259806274</v>
      </c>
      <c r="S145" s="94">
        <f>IF(P145&lt;INDEX('Pace of change parameters'!$E$22:$I$22,1,$B$6),INDEX('Pace of change parameters'!$E$22:$I$22,1,$B$6),P145)</f>
        <v>4.776492821913636E-2</v>
      </c>
      <c r="T145" s="123">
        <v>3.7300000000000111E-2</v>
      </c>
      <c r="U145" s="108">
        <f t="shared" si="21"/>
        <v>130887.84259806274</v>
      </c>
      <c r="V145" s="122">
        <f>IF(J145&gt;INDEX('Pace of change parameters'!$E$24:$I$24,1,$B$6),0,IF(J145&lt;INDEX('Pace of change parameters'!$E$23:$I$23,1,$B$6),1,(J145-INDEX('Pace of change parameters'!$E$24:$I$24,1,$B$6))/(INDEX('Pace of change parameters'!$E$23:$I$23,1,$B$6)-INDEX('Pace of change parameters'!$E$24:$I$24,1,$B$6))))</f>
        <v>1</v>
      </c>
      <c r="W145" s="123">
        <f>MIN(S145, S145+(INDEX('Pace of change parameters'!$E$25:$I$25,1,$B$6)-S145)*(1-V145))</f>
        <v>4.776492821913636E-2</v>
      </c>
      <c r="X145" s="123">
        <v>3.7300000000000111E-2</v>
      </c>
      <c r="Y145" s="99">
        <f t="shared" si="22"/>
        <v>130887.84259806274</v>
      </c>
      <c r="Z145" s="88">
        <v>-2.3212164299959759E-2</v>
      </c>
      <c r="AA145" s="90">
        <f t="shared" si="26"/>
        <v>123722.15747136369</v>
      </c>
      <c r="AB145" s="90">
        <f>IF(INDEX('Pace of change parameters'!$E$27:$I$27,1,$B$6)=1,MAX(AA145,Y145),Y145)</f>
        <v>130887.84259806274</v>
      </c>
      <c r="AC145" s="88">
        <f t="shared" si="23"/>
        <v>4.776492821913636E-2</v>
      </c>
      <c r="AD145" s="134">
        <v>3.7300000000000111E-2</v>
      </c>
      <c r="AE145" s="51">
        <f t="shared" si="24"/>
        <v>130888</v>
      </c>
      <c r="AF145" s="51">
        <v>297.75929145469217</v>
      </c>
      <c r="AG145" s="15">
        <f t="shared" si="25"/>
        <v>4.7766188230961903E-2</v>
      </c>
      <c r="AH145" s="15">
        <f t="shared" si="25"/>
        <v>3.7301247427005579E-2</v>
      </c>
      <c r="AI145" s="51"/>
      <c r="AJ145" s="51">
        <v>126662.26272432541</v>
      </c>
      <c r="AK145" s="51">
        <v>288.14609133643421</v>
      </c>
      <c r="AL145" s="15">
        <f t="shared" si="27"/>
        <v>3.3362243692675264E-2</v>
      </c>
      <c r="AM145" s="53">
        <f t="shared" si="27"/>
        <v>3.3362243692675264E-2</v>
      </c>
    </row>
    <row r="146" spans="1:39" x14ac:dyDescent="0.2">
      <c r="A146" s="160" t="s">
        <v>339</v>
      </c>
      <c r="B146" s="160" t="s">
        <v>340</v>
      </c>
      <c r="D146" s="62">
        <v>109862</v>
      </c>
      <c r="E146" s="67">
        <v>329.21465782245878</v>
      </c>
      <c r="F146" s="50"/>
      <c r="G146" s="82">
        <v>114319.64956902069</v>
      </c>
      <c r="H146" s="75">
        <v>337.83192452929717</v>
      </c>
      <c r="I146" s="84"/>
      <c r="J146" s="94">
        <f t="shared" si="19"/>
        <v>-3.8992855434965112E-2</v>
      </c>
      <c r="K146" s="117">
        <f t="shared" si="19"/>
        <v>-2.5507555921024605E-2</v>
      </c>
      <c r="L146" s="94">
        <v>5.1855876368787968E-2</v>
      </c>
      <c r="M146" s="88">
        <f>INDEX('Pace of change parameters'!$E$20:$I$20,1,$B$6)</f>
        <v>3.73E-2</v>
      </c>
      <c r="N146" s="99">
        <f>IF(INDEX('Pace of change parameters'!$E$28:$I$28,1,$B$6)=1,(1+L146)*D146,D146)</f>
        <v>115558.99028962778</v>
      </c>
      <c r="O146" s="85">
        <f>IF(K146&lt;INDEX('Pace of change parameters'!$E$16:$I$16,1,$B$6),1,IF(K146&gt;INDEX('Pace of change parameters'!$E$17:$I$17,1,$B$6),0,(K146-INDEX('Pace of change parameters'!$E$17:$I$17,1,$B$6))/(INDEX('Pace of change parameters'!$E$16:$I$16,1,$B$6)-INDEX('Pace of change parameters'!$E$17:$I$17,1,$B$6))))</f>
        <v>0</v>
      </c>
      <c r="P146" s="52">
        <v>5.1855876368787968E-2</v>
      </c>
      <c r="Q146" s="52">
        <v>3.7300000000000111E-2</v>
      </c>
      <c r="R146" s="9">
        <f>IF(INDEX('Pace of change parameters'!$E$29:$I$29,1,$B$6)=1,D146*(1+P146),D146)</f>
        <v>115558.99028962778</v>
      </c>
      <c r="S146" s="94">
        <f>IF(P146&lt;INDEX('Pace of change parameters'!$E$22:$I$22,1,$B$6),INDEX('Pace of change parameters'!$E$22:$I$22,1,$B$6),P146)</f>
        <v>5.1855876368787968E-2</v>
      </c>
      <c r="T146" s="123">
        <v>3.7300000000000111E-2</v>
      </c>
      <c r="U146" s="108">
        <f t="shared" si="21"/>
        <v>115558.99028962778</v>
      </c>
      <c r="V146" s="122">
        <f>IF(J146&gt;INDEX('Pace of change parameters'!$E$24:$I$24,1,$B$6),0,IF(J146&lt;INDEX('Pace of change parameters'!$E$23:$I$23,1,$B$6),1,(J146-INDEX('Pace of change parameters'!$E$24:$I$24,1,$B$6))/(INDEX('Pace of change parameters'!$E$23:$I$23,1,$B$6)-INDEX('Pace of change parameters'!$E$24:$I$24,1,$B$6))))</f>
        <v>1</v>
      </c>
      <c r="W146" s="123">
        <f>MIN(S146, S146+(INDEX('Pace of change parameters'!$E$25:$I$25,1,$B$6)-S146)*(1-V146))</f>
        <v>5.1855876368787968E-2</v>
      </c>
      <c r="X146" s="123">
        <v>3.7300000000000111E-2</v>
      </c>
      <c r="Y146" s="99">
        <f t="shared" si="22"/>
        <v>115558.99028962778</v>
      </c>
      <c r="Z146" s="88">
        <v>-2.2328503800693955E-2</v>
      </c>
      <c r="AA146" s="90">
        <f t="shared" si="26"/>
        <v>116787.99582604463</v>
      </c>
      <c r="AB146" s="90">
        <f>IF(INDEX('Pace of change parameters'!$E$27:$I$27,1,$B$6)=1,MAX(AA146,Y146),Y146)</f>
        <v>115558.99028962778</v>
      </c>
      <c r="AC146" s="88">
        <f t="shared" si="23"/>
        <v>5.1855876368787968E-2</v>
      </c>
      <c r="AD146" s="134">
        <v>3.7300000000000111E-2</v>
      </c>
      <c r="AE146" s="51">
        <f t="shared" si="24"/>
        <v>115559</v>
      </c>
      <c r="AF146" s="51">
        <v>341.494393254861</v>
      </c>
      <c r="AG146" s="15">
        <f t="shared" si="25"/>
        <v>5.1855964755784578E-2</v>
      </c>
      <c r="AH146" s="15">
        <f t="shared" si="25"/>
        <v>3.7300087163872675E-2</v>
      </c>
      <c r="AI146" s="51"/>
      <c r="AJ146" s="51">
        <v>119455.25289430804</v>
      </c>
      <c r="AK146" s="51">
        <v>353.00841222447156</v>
      </c>
      <c r="AL146" s="15">
        <f t="shared" si="27"/>
        <v>-3.2616840196683317E-2</v>
      </c>
      <c r="AM146" s="53">
        <f t="shared" si="27"/>
        <v>-3.2616840196683539E-2</v>
      </c>
    </row>
    <row r="147" spans="1:39" x14ac:dyDescent="0.2">
      <c r="A147" s="160" t="s">
        <v>341</v>
      </c>
      <c r="B147" s="160" t="s">
        <v>342</v>
      </c>
      <c r="D147" s="62">
        <v>99599</v>
      </c>
      <c r="E147" s="67">
        <v>340.47589437731864</v>
      </c>
      <c r="F147" s="50"/>
      <c r="G147" s="82">
        <v>101573.95258885233</v>
      </c>
      <c r="H147" s="75">
        <v>343.29762755810629</v>
      </c>
      <c r="I147" s="84"/>
      <c r="J147" s="94">
        <f t="shared" si="19"/>
        <v>-1.9443494503423309E-2</v>
      </c>
      <c r="K147" s="117">
        <f t="shared" si="19"/>
        <v>-8.2194951385442527E-3</v>
      </c>
      <c r="L147" s="94">
        <v>4.9173517207754314E-2</v>
      </c>
      <c r="M147" s="88">
        <f>INDEX('Pace of change parameters'!$E$20:$I$20,1,$B$6)</f>
        <v>3.73E-2</v>
      </c>
      <c r="N147" s="99">
        <f>IF(INDEX('Pace of change parameters'!$E$28:$I$28,1,$B$6)=1,(1+L147)*D147,D147)</f>
        <v>104496.63314037512</v>
      </c>
      <c r="O147" s="85">
        <f>IF(K147&lt;INDEX('Pace of change parameters'!$E$16:$I$16,1,$B$6),1,IF(K147&gt;INDEX('Pace of change parameters'!$E$17:$I$17,1,$B$6),0,(K147-INDEX('Pace of change parameters'!$E$17:$I$17,1,$B$6))/(INDEX('Pace of change parameters'!$E$16:$I$16,1,$B$6)-INDEX('Pace of change parameters'!$E$17:$I$17,1,$B$6))))</f>
        <v>0</v>
      </c>
      <c r="P147" s="52">
        <v>4.9173517207754314E-2</v>
      </c>
      <c r="Q147" s="52">
        <v>3.7300000000000111E-2</v>
      </c>
      <c r="R147" s="9">
        <f>IF(INDEX('Pace of change parameters'!$E$29:$I$29,1,$B$6)=1,D147*(1+P147),D147)</f>
        <v>104496.63314037512</v>
      </c>
      <c r="S147" s="94">
        <f>IF(P147&lt;INDEX('Pace of change parameters'!$E$22:$I$22,1,$B$6),INDEX('Pace of change parameters'!$E$22:$I$22,1,$B$6),P147)</f>
        <v>4.9173517207754314E-2</v>
      </c>
      <c r="T147" s="123">
        <v>3.7300000000000111E-2</v>
      </c>
      <c r="U147" s="108">
        <f t="shared" si="21"/>
        <v>104496.63314037512</v>
      </c>
      <c r="V147" s="122">
        <f>IF(J147&gt;INDEX('Pace of change parameters'!$E$24:$I$24,1,$B$6),0,IF(J147&lt;INDEX('Pace of change parameters'!$E$23:$I$23,1,$B$6),1,(J147-INDEX('Pace of change parameters'!$E$24:$I$24,1,$B$6))/(INDEX('Pace of change parameters'!$E$23:$I$23,1,$B$6)-INDEX('Pace of change parameters'!$E$24:$I$24,1,$B$6))))</f>
        <v>1</v>
      </c>
      <c r="W147" s="123">
        <f>MIN(S147, S147+(INDEX('Pace of change parameters'!$E$25:$I$25,1,$B$6)-S147)*(1-V147))</f>
        <v>4.9173517207754314E-2</v>
      </c>
      <c r="X147" s="123">
        <v>3.7300000000000111E-2</v>
      </c>
      <c r="Y147" s="99">
        <f t="shared" si="22"/>
        <v>104496.63314037512</v>
      </c>
      <c r="Z147" s="88">
        <v>-2.1218198545193245E-2</v>
      </c>
      <c r="AA147" s="90">
        <f t="shared" si="26"/>
        <v>103884.9430646421</v>
      </c>
      <c r="AB147" s="90">
        <f>IF(INDEX('Pace of change parameters'!$E$27:$I$27,1,$B$6)=1,MAX(AA147,Y147),Y147)</f>
        <v>104496.63314037512</v>
      </c>
      <c r="AC147" s="88">
        <f t="shared" si="23"/>
        <v>4.9173517207754314E-2</v>
      </c>
      <c r="AD147" s="134">
        <v>3.7300000000000111E-2</v>
      </c>
      <c r="AE147" s="51">
        <f t="shared" si="24"/>
        <v>104497</v>
      </c>
      <c r="AF147" s="51">
        <v>353.17688514246646</v>
      </c>
      <c r="AG147" s="15">
        <f t="shared" si="25"/>
        <v>4.9177200574302971E-2</v>
      </c>
      <c r="AH147" s="15">
        <f t="shared" si="25"/>
        <v>3.7303641681817545E-2</v>
      </c>
      <c r="AI147" s="51"/>
      <c r="AJ147" s="51">
        <v>106136.97854847046</v>
      </c>
      <c r="AK147" s="51">
        <v>358.71965206830419</v>
      </c>
      <c r="AL147" s="15">
        <f t="shared" si="27"/>
        <v>-1.5451528495523559E-2</v>
      </c>
      <c r="AM147" s="53">
        <f t="shared" si="27"/>
        <v>-1.545152849552367E-2</v>
      </c>
    </row>
    <row r="148" spans="1:39" x14ac:dyDescent="0.2">
      <c r="A148" s="160" t="s">
        <v>343</v>
      </c>
      <c r="B148" s="160" t="s">
        <v>344</v>
      </c>
      <c r="D148" s="62">
        <v>62620</v>
      </c>
      <c r="E148" s="67">
        <v>296.49271242907633</v>
      </c>
      <c r="F148" s="50"/>
      <c r="G148" s="82">
        <v>62333.837947221466</v>
      </c>
      <c r="H148" s="75">
        <v>294.06224577144371</v>
      </c>
      <c r="I148" s="84"/>
      <c r="J148" s="94">
        <f t="shared" si="19"/>
        <v>4.5907979069221838E-3</v>
      </c>
      <c r="K148" s="117">
        <f t="shared" si="19"/>
        <v>8.2651434945568703E-3</v>
      </c>
      <c r="L148" s="94">
        <v>4.1093981276749236E-2</v>
      </c>
      <c r="M148" s="88">
        <f>INDEX('Pace of change parameters'!$E$20:$I$20,1,$B$6)</f>
        <v>3.73E-2</v>
      </c>
      <c r="N148" s="99">
        <f>IF(INDEX('Pace of change parameters'!$E$28:$I$28,1,$B$6)=1,(1+L148)*D148,D148)</f>
        <v>65193.305107550041</v>
      </c>
      <c r="O148" s="85">
        <f>IF(K148&lt;INDEX('Pace of change parameters'!$E$16:$I$16,1,$B$6),1,IF(K148&gt;INDEX('Pace of change parameters'!$E$17:$I$17,1,$B$6),0,(K148-INDEX('Pace of change parameters'!$E$17:$I$17,1,$B$6))/(INDEX('Pace of change parameters'!$E$16:$I$16,1,$B$6)-INDEX('Pace of change parameters'!$E$17:$I$17,1,$B$6))))</f>
        <v>0</v>
      </c>
      <c r="P148" s="52">
        <v>4.1093981276749236E-2</v>
      </c>
      <c r="Q148" s="52">
        <v>3.7300000000000111E-2</v>
      </c>
      <c r="R148" s="9">
        <f>IF(INDEX('Pace of change parameters'!$E$29:$I$29,1,$B$6)=1,D148*(1+P148),D148)</f>
        <v>65193.305107550041</v>
      </c>
      <c r="S148" s="94">
        <f>IF(P148&lt;INDEX('Pace of change parameters'!$E$22:$I$22,1,$B$6),INDEX('Pace of change parameters'!$E$22:$I$22,1,$B$6),P148)</f>
        <v>4.1093981276749236E-2</v>
      </c>
      <c r="T148" s="123">
        <v>3.7300000000000111E-2</v>
      </c>
      <c r="U148" s="108">
        <f t="shared" si="21"/>
        <v>65193.305107550041</v>
      </c>
      <c r="V148" s="122">
        <f>IF(J148&gt;INDEX('Pace of change parameters'!$E$24:$I$24,1,$B$6),0,IF(J148&lt;INDEX('Pace of change parameters'!$E$23:$I$23,1,$B$6),1,(J148-INDEX('Pace of change parameters'!$E$24:$I$24,1,$B$6))/(INDEX('Pace of change parameters'!$E$23:$I$23,1,$B$6)-INDEX('Pace of change parameters'!$E$24:$I$24,1,$B$6))))</f>
        <v>1</v>
      </c>
      <c r="W148" s="123">
        <f>MIN(S148, S148+(INDEX('Pace of change parameters'!$E$25:$I$25,1,$B$6)-S148)*(1-V148))</f>
        <v>4.1093981276749236E-2</v>
      </c>
      <c r="X148" s="123">
        <v>3.7300000000000111E-2</v>
      </c>
      <c r="Y148" s="99">
        <f t="shared" si="22"/>
        <v>65193.305107550041</v>
      </c>
      <c r="Z148" s="88">
        <v>0</v>
      </c>
      <c r="AA148" s="90">
        <f t="shared" si="26"/>
        <v>65134.072785646145</v>
      </c>
      <c r="AB148" s="90">
        <f>IF(INDEX('Pace of change parameters'!$E$27:$I$27,1,$B$6)=1,MAX(AA148,Y148),Y148)</f>
        <v>65193.305107550041</v>
      </c>
      <c r="AC148" s="88">
        <f t="shared" si="23"/>
        <v>4.1093981276749236E-2</v>
      </c>
      <c r="AD148" s="134">
        <v>3.7300000000000111E-2</v>
      </c>
      <c r="AE148" s="51">
        <f t="shared" si="24"/>
        <v>65193</v>
      </c>
      <c r="AF148" s="51">
        <v>307.55045124623632</v>
      </c>
      <c r="AG148" s="15">
        <f t="shared" si="25"/>
        <v>4.1089108910891126E-2</v>
      </c>
      <c r="AH148" s="15">
        <f t="shared" si="25"/>
        <v>3.7295145390142004E-2</v>
      </c>
      <c r="AI148" s="51"/>
      <c r="AJ148" s="51">
        <v>65134.072785646145</v>
      </c>
      <c r="AK148" s="51">
        <v>307.27245987653083</v>
      </c>
      <c r="AL148" s="15">
        <f t="shared" si="27"/>
        <v>9.0470642835094317E-4</v>
      </c>
      <c r="AM148" s="53">
        <f t="shared" si="27"/>
        <v>9.0470642835094317E-4</v>
      </c>
    </row>
    <row r="149" spans="1:39" x14ac:dyDescent="0.2">
      <c r="A149" s="160" t="s">
        <v>345</v>
      </c>
      <c r="B149" s="160" t="s">
        <v>346</v>
      </c>
      <c r="D149" s="62">
        <v>106141</v>
      </c>
      <c r="E149" s="67">
        <v>342.63477758330964</v>
      </c>
      <c r="F149" s="50"/>
      <c r="G149" s="82">
        <v>108778.64837417312</v>
      </c>
      <c r="H149" s="75">
        <v>346.80300630215385</v>
      </c>
      <c r="I149" s="84"/>
      <c r="J149" s="94">
        <f t="shared" si="19"/>
        <v>-2.4247850231602697E-2</v>
      </c>
      <c r="K149" s="117">
        <f t="shared" si="19"/>
        <v>-1.2019009763752253E-2</v>
      </c>
      <c r="L149" s="94">
        <v>5.0300203197412685E-2</v>
      </c>
      <c r="M149" s="88">
        <f>INDEX('Pace of change parameters'!$E$20:$I$20,1,$B$6)</f>
        <v>3.73E-2</v>
      </c>
      <c r="N149" s="99">
        <f>IF(INDEX('Pace of change parameters'!$E$28:$I$28,1,$B$6)=1,(1+L149)*D149,D149)</f>
        <v>111479.91386757659</v>
      </c>
      <c r="O149" s="85">
        <f>IF(K149&lt;INDEX('Pace of change parameters'!$E$16:$I$16,1,$B$6),1,IF(K149&gt;INDEX('Pace of change parameters'!$E$17:$I$17,1,$B$6),0,(K149-INDEX('Pace of change parameters'!$E$17:$I$17,1,$B$6))/(INDEX('Pace of change parameters'!$E$16:$I$16,1,$B$6)-INDEX('Pace of change parameters'!$E$17:$I$17,1,$B$6))))</f>
        <v>0</v>
      </c>
      <c r="P149" s="52">
        <v>5.0300203197412685E-2</v>
      </c>
      <c r="Q149" s="52">
        <v>3.7300000000000111E-2</v>
      </c>
      <c r="R149" s="9">
        <f>IF(INDEX('Pace of change parameters'!$E$29:$I$29,1,$B$6)=1,D149*(1+P149),D149)</f>
        <v>111479.91386757659</v>
      </c>
      <c r="S149" s="94">
        <f>IF(P149&lt;INDEX('Pace of change parameters'!$E$22:$I$22,1,$B$6),INDEX('Pace of change parameters'!$E$22:$I$22,1,$B$6),P149)</f>
        <v>5.0300203197412685E-2</v>
      </c>
      <c r="T149" s="123">
        <v>3.7300000000000111E-2</v>
      </c>
      <c r="U149" s="108">
        <f t="shared" si="21"/>
        <v>111479.91386757659</v>
      </c>
      <c r="V149" s="122">
        <f>IF(J149&gt;INDEX('Pace of change parameters'!$E$24:$I$24,1,$B$6),0,IF(J149&lt;INDEX('Pace of change parameters'!$E$23:$I$23,1,$B$6),1,(J149-INDEX('Pace of change parameters'!$E$24:$I$24,1,$B$6))/(INDEX('Pace of change parameters'!$E$23:$I$23,1,$B$6)-INDEX('Pace of change parameters'!$E$24:$I$24,1,$B$6))))</f>
        <v>1</v>
      </c>
      <c r="W149" s="123">
        <f>MIN(S149, S149+(INDEX('Pace of change parameters'!$E$25:$I$25,1,$B$6)-S149)*(1-V149))</f>
        <v>5.0300203197412685E-2</v>
      </c>
      <c r="X149" s="123">
        <v>3.7300000000000111E-2</v>
      </c>
      <c r="Y149" s="99">
        <f t="shared" si="22"/>
        <v>111479.91386757659</v>
      </c>
      <c r="Z149" s="88">
        <v>-1.706195085058404E-2</v>
      </c>
      <c r="AA149" s="90">
        <f t="shared" si="26"/>
        <v>111725.97993835041</v>
      </c>
      <c r="AB149" s="90">
        <f>IF(INDEX('Pace of change parameters'!$E$27:$I$27,1,$B$6)=1,MAX(AA149,Y149),Y149)</f>
        <v>111479.91386757659</v>
      </c>
      <c r="AC149" s="88">
        <f t="shared" si="23"/>
        <v>5.0300203197412685E-2</v>
      </c>
      <c r="AD149" s="134">
        <v>3.7300000000000111E-2</v>
      </c>
      <c r="AE149" s="51">
        <f t="shared" si="24"/>
        <v>111480</v>
      </c>
      <c r="AF149" s="51">
        <v>355.41532939053673</v>
      </c>
      <c r="AG149" s="15">
        <f t="shared" si="25"/>
        <v>5.0301014688009404E-2</v>
      </c>
      <c r="AH149" s="15">
        <f t="shared" si="25"/>
        <v>3.7300801446285003E-2</v>
      </c>
      <c r="AI149" s="51"/>
      <c r="AJ149" s="51">
        <v>113665.3322506259</v>
      </c>
      <c r="AK149" s="51">
        <v>362.38250360729279</v>
      </c>
      <c r="AL149" s="15">
        <f t="shared" si="27"/>
        <v>-1.9226022634653117E-2</v>
      </c>
      <c r="AM149" s="53">
        <f t="shared" si="27"/>
        <v>-1.9226022634653117E-2</v>
      </c>
    </row>
    <row r="150" spans="1:39" x14ac:dyDescent="0.2">
      <c r="A150" s="160" t="s">
        <v>347</v>
      </c>
      <c r="B150" s="160" t="s">
        <v>348</v>
      </c>
      <c r="D150" s="62">
        <v>75249</v>
      </c>
      <c r="E150" s="67">
        <v>283.42933284723949</v>
      </c>
      <c r="F150" s="50"/>
      <c r="G150" s="82">
        <v>79246.831106136975</v>
      </c>
      <c r="H150" s="75">
        <v>295.04880351957405</v>
      </c>
      <c r="I150" s="84"/>
      <c r="J150" s="94">
        <f t="shared" si="19"/>
        <v>-5.0447835583262601E-2</v>
      </c>
      <c r="K150" s="117">
        <f t="shared" si="19"/>
        <v>-3.9381521069492109E-2</v>
      </c>
      <c r="L150" s="94">
        <v>4.9388949375609226E-2</v>
      </c>
      <c r="M150" s="88">
        <f>INDEX('Pace of change parameters'!$E$20:$I$20,1,$B$6)</f>
        <v>3.73E-2</v>
      </c>
      <c r="N150" s="99">
        <f>IF(INDEX('Pace of change parameters'!$E$28:$I$28,1,$B$6)=1,(1+L150)*D150,D150)</f>
        <v>78965.469051565218</v>
      </c>
      <c r="O150" s="85">
        <f>IF(K150&lt;INDEX('Pace of change parameters'!$E$16:$I$16,1,$B$6),1,IF(K150&gt;INDEX('Pace of change parameters'!$E$17:$I$17,1,$B$6),0,(K150-INDEX('Pace of change parameters'!$E$17:$I$17,1,$B$6))/(INDEX('Pace of change parameters'!$E$16:$I$16,1,$B$6)-INDEX('Pace of change parameters'!$E$17:$I$17,1,$B$6))))</f>
        <v>0</v>
      </c>
      <c r="P150" s="52">
        <v>4.9388949375609226E-2</v>
      </c>
      <c r="Q150" s="52">
        <v>3.7300000000000111E-2</v>
      </c>
      <c r="R150" s="9">
        <f>IF(INDEX('Pace of change parameters'!$E$29:$I$29,1,$B$6)=1,D150*(1+P150),D150)</f>
        <v>78965.469051565218</v>
      </c>
      <c r="S150" s="94">
        <f>IF(P150&lt;INDEX('Pace of change parameters'!$E$22:$I$22,1,$B$6),INDEX('Pace of change parameters'!$E$22:$I$22,1,$B$6),P150)</f>
        <v>4.9388949375609226E-2</v>
      </c>
      <c r="T150" s="123">
        <v>3.7300000000000111E-2</v>
      </c>
      <c r="U150" s="108">
        <f t="shared" si="21"/>
        <v>78965.469051565218</v>
      </c>
      <c r="V150" s="122">
        <f>IF(J150&gt;INDEX('Pace of change parameters'!$E$24:$I$24,1,$B$6),0,IF(J150&lt;INDEX('Pace of change parameters'!$E$23:$I$23,1,$B$6),1,(J150-INDEX('Pace of change parameters'!$E$24:$I$24,1,$B$6))/(INDEX('Pace of change parameters'!$E$23:$I$23,1,$B$6)-INDEX('Pace of change parameters'!$E$24:$I$24,1,$B$6))))</f>
        <v>1</v>
      </c>
      <c r="W150" s="123">
        <f>MIN(S150, S150+(INDEX('Pace of change parameters'!$E$25:$I$25,1,$B$6)-S150)*(1-V150))</f>
        <v>4.9388949375609226E-2</v>
      </c>
      <c r="X150" s="123">
        <v>3.7300000000000111E-2</v>
      </c>
      <c r="Y150" s="99">
        <f t="shared" si="22"/>
        <v>78965.469051565218</v>
      </c>
      <c r="Z150" s="88">
        <v>-2.4844204840668405E-2</v>
      </c>
      <c r="AA150" s="90">
        <f t="shared" si="26"/>
        <v>80749.581165715979</v>
      </c>
      <c r="AB150" s="90">
        <f>IF(INDEX('Pace of change parameters'!$E$27:$I$27,1,$B$6)=1,MAX(AA150,Y150),Y150)</f>
        <v>78965.469051565218</v>
      </c>
      <c r="AC150" s="88">
        <f t="shared" si="23"/>
        <v>4.9388949375609226E-2</v>
      </c>
      <c r="AD150" s="134">
        <v>3.7300000000000111E-2</v>
      </c>
      <c r="AE150" s="51">
        <f t="shared" si="24"/>
        <v>78965</v>
      </c>
      <c r="AF150" s="51">
        <v>293.999500607399</v>
      </c>
      <c r="AG150" s="15">
        <f t="shared" si="25"/>
        <v>4.9382716049382713E-2</v>
      </c>
      <c r="AH150" s="15">
        <f t="shared" si="25"/>
        <v>3.7293838481624375E-2</v>
      </c>
      <c r="AI150" s="51"/>
      <c r="AJ150" s="51">
        <v>82806.851547779836</v>
      </c>
      <c r="AK150" s="51">
        <v>308.30333694571391</v>
      </c>
      <c r="AL150" s="15">
        <f t="shared" si="27"/>
        <v>-4.6395334153757517E-2</v>
      </c>
      <c r="AM150" s="53">
        <f t="shared" si="27"/>
        <v>-4.6395334153757517E-2</v>
      </c>
    </row>
    <row r="151" spans="1:39" x14ac:dyDescent="0.2">
      <c r="A151" s="160" t="s">
        <v>349</v>
      </c>
      <c r="B151" s="160" t="s">
        <v>350</v>
      </c>
      <c r="D151" s="62">
        <v>71680</v>
      </c>
      <c r="E151" s="67">
        <v>263.04098256073053</v>
      </c>
      <c r="F151" s="50"/>
      <c r="G151" s="82">
        <v>80607.681068259073</v>
      </c>
      <c r="H151" s="75">
        <v>292.51864886568291</v>
      </c>
      <c r="I151" s="84"/>
      <c r="J151" s="94">
        <f t="shared" si="19"/>
        <v>-0.11075471902856326</v>
      </c>
      <c r="K151" s="117">
        <f t="shared" si="19"/>
        <v>-0.10077192144589653</v>
      </c>
      <c r="L151" s="94">
        <v>4.8944881512542837E-2</v>
      </c>
      <c r="M151" s="88">
        <f>INDEX('Pace of change parameters'!$E$20:$I$20,1,$B$6)</f>
        <v>3.73E-2</v>
      </c>
      <c r="N151" s="99">
        <f>IF(INDEX('Pace of change parameters'!$E$28:$I$28,1,$B$6)=1,(1+L151)*D151,D151)</f>
        <v>75188.369106819067</v>
      </c>
      <c r="O151" s="85">
        <f>IF(K151&lt;INDEX('Pace of change parameters'!$E$16:$I$16,1,$B$6),1,IF(K151&gt;INDEX('Pace of change parameters'!$E$17:$I$17,1,$B$6),0,(K151-INDEX('Pace of change parameters'!$E$17:$I$17,1,$B$6))/(INDEX('Pace of change parameters'!$E$16:$I$16,1,$B$6)-INDEX('Pace of change parameters'!$E$17:$I$17,1,$B$6))))</f>
        <v>0</v>
      </c>
      <c r="P151" s="52">
        <v>4.8944881512542837E-2</v>
      </c>
      <c r="Q151" s="52">
        <v>3.7300000000000111E-2</v>
      </c>
      <c r="R151" s="9">
        <f>IF(INDEX('Pace of change parameters'!$E$29:$I$29,1,$B$6)=1,D151*(1+P151),D151)</f>
        <v>75188.369106819067</v>
      </c>
      <c r="S151" s="94">
        <f>IF(P151&lt;INDEX('Pace of change parameters'!$E$22:$I$22,1,$B$6),INDEX('Pace of change parameters'!$E$22:$I$22,1,$B$6),P151)</f>
        <v>4.8944881512542837E-2</v>
      </c>
      <c r="T151" s="123">
        <v>3.7300000000000111E-2</v>
      </c>
      <c r="U151" s="108">
        <f t="shared" si="21"/>
        <v>75188.369106819067</v>
      </c>
      <c r="V151" s="122">
        <f>IF(J151&gt;INDEX('Pace of change parameters'!$E$24:$I$24,1,$B$6),0,IF(J151&lt;INDEX('Pace of change parameters'!$E$23:$I$23,1,$B$6),1,(J151-INDEX('Pace of change parameters'!$E$24:$I$24,1,$B$6))/(INDEX('Pace of change parameters'!$E$23:$I$23,1,$B$6)-INDEX('Pace of change parameters'!$E$24:$I$24,1,$B$6))))</f>
        <v>1</v>
      </c>
      <c r="W151" s="123">
        <f>MIN(S151, S151+(INDEX('Pace of change parameters'!$E$25:$I$25,1,$B$6)-S151)*(1-V151))</f>
        <v>4.8944881512542837E-2</v>
      </c>
      <c r="X151" s="123">
        <v>3.7300000000000111E-2</v>
      </c>
      <c r="Y151" s="99">
        <f t="shared" si="22"/>
        <v>75188.369106819067</v>
      </c>
      <c r="Z151" s="88">
        <v>-1.6396835232352469E-2</v>
      </c>
      <c r="AA151" s="90">
        <f t="shared" si="26"/>
        <v>82847.748898058431</v>
      </c>
      <c r="AB151" s="90">
        <f>IF(INDEX('Pace of change parameters'!$E$27:$I$27,1,$B$6)=1,MAX(AA151,Y151),Y151)</f>
        <v>75188.369106819067</v>
      </c>
      <c r="AC151" s="88">
        <f t="shared" si="23"/>
        <v>4.8944881512542837E-2</v>
      </c>
      <c r="AD151" s="134">
        <v>3.7300000000000111E-2</v>
      </c>
      <c r="AE151" s="51">
        <f t="shared" si="24"/>
        <v>75188</v>
      </c>
      <c r="AF151" s="51">
        <v>272.85107175193895</v>
      </c>
      <c r="AG151" s="15">
        <f t="shared" si="25"/>
        <v>4.8939732142857073E-2</v>
      </c>
      <c r="AH151" s="15">
        <f t="shared" si="25"/>
        <v>3.7294907796139531E-2</v>
      </c>
      <c r="AI151" s="51"/>
      <c r="AJ151" s="51">
        <v>84228.83523115667</v>
      </c>
      <c r="AK151" s="51">
        <v>305.65951967386513</v>
      </c>
      <c r="AL151" s="15">
        <f t="shared" si="27"/>
        <v>-0.10733658142541214</v>
      </c>
      <c r="AM151" s="53">
        <f t="shared" si="27"/>
        <v>-0.10733658142541214</v>
      </c>
    </row>
    <row r="152" spans="1:39" x14ac:dyDescent="0.2">
      <c r="A152" s="160" t="s">
        <v>351</v>
      </c>
      <c r="B152" s="160" t="s">
        <v>352</v>
      </c>
      <c r="D152" s="62">
        <v>87087</v>
      </c>
      <c r="E152" s="67">
        <v>277.3724609525392</v>
      </c>
      <c r="F152" s="50"/>
      <c r="G152" s="82">
        <v>86094.133178810371</v>
      </c>
      <c r="H152" s="75">
        <v>270.29372436424319</v>
      </c>
      <c r="I152" s="84"/>
      <c r="J152" s="94">
        <f t="shared" si="19"/>
        <v>1.1532340062330615E-2</v>
      </c>
      <c r="K152" s="117">
        <f t="shared" si="19"/>
        <v>2.6189052686834913E-2</v>
      </c>
      <c r="L152" s="94">
        <v>5.233007605714457E-2</v>
      </c>
      <c r="M152" s="88">
        <f>INDEX('Pace of change parameters'!$E$20:$I$20,1,$B$6)</f>
        <v>3.73E-2</v>
      </c>
      <c r="N152" s="99">
        <f>IF(INDEX('Pace of change parameters'!$E$28:$I$28,1,$B$6)=1,(1+L152)*D152,D152)</f>
        <v>91644.269333588556</v>
      </c>
      <c r="O152" s="85">
        <f>IF(K152&lt;INDEX('Pace of change parameters'!$E$16:$I$16,1,$B$6),1,IF(K152&gt;INDEX('Pace of change parameters'!$E$17:$I$17,1,$B$6),0,(K152-INDEX('Pace of change parameters'!$E$17:$I$17,1,$B$6))/(INDEX('Pace of change parameters'!$E$16:$I$16,1,$B$6)-INDEX('Pace of change parameters'!$E$17:$I$17,1,$B$6))))</f>
        <v>0</v>
      </c>
      <c r="P152" s="52">
        <v>5.233007605714457E-2</v>
      </c>
      <c r="Q152" s="52">
        <v>3.7300000000000111E-2</v>
      </c>
      <c r="R152" s="9">
        <f>IF(INDEX('Pace of change parameters'!$E$29:$I$29,1,$B$6)=1,D152*(1+P152),D152)</f>
        <v>91644.269333588556</v>
      </c>
      <c r="S152" s="94">
        <f>IF(P152&lt;INDEX('Pace of change parameters'!$E$22:$I$22,1,$B$6),INDEX('Pace of change parameters'!$E$22:$I$22,1,$B$6),P152)</f>
        <v>5.233007605714457E-2</v>
      </c>
      <c r="T152" s="123">
        <v>3.7300000000000111E-2</v>
      </c>
      <c r="U152" s="108">
        <f t="shared" si="21"/>
        <v>91644.269333588556</v>
      </c>
      <c r="V152" s="122">
        <f>IF(J152&gt;INDEX('Pace of change parameters'!$E$24:$I$24,1,$B$6),0,IF(J152&lt;INDEX('Pace of change parameters'!$E$23:$I$23,1,$B$6),1,(J152-INDEX('Pace of change parameters'!$E$24:$I$24,1,$B$6))/(INDEX('Pace of change parameters'!$E$23:$I$23,1,$B$6)-INDEX('Pace of change parameters'!$E$24:$I$24,1,$B$6))))</f>
        <v>1</v>
      </c>
      <c r="W152" s="123">
        <f>MIN(S152, S152+(INDEX('Pace of change parameters'!$E$25:$I$25,1,$B$6)-S152)*(1-V152))</f>
        <v>5.233007605714457E-2</v>
      </c>
      <c r="X152" s="123">
        <v>3.7300000000000111E-2</v>
      </c>
      <c r="Y152" s="99">
        <f t="shared" si="22"/>
        <v>91644.269333588556</v>
      </c>
      <c r="Z152" s="88">
        <v>-3.4653172135317933E-2</v>
      </c>
      <c r="AA152" s="90">
        <f t="shared" si="26"/>
        <v>86844.296045992858</v>
      </c>
      <c r="AB152" s="90">
        <f>IF(INDEX('Pace of change parameters'!$E$27:$I$27,1,$B$6)=1,MAX(AA152,Y152),Y152)</f>
        <v>91644.269333588556</v>
      </c>
      <c r="AC152" s="88">
        <f t="shared" si="23"/>
        <v>5.233007605714457E-2</v>
      </c>
      <c r="AD152" s="134">
        <v>3.7300000000000111E-2</v>
      </c>
      <c r="AE152" s="51">
        <f t="shared" si="24"/>
        <v>91644</v>
      </c>
      <c r="AF152" s="51">
        <v>287.71760816953474</v>
      </c>
      <c r="AG152" s="15">
        <f t="shared" si="25"/>
        <v>5.2326983361466128E-2</v>
      </c>
      <c r="AH152" s="15">
        <f t="shared" si="25"/>
        <v>3.7296951476252227E-2</v>
      </c>
      <c r="AI152" s="51"/>
      <c r="AJ152" s="51">
        <v>89961.756271670572</v>
      </c>
      <c r="AK152" s="51">
        <v>282.43618066884574</v>
      </c>
      <c r="AL152" s="15">
        <f t="shared" si="27"/>
        <v>1.8699542984124351E-2</v>
      </c>
      <c r="AM152" s="53">
        <f t="shared" si="27"/>
        <v>1.8699542984124351E-2</v>
      </c>
    </row>
    <row r="153" spans="1:39" x14ac:dyDescent="0.2">
      <c r="A153" s="160" t="s">
        <v>353</v>
      </c>
      <c r="B153" s="160" t="s">
        <v>354</v>
      </c>
      <c r="D153" s="62">
        <v>80324</v>
      </c>
      <c r="E153" s="67">
        <v>254.78512056524715</v>
      </c>
      <c r="F153" s="50"/>
      <c r="G153" s="82">
        <v>79057.517917078221</v>
      </c>
      <c r="H153" s="75">
        <v>247.2162182414024</v>
      </c>
      <c r="I153" s="84"/>
      <c r="J153" s="94">
        <f t="shared" ref="J153:K216" si="28">D153/G153-1</f>
        <v>1.6019755189508489E-2</v>
      </c>
      <c r="K153" s="117">
        <f t="shared" si="28"/>
        <v>3.0616528226533379E-2</v>
      </c>
      <c r="L153" s="94">
        <v>5.2202498296877842E-2</v>
      </c>
      <c r="M153" s="88">
        <f>INDEX('Pace of change parameters'!$E$20:$I$20,1,$B$6)</f>
        <v>3.73E-2</v>
      </c>
      <c r="N153" s="99">
        <f>IF(INDEX('Pace of change parameters'!$E$28:$I$28,1,$B$6)=1,(1+L153)*D153,D153)</f>
        <v>84517.11347319842</v>
      </c>
      <c r="O153" s="85">
        <f>IF(K153&lt;INDEX('Pace of change parameters'!$E$16:$I$16,1,$B$6),1,IF(K153&gt;INDEX('Pace of change parameters'!$E$17:$I$17,1,$B$6),0,(K153-INDEX('Pace of change parameters'!$E$17:$I$17,1,$B$6))/(INDEX('Pace of change parameters'!$E$16:$I$16,1,$B$6)-INDEX('Pace of change parameters'!$E$17:$I$17,1,$B$6))))</f>
        <v>0</v>
      </c>
      <c r="P153" s="52">
        <v>5.2202498296877842E-2</v>
      </c>
      <c r="Q153" s="52">
        <v>3.7300000000000111E-2</v>
      </c>
      <c r="R153" s="9">
        <f>IF(INDEX('Pace of change parameters'!$E$29:$I$29,1,$B$6)=1,D153*(1+P153),D153)</f>
        <v>84517.11347319842</v>
      </c>
      <c r="S153" s="94">
        <f>IF(P153&lt;INDEX('Pace of change parameters'!$E$22:$I$22,1,$B$6),INDEX('Pace of change parameters'!$E$22:$I$22,1,$B$6),P153)</f>
        <v>5.2202498296877842E-2</v>
      </c>
      <c r="T153" s="123">
        <v>3.7300000000000111E-2</v>
      </c>
      <c r="U153" s="108">
        <f t="shared" si="21"/>
        <v>84517.11347319842</v>
      </c>
      <c r="V153" s="122">
        <f>IF(J153&gt;INDEX('Pace of change parameters'!$E$24:$I$24,1,$B$6),0,IF(J153&lt;INDEX('Pace of change parameters'!$E$23:$I$23,1,$B$6),1,(J153-INDEX('Pace of change parameters'!$E$24:$I$24,1,$B$6))/(INDEX('Pace of change parameters'!$E$23:$I$23,1,$B$6)-INDEX('Pace of change parameters'!$E$24:$I$24,1,$B$6))))</f>
        <v>1</v>
      </c>
      <c r="W153" s="123">
        <f>MIN(S153, S153+(INDEX('Pace of change parameters'!$E$25:$I$25,1,$B$6)-S153)*(1-V153))</f>
        <v>5.2202498296877842E-2</v>
      </c>
      <c r="X153" s="123">
        <v>3.7300000000000111E-2</v>
      </c>
      <c r="Y153" s="99">
        <f t="shared" si="22"/>
        <v>84517.11347319842</v>
      </c>
      <c r="Z153" s="88">
        <v>-3.1694973890467382E-2</v>
      </c>
      <c r="AA153" s="90">
        <f t="shared" si="26"/>
        <v>79990.742636771072</v>
      </c>
      <c r="AB153" s="90">
        <f>IF(INDEX('Pace of change parameters'!$E$27:$I$27,1,$B$6)=1,MAX(AA153,Y153),Y153)</f>
        <v>84517.11347319842</v>
      </c>
      <c r="AC153" s="88">
        <f t="shared" si="23"/>
        <v>5.2202498296877842E-2</v>
      </c>
      <c r="AD153" s="134">
        <v>3.7300000000000111E-2</v>
      </c>
      <c r="AE153" s="51">
        <f t="shared" si="24"/>
        <v>84517</v>
      </c>
      <c r="AF153" s="51">
        <v>264.28825072681713</v>
      </c>
      <c r="AG153" s="15">
        <f t="shared" si="25"/>
        <v>5.2201085603306607E-2</v>
      </c>
      <c r="AH153" s="15">
        <f t="shared" si="25"/>
        <v>3.7298607314614873E-2</v>
      </c>
      <c r="AI153" s="51"/>
      <c r="AJ153" s="51">
        <v>82609.033806381063</v>
      </c>
      <c r="AK153" s="51">
        <v>258.32195935635377</v>
      </c>
      <c r="AL153" s="15">
        <f t="shared" si="27"/>
        <v>2.3096338326517918E-2</v>
      </c>
      <c r="AM153" s="53">
        <f t="shared" si="27"/>
        <v>2.3096338326517918E-2</v>
      </c>
    </row>
    <row r="154" spans="1:39" x14ac:dyDescent="0.2">
      <c r="A154" s="160" t="s">
        <v>355</v>
      </c>
      <c r="B154" s="160" t="s">
        <v>356</v>
      </c>
      <c r="D154" s="62">
        <v>93545</v>
      </c>
      <c r="E154" s="67">
        <v>386.00571845993551</v>
      </c>
      <c r="F154" s="50"/>
      <c r="G154" s="82">
        <v>93889.228386013099</v>
      </c>
      <c r="H154" s="75">
        <v>381.66515539167449</v>
      </c>
      <c r="I154" s="84"/>
      <c r="J154" s="94">
        <f t="shared" si="28"/>
        <v>-3.6663245819621437E-3</v>
      </c>
      <c r="K154" s="117">
        <f t="shared" si="28"/>
        <v>1.1372699359486038E-2</v>
      </c>
      <c r="L154" s="94">
        <v>5.2957384588470324E-2</v>
      </c>
      <c r="M154" s="88">
        <f>INDEX('Pace of change parameters'!$E$20:$I$20,1,$B$6)</f>
        <v>3.73E-2</v>
      </c>
      <c r="N154" s="99">
        <f>IF(INDEX('Pace of change parameters'!$E$28:$I$28,1,$B$6)=1,(1+L154)*D154,D154)</f>
        <v>98498.898541328454</v>
      </c>
      <c r="O154" s="85">
        <f>IF(K154&lt;INDEX('Pace of change parameters'!$E$16:$I$16,1,$B$6),1,IF(K154&gt;INDEX('Pace of change parameters'!$E$17:$I$17,1,$B$6),0,(K154-INDEX('Pace of change parameters'!$E$17:$I$17,1,$B$6))/(INDEX('Pace of change parameters'!$E$16:$I$16,1,$B$6)-INDEX('Pace of change parameters'!$E$17:$I$17,1,$B$6))))</f>
        <v>0</v>
      </c>
      <c r="P154" s="52">
        <v>5.2957384588470324E-2</v>
      </c>
      <c r="Q154" s="52">
        <v>3.7300000000000111E-2</v>
      </c>
      <c r="R154" s="9">
        <f>IF(INDEX('Pace of change parameters'!$E$29:$I$29,1,$B$6)=1,D154*(1+P154),D154)</f>
        <v>98498.898541328454</v>
      </c>
      <c r="S154" s="94">
        <f>IF(P154&lt;INDEX('Pace of change parameters'!$E$22:$I$22,1,$B$6),INDEX('Pace of change parameters'!$E$22:$I$22,1,$B$6),P154)</f>
        <v>5.2957384588470324E-2</v>
      </c>
      <c r="T154" s="123">
        <v>3.7300000000000111E-2</v>
      </c>
      <c r="U154" s="108">
        <f t="shared" si="21"/>
        <v>98498.898541328454</v>
      </c>
      <c r="V154" s="122">
        <f>IF(J154&gt;INDEX('Pace of change parameters'!$E$24:$I$24,1,$B$6),0,IF(J154&lt;INDEX('Pace of change parameters'!$E$23:$I$23,1,$B$6),1,(J154-INDEX('Pace of change parameters'!$E$24:$I$24,1,$B$6))/(INDEX('Pace of change parameters'!$E$23:$I$23,1,$B$6)-INDEX('Pace of change parameters'!$E$24:$I$24,1,$B$6))))</f>
        <v>1</v>
      </c>
      <c r="W154" s="123">
        <f>MIN(S154, S154+(INDEX('Pace of change parameters'!$E$25:$I$25,1,$B$6)-S154)*(1-V154))</f>
        <v>5.2957384588470324E-2</v>
      </c>
      <c r="X154" s="123">
        <v>3.7300000000000111E-2</v>
      </c>
      <c r="Y154" s="99">
        <f t="shared" si="22"/>
        <v>98498.898541328454</v>
      </c>
      <c r="Z154" s="88">
        <v>0</v>
      </c>
      <c r="AA154" s="90">
        <f t="shared" si="26"/>
        <v>98107.032021045714</v>
      </c>
      <c r="AB154" s="90">
        <f>IF(INDEX('Pace of change parameters'!$E$27:$I$27,1,$B$6)=1,MAX(AA154,Y154),Y154)</f>
        <v>98498.898541328454</v>
      </c>
      <c r="AC154" s="88">
        <f t="shared" si="23"/>
        <v>5.2957384588470324E-2</v>
      </c>
      <c r="AD154" s="134">
        <v>3.7300000000000111E-2</v>
      </c>
      <c r="AE154" s="51">
        <f t="shared" si="24"/>
        <v>98499</v>
      </c>
      <c r="AF154" s="51">
        <v>400.40414419387173</v>
      </c>
      <c r="AG154" s="15">
        <f t="shared" si="25"/>
        <v>5.2958469185953261E-2</v>
      </c>
      <c r="AH154" s="15">
        <f t="shared" si="25"/>
        <v>3.7301068469613119E-2</v>
      </c>
      <c r="AI154" s="51"/>
      <c r="AJ154" s="51">
        <v>98107.032021045714</v>
      </c>
      <c r="AK154" s="51">
        <v>398.81077164019513</v>
      </c>
      <c r="AL154" s="15">
        <f t="shared" si="27"/>
        <v>3.9953097232643398E-3</v>
      </c>
      <c r="AM154" s="53">
        <f t="shared" si="27"/>
        <v>3.9953097232643398E-3</v>
      </c>
    </row>
    <row r="155" spans="1:39" x14ac:dyDescent="0.2">
      <c r="A155" s="160" t="s">
        <v>357</v>
      </c>
      <c r="B155" s="160" t="s">
        <v>358</v>
      </c>
      <c r="D155" s="62">
        <v>52043</v>
      </c>
      <c r="E155" s="67">
        <v>248.82501151577225</v>
      </c>
      <c r="F155" s="50"/>
      <c r="G155" s="82">
        <v>53299.555928902671</v>
      </c>
      <c r="H155" s="75">
        <v>251.10028589724982</v>
      </c>
      <c r="I155" s="84"/>
      <c r="J155" s="94">
        <f t="shared" si="28"/>
        <v>-2.3575354559779327E-2</v>
      </c>
      <c r="K155" s="117">
        <f t="shared" si="28"/>
        <v>-9.0612178052581482E-3</v>
      </c>
      <c r="L155" s="94">
        <v>5.2719022989405673E-2</v>
      </c>
      <c r="M155" s="88">
        <f>INDEX('Pace of change parameters'!$E$20:$I$20,1,$B$6)</f>
        <v>3.73E-2</v>
      </c>
      <c r="N155" s="99">
        <f>IF(INDEX('Pace of change parameters'!$E$28:$I$28,1,$B$6)=1,(1+L155)*D155,D155)</f>
        <v>54786.656113437639</v>
      </c>
      <c r="O155" s="85">
        <f>IF(K155&lt;INDEX('Pace of change parameters'!$E$16:$I$16,1,$B$6),1,IF(K155&gt;INDEX('Pace of change parameters'!$E$17:$I$17,1,$B$6),0,(K155-INDEX('Pace of change parameters'!$E$17:$I$17,1,$B$6))/(INDEX('Pace of change parameters'!$E$16:$I$16,1,$B$6)-INDEX('Pace of change parameters'!$E$17:$I$17,1,$B$6))))</f>
        <v>0</v>
      </c>
      <c r="P155" s="52">
        <v>5.2719022989405673E-2</v>
      </c>
      <c r="Q155" s="52">
        <v>3.7300000000000111E-2</v>
      </c>
      <c r="R155" s="9">
        <f>IF(INDEX('Pace of change parameters'!$E$29:$I$29,1,$B$6)=1,D155*(1+P155),D155)</f>
        <v>54786.656113437639</v>
      </c>
      <c r="S155" s="94">
        <f>IF(P155&lt;INDEX('Pace of change parameters'!$E$22:$I$22,1,$B$6),INDEX('Pace of change parameters'!$E$22:$I$22,1,$B$6),P155)</f>
        <v>5.2719022989405673E-2</v>
      </c>
      <c r="T155" s="123">
        <v>3.7300000000000111E-2</v>
      </c>
      <c r="U155" s="108">
        <f t="shared" si="21"/>
        <v>54786.656113437639</v>
      </c>
      <c r="V155" s="122">
        <f>IF(J155&gt;INDEX('Pace of change parameters'!$E$24:$I$24,1,$B$6),0,IF(J155&lt;INDEX('Pace of change parameters'!$E$23:$I$23,1,$B$6),1,(J155-INDEX('Pace of change parameters'!$E$24:$I$24,1,$B$6))/(INDEX('Pace of change parameters'!$E$23:$I$23,1,$B$6)-INDEX('Pace of change parameters'!$E$24:$I$24,1,$B$6))))</f>
        <v>1</v>
      </c>
      <c r="W155" s="123">
        <f>MIN(S155, S155+(INDEX('Pace of change parameters'!$E$25:$I$25,1,$B$6)-S155)*(1-V155))</f>
        <v>5.2719022989405673E-2</v>
      </c>
      <c r="X155" s="123">
        <v>3.7300000000000111E-2</v>
      </c>
      <c r="Y155" s="99">
        <f t="shared" si="22"/>
        <v>54786.656113437639</v>
      </c>
      <c r="Z155" s="88">
        <v>-6.3438426205344456E-3</v>
      </c>
      <c r="AA155" s="90">
        <f t="shared" si="26"/>
        <v>55340.628397765126</v>
      </c>
      <c r="AB155" s="90">
        <f>IF(INDEX('Pace of change parameters'!$E$27:$I$27,1,$B$6)=1,MAX(AA155,Y155),Y155)</f>
        <v>54786.656113437639</v>
      </c>
      <c r="AC155" s="88">
        <f t="shared" si="23"/>
        <v>5.2719022989405673E-2</v>
      </c>
      <c r="AD155" s="134">
        <v>3.7300000000000111E-2</v>
      </c>
      <c r="AE155" s="51">
        <f t="shared" si="24"/>
        <v>54787</v>
      </c>
      <c r="AF155" s="51">
        <v>258.10780453412036</v>
      </c>
      <c r="AG155" s="15">
        <f t="shared" si="25"/>
        <v>5.2725630728436057E-2</v>
      </c>
      <c r="AH155" s="15">
        <f t="shared" si="25"/>
        <v>3.7306510956434558E-2</v>
      </c>
      <c r="AI155" s="51"/>
      <c r="AJ155" s="51">
        <v>55693.942000734962</v>
      </c>
      <c r="AK155" s="51">
        <v>262.38051172103485</v>
      </c>
      <c r="AL155" s="15">
        <f t="shared" si="27"/>
        <v>-1.6284392308287154E-2</v>
      </c>
      <c r="AM155" s="53">
        <f t="shared" si="27"/>
        <v>-1.6284392308287265E-2</v>
      </c>
    </row>
    <row r="156" spans="1:39" x14ac:dyDescent="0.2">
      <c r="A156" s="160" t="s">
        <v>359</v>
      </c>
      <c r="B156" s="160" t="s">
        <v>360</v>
      </c>
      <c r="D156" s="62">
        <v>163431</v>
      </c>
      <c r="E156" s="67">
        <v>416.23082450630278</v>
      </c>
      <c r="F156" s="50"/>
      <c r="G156" s="82">
        <v>159543.08703087224</v>
      </c>
      <c r="H156" s="75">
        <v>402.06511032960395</v>
      </c>
      <c r="I156" s="84"/>
      <c r="J156" s="94">
        <f t="shared" si="28"/>
        <v>2.4369046891862034E-2</v>
      </c>
      <c r="K156" s="117">
        <f t="shared" si="28"/>
        <v>3.5232388518083857E-2</v>
      </c>
      <c r="L156" s="94">
        <v>4.8300473221121631E-2</v>
      </c>
      <c r="M156" s="88">
        <f>INDEX('Pace of change parameters'!$E$20:$I$20,1,$B$6)</f>
        <v>3.73E-2</v>
      </c>
      <c r="N156" s="99">
        <f>IF(INDEX('Pace of change parameters'!$E$28:$I$28,1,$B$6)=1,(1+L156)*D156,D156)</f>
        <v>171324.79463900113</v>
      </c>
      <c r="O156" s="85">
        <f>IF(K156&lt;INDEX('Pace of change parameters'!$E$16:$I$16,1,$B$6),1,IF(K156&gt;INDEX('Pace of change parameters'!$E$17:$I$17,1,$B$6),0,(K156-INDEX('Pace of change parameters'!$E$17:$I$17,1,$B$6))/(INDEX('Pace of change parameters'!$E$16:$I$16,1,$B$6)-INDEX('Pace of change parameters'!$E$17:$I$17,1,$B$6))))</f>
        <v>0</v>
      </c>
      <c r="P156" s="52">
        <v>4.8300473221121631E-2</v>
      </c>
      <c r="Q156" s="52">
        <v>3.7300000000000111E-2</v>
      </c>
      <c r="R156" s="9">
        <f>IF(INDEX('Pace of change parameters'!$E$29:$I$29,1,$B$6)=1,D156*(1+P156),D156)</f>
        <v>171324.79463900113</v>
      </c>
      <c r="S156" s="94">
        <f>IF(P156&lt;INDEX('Pace of change parameters'!$E$22:$I$22,1,$B$6),INDEX('Pace of change parameters'!$E$22:$I$22,1,$B$6),P156)</f>
        <v>4.8300473221121631E-2</v>
      </c>
      <c r="T156" s="123">
        <v>3.7300000000000111E-2</v>
      </c>
      <c r="U156" s="108">
        <f t="shared" si="21"/>
        <v>171324.79463900113</v>
      </c>
      <c r="V156" s="122">
        <f>IF(J156&gt;INDEX('Pace of change parameters'!$E$24:$I$24,1,$B$6),0,IF(J156&lt;INDEX('Pace of change parameters'!$E$23:$I$23,1,$B$6),1,(J156-INDEX('Pace of change parameters'!$E$24:$I$24,1,$B$6))/(INDEX('Pace of change parameters'!$E$23:$I$23,1,$B$6)-INDEX('Pace of change parameters'!$E$24:$I$24,1,$B$6))))</f>
        <v>1</v>
      </c>
      <c r="W156" s="123">
        <f>MIN(S156, S156+(INDEX('Pace of change parameters'!$E$25:$I$25,1,$B$6)-S156)*(1-V156))</f>
        <v>4.8300473221121631E-2</v>
      </c>
      <c r="X156" s="123">
        <v>3.7300000000000111E-2</v>
      </c>
      <c r="Y156" s="99">
        <f t="shared" si="22"/>
        <v>171324.79463900113</v>
      </c>
      <c r="Z156" s="88">
        <v>-1.764816591901408E-2</v>
      </c>
      <c r="AA156" s="90">
        <f t="shared" si="26"/>
        <v>163768.14089405048</v>
      </c>
      <c r="AB156" s="90">
        <f>IF(INDEX('Pace of change parameters'!$E$27:$I$27,1,$B$6)=1,MAX(AA156,Y156),Y156)</f>
        <v>171324.79463900113</v>
      </c>
      <c r="AC156" s="88">
        <f t="shared" si="23"/>
        <v>4.8300473221121631E-2</v>
      </c>
      <c r="AD156" s="134">
        <v>3.7300000000000111E-2</v>
      </c>
      <c r="AE156" s="51">
        <f t="shared" si="24"/>
        <v>171325</v>
      </c>
      <c r="AF156" s="51">
        <v>431.75675179138346</v>
      </c>
      <c r="AG156" s="15">
        <f t="shared" si="25"/>
        <v>4.8301729781987435E-2</v>
      </c>
      <c r="AH156" s="15">
        <f t="shared" si="25"/>
        <v>3.7301243374985971E-2</v>
      </c>
      <c r="AI156" s="51"/>
      <c r="AJ156" s="51">
        <v>166710.2714245549</v>
      </c>
      <c r="AK156" s="51">
        <v>420.12715762746666</v>
      </c>
      <c r="AL156" s="15">
        <f t="shared" si="27"/>
        <v>2.7681129279028882E-2</v>
      </c>
      <c r="AM156" s="53">
        <f t="shared" si="27"/>
        <v>2.7681129279028882E-2</v>
      </c>
    </row>
    <row r="157" spans="1:39" x14ac:dyDescent="0.2">
      <c r="A157" s="160" t="s">
        <v>361</v>
      </c>
      <c r="B157" s="160" t="s">
        <v>362</v>
      </c>
      <c r="D157" s="62">
        <v>115123</v>
      </c>
      <c r="E157" s="67">
        <v>357.73970523206049</v>
      </c>
      <c r="F157" s="50"/>
      <c r="G157" s="82">
        <v>116126.75265588849</v>
      </c>
      <c r="H157" s="75">
        <v>355.96904458379208</v>
      </c>
      <c r="I157" s="84"/>
      <c r="J157" s="94">
        <f t="shared" si="28"/>
        <v>-8.6435953209063054E-3</v>
      </c>
      <c r="K157" s="117">
        <f t="shared" si="28"/>
        <v>4.9741983894657782E-3</v>
      </c>
      <c r="L157" s="94">
        <v>5.1548899133649018E-2</v>
      </c>
      <c r="M157" s="88">
        <f>INDEX('Pace of change parameters'!$E$20:$I$20,1,$B$6)</f>
        <v>3.73E-2</v>
      </c>
      <c r="N157" s="99">
        <f>IF(INDEX('Pace of change parameters'!$E$28:$I$28,1,$B$6)=1,(1+L157)*D157,D157)</f>
        <v>121057.46391496308</v>
      </c>
      <c r="O157" s="85">
        <f>IF(K157&lt;INDEX('Pace of change parameters'!$E$16:$I$16,1,$B$6),1,IF(K157&gt;INDEX('Pace of change parameters'!$E$17:$I$17,1,$B$6),0,(K157-INDEX('Pace of change parameters'!$E$17:$I$17,1,$B$6))/(INDEX('Pace of change parameters'!$E$16:$I$16,1,$B$6)-INDEX('Pace of change parameters'!$E$17:$I$17,1,$B$6))))</f>
        <v>0</v>
      </c>
      <c r="P157" s="52">
        <v>5.1548899133649018E-2</v>
      </c>
      <c r="Q157" s="52">
        <v>3.7300000000000111E-2</v>
      </c>
      <c r="R157" s="9">
        <f>IF(INDEX('Pace of change parameters'!$E$29:$I$29,1,$B$6)=1,D157*(1+P157),D157)</f>
        <v>121057.46391496308</v>
      </c>
      <c r="S157" s="94">
        <f>IF(P157&lt;INDEX('Pace of change parameters'!$E$22:$I$22,1,$B$6),INDEX('Pace of change parameters'!$E$22:$I$22,1,$B$6),P157)</f>
        <v>5.1548899133649018E-2</v>
      </c>
      <c r="T157" s="123">
        <v>3.7300000000000111E-2</v>
      </c>
      <c r="U157" s="108">
        <f t="shared" si="21"/>
        <v>121057.46391496308</v>
      </c>
      <c r="V157" s="122">
        <f>IF(J157&gt;INDEX('Pace of change parameters'!$E$24:$I$24,1,$B$6),0,IF(J157&lt;INDEX('Pace of change parameters'!$E$23:$I$23,1,$B$6),1,(J157-INDEX('Pace of change parameters'!$E$24:$I$24,1,$B$6))/(INDEX('Pace of change parameters'!$E$23:$I$23,1,$B$6)-INDEX('Pace of change parameters'!$E$24:$I$24,1,$B$6))))</f>
        <v>1</v>
      </c>
      <c r="W157" s="123">
        <f>MIN(S157, S157+(INDEX('Pace of change parameters'!$E$25:$I$25,1,$B$6)-S157)*(1-V157))</f>
        <v>5.1548899133649018E-2</v>
      </c>
      <c r="X157" s="123">
        <v>3.7300000000000111E-2</v>
      </c>
      <c r="Y157" s="99">
        <f t="shared" si="22"/>
        <v>121057.46391496308</v>
      </c>
      <c r="Z157" s="88">
        <v>0</v>
      </c>
      <c r="AA157" s="90">
        <f t="shared" si="26"/>
        <v>121343.53681629071</v>
      </c>
      <c r="AB157" s="90">
        <f>IF(INDEX('Pace of change parameters'!$E$27:$I$27,1,$B$6)=1,MAX(AA157,Y157),Y157)</f>
        <v>121057.46391496308</v>
      </c>
      <c r="AC157" s="88">
        <f t="shared" si="23"/>
        <v>5.1548899133649018E-2</v>
      </c>
      <c r="AD157" s="134">
        <v>3.7300000000000111E-2</v>
      </c>
      <c r="AE157" s="51">
        <f t="shared" si="24"/>
        <v>121057</v>
      </c>
      <c r="AF157" s="51">
        <v>371.08197417587053</v>
      </c>
      <c r="AG157" s="15">
        <f t="shared" si="25"/>
        <v>5.154486940055425E-2</v>
      </c>
      <c r="AH157" s="15">
        <f t="shared" si="25"/>
        <v>3.7296024871365852E-2</v>
      </c>
      <c r="AI157" s="51"/>
      <c r="AJ157" s="51">
        <v>121343.53681629071</v>
      </c>
      <c r="AK157" s="51">
        <v>371.96030956715913</v>
      </c>
      <c r="AL157" s="15">
        <f t="shared" si="27"/>
        <v>-2.3613685887903246E-3</v>
      </c>
      <c r="AM157" s="53">
        <f t="shared" si="27"/>
        <v>-2.3613685887903246E-3</v>
      </c>
    </row>
    <row r="158" spans="1:39" x14ac:dyDescent="0.2">
      <c r="A158" s="160" t="s">
        <v>363</v>
      </c>
      <c r="B158" s="160" t="s">
        <v>364</v>
      </c>
      <c r="D158" s="62">
        <v>59253</v>
      </c>
      <c r="E158" s="67">
        <v>261.56604766179396</v>
      </c>
      <c r="F158" s="50"/>
      <c r="G158" s="82">
        <v>60839.278414921202</v>
      </c>
      <c r="H158" s="75">
        <v>265.18276180514772</v>
      </c>
      <c r="I158" s="84"/>
      <c r="J158" s="94">
        <f t="shared" si="28"/>
        <v>-2.6073261489113264E-2</v>
      </c>
      <c r="K158" s="117">
        <f t="shared" si="28"/>
        <v>-1.3638571823953116E-2</v>
      </c>
      <c r="L158" s="94">
        <v>5.0543812988841808E-2</v>
      </c>
      <c r="M158" s="88">
        <f>INDEX('Pace of change parameters'!$E$20:$I$20,1,$B$6)</f>
        <v>3.73E-2</v>
      </c>
      <c r="N158" s="99">
        <f>IF(INDEX('Pace of change parameters'!$E$28:$I$28,1,$B$6)=1,(1+L158)*D158,D158)</f>
        <v>62247.872551027845</v>
      </c>
      <c r="O158" s="85">
        <f>IF(K158&lt;INDEX('Pace of change parameters'!$E$16:$I$16,1,$B$6),1,IF(K158&gt;INDEX('Pace of change parameters'!$E$17:$I$17,1,$B$6),0,(K158-INDEX('Pace of change parameters'!$E$17:$I$17,1,$B$6))/(INDEX('Pace of change parameters'!$E$16:$I$16,1,$B$6)-INDEX('Pace of change parameters'!$E$17:$I$17,1,$B$6))))</f>
        <v>0</v>
      </c>
      <c r="P158" s="52">
        <v>5.0543812988841808E-2</v>
      </c>
      <c r="Q158" s="52">
        <v>3.7300000000000111E-2</v>
      </c>
      <c r="R158" s="9">
        <f>IF(INDEX('Pace of change parameters'!$E$29:$I$29,1,$B$6)=1,D158*(1+P158),D158)</f>
        <v>62247.872551027845</v>
      </c>
      <c r="S158" s="94">
        <f>IF(P158&lt;INDEX('Pace of change parameters'!$E$22:$I$22,1,$B$6),INDEX('Pace of change parameters'!$E$22:$I$22,1,$B$6),P158)</f>
        <v>5.0543812988841808E-2</v>
      </c>
      <c r="T158" s="123">
        <v>3.7300000000000111E-2</v>
      </c>
      <c r="U158" s="108">
        <f t="shared" si="21"/>
        <v>62247.872551027845</v>
      </c>
      <c r="V158" s="122">
        <f>IF(J158&gt;INDEX('Pace of change parameters'!$E$24:$I$24,1,$B$6),0,IF(J158&lt;INDEX('Pace of change parameters'!$E$23:$I$23,1,$B$6),1,(J158-INDEX('Pace of change parameters'!$E$24:$I$24,1,$B$6))/(INDEX('Pace of change parameters'!$E$23:$I$23,1,$B$6)-INDEX('Pace of change parameters'!$E$24:$I$24,1,$B$6))))</f>
        <v>1</v>
      </c>
      <c r="W158" s="123">
        <f>MIN(S158, S158+(INDEX('Pace of change parameters'!$E$25:$I$25,1,$B$6)-S158)*(1-V158))</f>
        <v>5.0543812988841808E-2</v>
      </c>
      <c r="X158" s="123">
        <v>3.7300000000000111E-2</v>
      </c>
      <c r="Y158" s="99">
        <f t="shared" si="22"/>
        <v>62247.872551027845</v>
      </c>
      <c r="Z158" s="88">
        <v>-2.7982523597089859E-3</v>
      </c>
      <c r="AA158" s="90">
        <f t="shared" si="26"/>
        <v>63394.481329279981</v>
      </c>
      <c r="AB158" s="90">
        <f>IF(INDEX('Pace of change parameters'!$E$27:$I$27,1,$B$6)=1,MAX(AA158,Y158),Y158)</f>
        <v>62247.872551027845</v>
      </c>
      <c r="AC158" s="88">
        <f t="shared" si="23"/>
        <v>5.0543812988841808E-2</v>
      </c>
      <c r="AD158" s="134">
        <v>3.7300000000000111E-2</v>
      </c>
      <c r="AE158" s="51">
        <f t="shared" si="24"/>
        <v>62248</v>
      </c>
      <c r="AF158" s="51">
        <v>271.32301675685835</v>
      </c>
      <c r="AG158" s="15">
        <f t="shared" si="25"/>
        <v>5.0545963917438819E-2</v>
      </c>
      <c r="AH158" s="15">
        <f t="shared" si="25"/>
        <v>3.730212381264475E-2</v>
      </c>
      <c r="AI158" s="51"/>
      <c r="AJ158" s="51">
        <v>63572.372871680462</v>
      </c>
      <c r="AK158" s="51">
        <v>277.09561736820785</v>
      </c>
      <c r="AL158" s="15">
        <f t="shared" si="27"/>
        <v>-2.083252223971066E-2</v>
      </c>
      <c r="AM158" s="53">
        <f t="shared" si="27"/>
        <v>-2.0832522239710549E-2</v>
      </c>
    </row>
    <row r="159" spans="1:39" x14ac:dyDescent="0.2">
      <c r="A159" s="160" t="s">
        <v>365</v>
      </c>
      <c r="B159" s="160" t="s">
        <v>366</v>
      </c>
      <c r="D159" s="62">
        <v>99110</v>
      </c>
      <c r="E159" s="67">
        <v>258.46252466905923</v>
      </c>
      <c r="F159" s="50"/>
      <c r="G159" s="82">
        <v>101320.31602055667</v>
      </c>
      <c r="H159" s="75">
        <v>260.3538771242313</v>
      </c>
      <c r="I159" s="84"/>
      <c r="J159" s="94">
        <f t="shared" si="28"/>
        <v>-2.1815131529082654E-2</v>
      </c>
      <c r="K159" s="117">
        <f t="shared" si="28"/>
        <v>-7.2645449956928454E-3</v>
      </c>
      <c r="L159" s="94">
        <v>5.2729929349325522E-2</v>
      </c>
      <c r="M159" s="88">
        <f>INDEX('Pace of change parameters'!$E$20:$I$20,1,$B$6)</f>
        <v>3.73E-2</v>
      </c>
      <c r="N159" s="99">
        <f>IF(INDEX('Pace of change parameters'!$E$28:$I$28,1,$B$6)=1,(1+L159)*D159,D159)</f>
        <v>104336.06329781165</v>
      </c>
      <c r="O159" s="85">
        <f>IF(K159&lt;INDEX('Pace of change parameters'!$E$16:$I$16,1,$B$6),1,IF(K159&gt;INDEX('Pace of change parameters'!$E$17:$I$17,1,$B$6),0,(K159-INDEX('Pace of change parameters'!$E$17:$I$17,1,$B$6))/(INDEX('Pace of change parameters'!$E$16:$I$16,1,$B$6)-INDEX('Pace of change parameters'!$E$17:$I$17,1,$B$6))))</f>
        <v>0</v>
      </c>
      <c r="P159" s="52">
        <v>5.2729929349325522E-2</v>
      </c>
      <c r="Q159" s="52">
        <v>3.7300000000000111E-2</v>
      </c>
      <c r="R159" s="9">
        <f>IF(INDEX('Pace of change parameters'!$E$29:$I$29,1,$B$6)=1,D159*(1+P159),D159)</f>
        <v>104336.06329781165</v>
      </c>
      <c r="S159" s="94">
        <f>IF(P159&lt;INDEX('Pace of change parameters'!$E$22:$I$22,1,$B$6),INDEX('Pace of change parameters'!$E$22:$I$22,1,$B$6),P159)</f>
        <v>5.2729929349325522E-2</v>
      </c>
      <c r="T159" s="123">
        <v>3.7300000000000111E-2</v>
      </c>
      <c r="U159" s="108">
        <f t="shared" si="21"/>
        <v>104336.06329781165</v>
      </c>
      <c r="V159" s="122">
        <f>IF(J159&gt;INDEX('Pace of change parameters'!$E$24:$I$24,1,$B$6),0,IF(J159&lt;INDEX('Pace of change parameters'!$E$23:$I$23,1,$B$6),1,(J159-INDEX('Pace of change parameters'!$E$24:$I$24,1,$B$6))/(INDEX('Pace of change parameters'!$E$23:$I$23,1,$B$6)-INDEX('Pace of change parameters'!$E$24:$I$24,1,$B$6))))</f>
        <v>1</v>
      </c>
      <c r="W159" s="123">
        <f>MIN(S159, S159+(INDEX('Pace of change parameters'!$E$25:$I$25,1,$B$6)-S159)*(1-V159))</f>
        <v>5.2729929349325522E-2</v>
      </c>
      <c r="X159" s="123">
        <v>3.7300000000000111E-2</v>
      </c>
      <c r="Y159" s="99">
        <f t="shared" si="22"/>
        <v>104336.06329781165</v>
      </c>
      <c r="Z159" s="88">
        <v>0</v>
      </c>
      <c r="AA159" s="90">
        <f t="shared" si="26"/>
        <v>105871.94781645521</v>
      </c>
      <c r="AB159" s="90">
        <f>IF(INDEX('Pace of change parameters'!$E$27:$I$27,1,$B$6)=1,MAX(AA159,Y159),Y159)</f>
        <v>104336.06329781165</v>
      </c>
      <c r="AC159" s="88">
        <f t="shared" si="23"/>
        <v>5.2729929349325522E-2</v>
      </c>
      <c r="AD159" s="134">
        <v>3.7300000000000111E-2</v>
      </c>
      <c r="AE159" s="51">
        <f t="shared" si="24"/>
        <v>104336</v>
      </c>
      <c r="AF159" s="51">
        <v>268.10301418841306</v>
      </c>
      <c r="AG159" s="15">
        <f t="shared" si="25"/>
        <v>5.2729290687115293E-2</v>
      </c>
      <c r="AH159" s="15">
        <f t="shared" si="25"/>
        <v>3.7299370698702594E-2</v>
      </c>
      <c r="AI159" s="51"/>
      <c r="AJ159" s="51">
        <v>105871.94781645521</v>
      </c>
      <c r="AK159" s="51">
        <v>272.04980378383317</v>
      </c>
      <c r="AL159" s="15">
        <f t="shared" si="27"/>
        <v>-1.4507599492908252E-2</v>
      </c>
      <c r="AM159" s="53">
        <f t="shared" si="27"/>
        <v>-1.4507599492908252E-2</v>
      </c>
    </row>
    <row r="160" spans="1:39" x14ac:dyDescent="0.2">
      <c r="A160" s="160" t="s">
        <v>367</v>
      </c>
      <c r="B160" s="160" t="s">
        <v>368</v>
      </c>
      <c r="D160" s="62">
        <v>77194</v>
      </c>
      <c r="E160" s="67">
        <v>247.57027857446295</v>
      </c>
      <c r="F160" s="50"/>
      <c r="G160" s="82">
        <v>81903.013278850252</v>
      </c>
      <c r="H160" s="75">
        <v>258.20194147817034</v>
      </c>
      <c r="I160" s="84"/>
      <c r="J160" s="94">
        <f t="shared" si="28"/>
        <v>-5.7494994266178656E-2</v>
      </c>
      <c r="K160" s="117">
        <f t="shared" si="28"/>
        <v>-4.1175766699671601E-2</v>
      </c>
      <c r="L160" s="94">
        <v>5.5260578088980994E-2</v>
      </c>
      <c r="M160" s="88">
        <f>INDEX('Pace of change parameters'!$E$20:$I$20,1,$B$6)</f>
        <v>3.73E-2</v>
      </c>
      <c r="N160" s="99">
        <f>IF(INDEX('Pace of change parameters'!$E$28:$I$28,1,$B$6)=1,(1+L160)*D160,D160)</f>
        <v>81459.785065000804</v>
      </c>
      <c r="O160" s="85">
        <f>IF(K160&lt;INDEX('Pace of change parameters'!$E$16:$I$16,1,$B$6),1,IF(K160&gt;INDEX('Pace of change parameters'!$E$17:$I$17,1,$B$6),0,(K160-INDEX('Pace of change parameters'!$E$17:$I$17,1,$B$6))/(INDEX('Pace of change parameters'!$E$16:$I$16,1,$B$6)-INDEX('Pace of change parameters'!$E$17:$I$17,1,$B$6))))</f>
        <v>0</v>
      </c>
      <c r="P160" s="52">
        <v>5.5260578088980994E-2</v>
      </c>
      <c r="Q160" s="52">
        <v>3.7300000000000111E-2</v>
      </c>
      <c r="R160" s="9">
        <f>IF(INDEX('Pace of change parameters'!$E$29:$I$29,1,$B$6)=1,D160*(1+P160),D160)</f>
        <v>81459.785065000804</v>
      </c>
      <c r="S160" s="94">
        <f>IF(P160&lt;INDEX('Pace of change parameters'!$E$22:$I$22,1,$B$6),INDEX('Pace of change parameters'!$E$22:$I$22,1,$B$6),P160)</f>
        <v>5.5260578088980994E-2</v>
      </c>
      <c r="T160" s="123">
        <v>3.7300000000000111E-2</v>
      </c>
      <c r="U160" s="108">
        <f t="shared" si="21"/>
        <v>81459.785065000804</v>
      </c>
      <c r="V160" s="122">
        <f>IF(J160&gt;INDEX('Pace of change parameters'!$E$24:$I$24,1,$B$6),0,IF(J160&lt;INDEX('Pace of change parameters'!$E$23:$I$23,1,$B$6),1,(J160-INDEX('Pace of change parameters'!$E$24:$I$24,1,$B$6))/(INDEX('Pace of change parameters'!$E$23:$I$23,1,$B$6)-INDEX('Pace of change parameters'!$E$24:$I$24,1,$B$6))))</f>
        <v>1</v>
      </c>
      <c r="W160" s="123">
        <f>MIN(S160, S160+(INDEX('Pace of change parameters'!$E$25:$I$25,1,$B$6)-S160)*(1-V160))</f>
        <v>5.5260578088980994E-2</v>
      </c>
      <c r="X160" s="123">
        <v>3.7300000000000111E-2</v>
      </c>
      <c r="Y160" s="99">
        <f t="shared" si="22"/>
        <v>81459.785065000804</v>
      </c>
      <c r="Z160" s="88">
        <v>-1.4673266097087745E-2</v>
      </c>
      <c r="AA160" s="90">
        <f t="shared" si="26"/>
        <v>84326.585185976495</v>
      </c>
      <c r="AB160" s="90">
        <f>IF(INDEX('Pace of change parameters'!$E$27:$I$27,1,$B$6)=1,MAX(AA160,Y160),Y160)</f>
        <v>81459.785065000804</v>
      </c>
      <c r="AC160" s="88">
        <f t="shared" si="23"/>
        <v>5.5260578088980994E-2</v>
      </c>
      <c r="AD160" s="134">
        <v>3.7300000000000111E-2</v>
      </c>
      <c r="AE160" s="51">
        <f t="shared" si="24"/>
        <v>81460</v>
      </c>
      <c r="AF160" s="51">
        <v>256.80532755494022</v>
      </c>
      <c r="AG160" s="15">
        <f t="shared" si="25"/>
        <v>5.5263362437495189E-2</v>
      </c>
      <c r="AH160" s="15">
        <f t="shared" si="25"/>
        <v>3.7302736958788829E-2</v>
      </c>
      <c r="AI160" s="51"/>
      <c r="AJ160" s="51">
        <v>85582.357896609654</v>
      </c>
      <c r="AK160" s="51">
        <v>269.80119632412186</v>
      </c>
      <c r="AL160" s="15">
        <f t="shared" si="27"/>
        <v>-4.8168314100317189E-2</v>
      </c>
      <c r="AM160" s="53">
        <f t="shared" si="27"/>
        <v>-4.8168314100317189E-2</v>
      </c>
    </row>
    <row r="161" spans="1:39" x14ac:dyDescent="0.2">
      <c r="A161" s="160" t="s">
        <v>369</v>
      </c>
      <c r="B161" s="160" t="s">
        <v>370</v>
      </c>
      <c r="D161" s="62">
        <v>51995</v>
      </c>
      <c r="E161" s="67">
        <v>241.52671280165154</v>
      </c>
      <c r="F161" s="50"/>
      <c r="G161" s="82">
        <v>51347.612448747444</v>
      </c>
      <c r="H161" s="75">
        <v>235.62377222142308</v>
      </c>
      <c r="I161" s="84"/>
      <c r="J161" s="94">
        <f t="shared" si="28"/>
        <v>1.2607938721566514E-2</v>
      </c>
      <c r="K161" s="117">
        <f t="shared" si="28"/>
        <v>2.5052398255814623E-2</v>
      </c>
      <c r="L161" s="94">
        <v>5.0047912969330532E-2</v>
      </c>
      <c r="M161" s="88">
        <f>INDEX('Pace of change parameters'!$E$20:$I$20,1,$B$6)</f>
        <v>3.73E-2</v>
      </c>
      <c r="N161" s="99">
        <f>IF(INDEX('Pace of change parameters'!$E$28:$I$28,1,$B$6)=1,(1+L161)*D161,D161)</f>
        <v>54597.241234840338</v>
      </c>
      <c r="O161" s="85">
        <f>IF(K161&lt;INDEX('Pace of change parameters'!$E$16:$I$16,1,$B$6),1,IF(K161&gt;INDEX('Pace of change parameters'!$E$17:$I$17,1,$B$6),0,(K161-INDEX('Pace of change parameters'!$E$17:$I$17,1,$B$6))/(INDEX('Pace of change parameters'!$E$16:$I$16,1,$B$6)-INDEX('Pace of change parameters'!$E$17:$I$17,1,$B$6))))</f>
        <v>0</v>
      </c>
      <c r="P161" s="52">
        <v>5.0047912969330532E-2</v>
      </c>
      <c r="Q161" s="52">
        <v>3.7300000000000111E-2</v>
      </c>
      <c r="R161" s="9">
        <f>IF(INDEX('Pace of change parameters'!$E$29:$I$29,1,$B$6)=1,D161*(1+P161),D161)</f>
        <v>54597.241234840338</v>
      </c>
      <c r="S161" s="94">
        <f>IF(P161&lt;INDEX('Pace of change parameters'!$E$22:$I$22,1,$B$6),INDEX('Pace of change parameters'!$E$22:$I$22,1,$B$6),P161)</f>
        <v>5.0047912969330532E-2</v>
      </c>
      <c r="T161" s="123">
        <v>3.7300000000000111E-2</v>
      </c>
      <c r="U161" s="108">
        <f t="shared" si="21"/>
        <v>54597.241234840338</v>
      </c>
      <c r="V161" s="122">
        <f>IF(J161&gt;INDEX('Pace of change parameters'!$E$24:$I$24,1,$B$6),0,IF(J161&lt;INDEX('Pace of change parameters'!$E$23:$I$23,1,$B$6),1,(J161-INDEX('Pace of change parameters'!$E$24:$I$24,1,$B$6))/(INDEX('Pace of change parameters'!$E$23:$I$23,1,$B$6)-INDEX('Pace of change parameters'!$E$24:$I$24,1,$B$6))))</f>
        <v>1</v>
      </c>
      <c r="W161" s="123">
        <f>MIN(S161, S161+(INDEX('Pace of change parameters'!$E$25:$I$25,1,$B$6)-S161)*(1-V161))</f>
        <v>5.0047912969330532E-2</v>
      </c>
      <c r="X161" s="123">
        <v>3.7300000000000111E-2</v>
      </c>
      <c r="Y161" s="99">
        <f t="shared" si="22"/>
        <v>54597.241234840338</v>
      </c>
      <c r="Z161" s="88">
        <v>0</v>
      </c>
      <c r="AA161" s="90">
        <f t="shared" si="26"/>
        <v>53654.310992974024</v>
      </c>
      <c r="AB161" s="90">
        <f>IF(INDEX('Pace of change parameters'!$E$27:$I$27,1,$B$6)=1,MAX(AA161,Y161),Y161)</f>
        <v>54597.241234840338</v>
      </c>
      <c r="AC161" s="88">
        <f t="shared" si="23"/>
        <v>5.0047912969330532E-2</v>
      </c>
      <c r="AD161" s="134">
        <v>3.7300000000000111E-2</v>
      </c>
      <c r="AE161" s="51">
        <f t="shared" si="24"/>
        <v>54597</v>
      </c>
      <c r="AF161" s="51">
        <v>250.53455221143091</v>
      </c>
      <c r="AG161" s="15">
        <f t="shared" ref="AG161:AH217" si="29">AE161/D161 - 1</f>
        <v>5.0043273391672249E-2</v>
      </c>
      <c r="AH161" s="15">
        <f t="shared" si="29"/>
        <v>3.7295416748278409E-2</v>
      </c>
      <c r="AI161" s="51"/>
      <c r="AJ161" s="51">
        <v>53654.310992974024</v>
      </c>
      <c r="AK161" s="51">
        <v>246.208743682576</v>
      </c>
      <c r="AL161" s="15">
        <f t="shared" ref="AL161:AM217" si="30">AE161/AJ161-1</f>
        <v>1.756967873745352E-2</v>
      </c>
      <c r="AM161" s="53">
        <f t="shared" si="30"/>
        <v>1.756967873745352E-2</v>
      </c>
    </row>
    <row r="162" spans="1:39" x14ac:dyDescent="0.2">
      <c r="A162" s="160" t="s">
        <v>371</v>
      </c>
      <c r="B162" s="160" t="s">
        <v>372</v>
      </c>
      <c r="D162" s="62">
        <v>120885</v>
      </c>
      <c r="E162" s="67">
        <v>376.61604669225079</v>
      </c>
      <c r="F162" s="50"/>
      <c r="G162" s="82">
        <v>120364.86343735211</v>
      </c>
      <c r="H162" s="75">
        <v>370.20931115569135</v>
      </c>
      <c r="I162" s="84"/>
      <c r="J162" s="94">
        <f t="shared" si="28"/>
        <v>4.3213322209982863E-3</v>
      </c>
      <c r="K162" s="117">
        <f t="shared" si="28"/>
        <v>1.7305711508333932E-2</v>
      </c>
      <c r="L162" s="94">
        <v>5.071074435307299E-2</v>
      </c>
      <c r="M162" s="88">
        <f>INDEX('Pace of change parameters'!$E$20:$I$20,1,$B$6)</f>
        <v>3.73E-2</v>
      </c>
      <c r="N162" s="99">
        <f>IF(INDEX('Pace of change parameters'!$E$28:$I$28,1,$B$6)=1,(1+L162)*D162,D162)</f>
        <v>127015.16833112123</v>
      </c>
      <c r="O162" s="85">
        <f>IF(K162&lt;INDEX('Pace of change parameters'!$E$16:$I$16,1,$B$6),1,IF(K162&gt;INDEX('Pace of change parameters'!$E$17:$I$17,1,$B$6),0,(K162-INDEX('Pace of change parameters'!$E$17:$I$17,1,$B$6))/(INDEX('Pace of change parameters'!$E$16:$I$16,1,$B$6)-INDEX('Pace of change parameters'!$E$17:$I$17,1,$B$6))))</f>
        <v>0</v>
      </c>
      <c r="P162" s="52">
        <v>5.071074435307299E-2</v>
      </c>
      <c r="Q162" s="52">
        <v>3.7300000000000111E-2</v>
      </c>
      <c r="R162" s="9">
        <f>IF(INDEX('Pace of change parameters'!$E$29:$I$29,1,$B$6)=1,D162*(1+P162),D162)</f>
        <v>127015.16833112123</v>
      </c>
      <c r="S162" s="94">
        <f>IF(P162&lt;INDEX('Pace of change parameters'!$E$22:$I$22,1,$B$6),INDEX('Pace of change parameters'!$E$22:$I$22,1,$B$6),P162)</f>
        <v>5.071074435307299E-2</v>
      </c>
      <c r="T162" s="123">
        <v>3.7300000000000111E-2</v>
      </c>
      <c r="U162" s="108">
        <f t="shared" si="21"/>
        <v>127015.16833112123</v>
      </c>
      <c r="V162" s="122">
        <f>IF(J162&gt;INDEX('Pace of change parameters'!$E$24:$I$24,1,$B$6),0,IF(J162&lt;INDEX('Pace of change parameters'!$E$23:$I$23,1,$B$6),1,(J162-INDEX('Pace of change parameters'!$E$24:$I$24,1,$B$6))/(INDEX('Pace of change parameters'!$E$23:$I$23,1,$B$6)-INDEX('Pace of change parameters'!$E$24:$I$24,1,$B$6))))</f>
        <v>1</v>
      </c>
      <c r="W162" s="123">
        <f>MIN(S162, S162+(INDEX('Pace of change parameters'!$E$25:$I$25,1,$B$6)-S162)*(1-V162))</f>
        <v>5.071074435307299E-2</v>
      </c>
      <c r="X162" s="123">
        <v>3.7300000000000111E-2</v>
      </c>
      <c r="Y162" s="99">
        <f t="shared" si="22"/>
        <v>127015.16833112123</v>
      </c>
      <c r="Z162" s="88">
        <v>0</v>
      </c>
      <c r="AA162" s="90">
        <f t="shared" si="26"/>
        <v>125772.03705314784</v>
      </c>
      <c r="AB162" s="90">
        <f>IF(INDEX('Pace of change parameters'!$E$27:$I$27,1,$B$6)=1,MAX(AA162,Y162),Y162)</f>
        <v>127015.16833112123</v>
      </c>
      <c r="AC162" s="88">
        <f t="shared" si="23"/>
        <v>5.071074435307299E-2</v>
      </c>
      <c r="AD162" s="134">
        <v>3.7300000000000111E-2</v>
      </c>
      <c r="AE162" s="51">
        <f t="shared" si="24"/>
        <v>127015</v>
      </c>
      <c r="AF162" s="51">
        <v>390.66330749350595</v>
      </c>
      <c r="AG162" s="15">
        <f t="shared" si="29"/>
        <v>5.0709351863341245E-2</v>
      </c>
      <c r="AH162" s="15">
        <f t="shared" si="29"/>
        <v>3.7298625283308295E-2</v>
      </c>
      <c r="AI162" s="51"/>
      <c r="AJ162" s="51">
        <v>125772.03705314784</v>
      </c>
      <c r="AK162" s="51">
        <v>386.84029433829483</v>
      </c>
      <c r="AL162" s="15">
        <f t="shared" si="30"/>
        <v>9.8826653044261636E-3</v>
      </c>
      <c r="AM162" s="53">
        <f t="shared" si="30"/>
        <v>9.8826653044263857E-3</v>
      </c>
    </row>
    <row r="163" spans="1:39" x14ac:dyDescent="0.2">
      <c r="A163" s="160" t="s">
        <v>373</v>
      </c>
      <c r="B163" s="160" t="s">
        <v>374</v>
      </c>
      <c r="D163" s="62">
        <v>55744</v>
      </c>
      <c r="E163" s="67">
        <v>284.80085966255274</v>
      </c>
      <c r="F163" s="50"/>
      <c r="G163" s="82">
        <v>54767.346994760228</v>
      </c>
      <c r="H163" s="75">
        <v>276.03848376261305</v>
      </c>
      <c r="I163" s="84"/>
      <c r="J163" s="94">
        <f t="shared" si="28"/>
        <v>1.7832760921087099E-2</v>
      </c>
      <c r="K163" s="117">
        <f t="shared" si="28"/>
        <v>3.1743312673297774E-2</v>
      </c>
      <c r="L163" s="94">
        <v>5.1476607284197451E-2</v>
      </c>
      <c r="M163" s="88">
        <f>INDEX('Pace of change parameters'!$E$20:$I$20,1,$B$6)</f>
        <v>3.73E-2</v>
      </c>
      <c r="N163" s="99">
        <f>IF(INDEX('Pace of change parameters'!$E$28:$I$28,1,$B$6)=1,(1+L163)*D163,D163)</f>
        <v>58613.511996450303</v>
      </c>
      <c r="O163" s="85">
        <f>IF(K163&lt;INDEX('Pace of change parameters'!$E$16:$I$16,1,$B$6),1,IF(K163&gt;INDEX('Pace of change parameters'!$E$17:$I$17,1,$B$6),0,(K163-INDEX('Pace of change parameters'!$E$17:$I$17,1,$B$6))/(INDEX('Pace of change parameters'!$E$16:$I$16,1,$B$6)-INDEX('Pace of change parameters'!$E$17:$I$17,1,$B$6))))</f>
        <v>0</v>
      </c>
      <c r="P163" s="52">
        <v>5.1476607284197451E-2</v>
      </c>
      <c r="Q163" s="52">
        <v>3.7300000000000111E-2</v>
      </c>
      <c r="R163" s="9">
        <f>IF(INDEX('Pace of change parameters'!$E$29:$I$29,1,$B$6)=1,D163*(1+P163),D163)</f>
        <v>58613.511996450303</v>
      </c>
      <c r="S163" s="94">
        <f>IF(P163&lt;INDEX('Pace of change parameters'!$E$22:$I$22,1,$B$6),INDEX('Pace of change parameters'!$E$22:$I$22,1,$B$6),P163)</f>
        <v>5.1476607284197451E-2</v>
      </c>
      <c r="T163" s="123">
        <v>3.7300000000000111E-2</v>
      </c>
      <c r="U163" s="108">
        <f t="shared" si="21"/>
        <v>58613.511996450303</v>
      </c>
      <c r="V163" s="122">
        <f>IF(J163&gt;INDEX('Pace of change parameters'!$E$24:$I$24,1,$B$6),0,IF(J163&lt;INDEX('Pace of change parameters'!$E$23:$I$23,1,$B$6),1,(J163-INDEX('Pace of change parameters'!$E$24:$I$24,1,$B$6))/(INDEX('Pace of change parameters'!$E$23:$I$23,1,$B$6)-INDEX('Pace of change parameters'!$E$24:$I$24,1,$B$6))))</f>
        <v>1</v>
      </c>
      <c r="W163" s="123">
        <f>MIN(S163, S163+(INDEX('Pace of change parameters'!$E$25:$I$25,1,$B$6)-S163)*(1-V163))</f>
        <v>5.1476607284197451E-2</v>
      </c>
      <c r="X163" s="123">
        <v>3.7300000000000111E-2</v>
      </c>
      <c r="Y163" s="99">
        <f t="shared" si="22"/>
        <v>58613.511996450303</v>
      </c>
      <c r="Z163" s="88">
        <v>-2.1461723601847948E-2</v>
      </c>
      <c r="AA163" s="90">
        <f t="shared" si="26"/>
        <v>55999.466467622377</v>
      </c>
      <c r="AB163" s="90">
        <f>IF(INDEX('Pace of change parameters'!$E$27:$I$27,1,$B$6)=1,MAX(AA163,Y163),Y163)</f>
        <v>58613.511996450303</v>
      </c>
      <c r="AC163" s="88">
        <f t="shared" si="23"/>
        <v>5.1476607284197451E-2</v>
      </c>
      <c r="AD163" s="134">
        <v>3.7300000000000111E-2</v>
      </c>
      <c r="AE163" s="51">
        <f t="shared" si="24"/>
        <v>58614</v>
      </c>
      <c r="AF163" s="51">
        <v>295.42639136436111</v>
      </c>
      <c r="AG163" s="15">
        <f t="shared" si="29"/>
        <v>5.1485361653271999E-2</v>
      </c>
      <c r="AH163" s="15">
        <f t="shared" si="29"/>
        <v>3.7308636337678447E-2</v>
      </c>
      <c r="AI163" s="51"/>
      <c r="AJ163" s="51">
        <v>57227.670923356971</v>
      </c>
      <c r="AK163" s="51">
        <v>288.43901298451777</v>
      </c>
      <c r="AL163" s="15">
        <f t="shared" si="30"/>
        <v>2.4224803390997529E-2</v>
      </c>
      <c r="AM163" s="53">
        <f t="shared" si="30"/>
        <v>2.4224803390997529E-2</v>
      </c>
    </row>
    <row r="164" spans="1:39" x14ac:dyDescent="0.2">
      <c r="A164" s="160" t="s">
        <v>375</v>
      </c>
      <c r="B164" s="160" t="s">
        <v>376</v>
      </c>
      <c r="D164" s="62">
        <v>130201</v>
      </c>
      <c r="E164" s="67">
        <v>423.08433348884051</v>
      </c>
      <c r="F164" s="50"/>
      <c r="G164" s="82">
        <v>107082.77134805027</v>
      </c>
      <c r="H164" s="75">
        <v>341.22500175640175</v>
      </c>
      <c r="I164" s="84"/>
      <c r="J164" s="94">
        <f t="shared" si="28"/>
        <v>0.21589120603545764</v>
      </c>
      <c r="K164" s="117">
        <f t="shared" si="28"/>
        <v>0.23989839932912527</v>
      </c>
      <c r="L164" s="94">
        <v>5.7780994911312167E-2</v>
      </c>
      <c r="M164" s="88">
        <f>INDEX('Pace of change parameters'!$E$20:$I$20,1,$B$6)</f>
        <v>3.73E-2</v>
      </c>
      <c r="N164" s="99">
        <f>IF(INDEX('Pace of change parameters'!$E$28:$I$28,1,$B$6)=1,(1+L164)*D164,D164)</f>
        <v>137724.14331844775</v>
      </c>
      <c r="O164" s="85">
        <f>IF(K164&lt;INDEX('Pace of change parameters'!$E$16:$I$16,1,$B$6),1,IF(K164&gt;INDEX('Pace of change parameters'!$E$17:$I$17,1,$B$6),0,(K164-INDEX('Pace of change parameters'!$E$17:$I$17,1,$B$6))/(INDEX('Pace of change parameters'!$E$16:$I$16,1,$B$6)-INDEX('Pace of change parameters'!$E$17:$I$17,1,$B$6))))</f>
        <v>0</v>
      </c>
      <c r="P164" s="52">
        <v>5.7780994911312167E-2</v>
      </c>
      <c r="Q164" s="52">
        <v>3.7300000000000111E-2</v>
      </c>
      <c r="R164" s="9">
        <f>IF(INDEX('Pace of change parameters'!$E$29:$I$29,1,$B$6)=1,D164*(1+P164),D164)</f>
        <v>137724.14331844775</v>
      </c>
      <c r="S164" s="94">
        <f>IF(P164&lt;INDEX('Pace of change parameters'!$E$22:$I$22,1,$B$6),INDEX('Pace of change parameters'!$E$22:$I$22,1,$B$6),P164)</f>
        <v>5.7780994911312167E-2</v>
      </c>
      <c r="T164" s="123">
        <v>3.7300000000000111E-2</v>
      </c>
      <c r="U164" s="108">
        <f t="shared" si="21"/>
        <v>137724.14331844775</v>
      </c>
      <c r="V164" s="122">
        <f>IF(J164&gt;INDEX('Pace of change parameters'!$E$24:$I$24,1,$B$6),0,IF(J164&lt;INDEX('Pace of change parameters'!$E$23:$I$23,1,$B$6),1,(J164-INDEX('Pace of change parameters'!$E$24:$I$24,1,$B$6))/(INDEX('Pace of change parameters'!$E$23:$I$23,1,$B$6)-INDEX('Pace of change parameters'!$E$24:$I$24,1,$B$6))))</f>
        <v>1</v>
      </c>
      <c r="W164" s="123">
        <f>MIN(S164, S164+(INDEX('Pace of change parameters'!$E$25:$I$25,1,$B$6)-S164)*(1-V164))</f>
        <v>5.7780994911312167E-2</v>
      </c>
      <c r="X164" s="123">
        <v>3.7300000000000111E-2</v>
      </c>
      <c r="Y164" s="99">
        <f t="shared" si="22"/>
        <v>137724.14331844775</v>
      </c>
      <c r="Z164" s="88">
        <v>0</v>
      </c>
      <c r="AA164" s="90">
        <f t="shared" si="26"/>
        <v>111893.27101883526</v>
      </c>
      <c r="AB164" s="90">
        <f>IF(INDEX('Pace of change parameters'!$E$27:$I$27,1,$B$6)=1,MAX(AA164,Y164),Y164)</f>
        <v>137724.14331844775</v>
      </c>
      <c r="AC164" s="88">
        <f t="shared" si="23"/>
        <v>5.7780994911312167E-2</v>
      </c>
      <c r="AD164" s="134">
        <v>3.7300000000000111E-2</v>
      </c>
      <c r="AE164" s="51">
        <f t="shared" si="24"/>
        <v>137724</v>
      </c>
      <c r="AF164" s="51">
        <v>438.86492243604363</v>
      </c>
      <c r="AG164" s="15">
        <f t="shared" si="29"/>
        <v>5.7779894163639378E-2</v>
      </c>
      <c r="AH164" s="15">
        <f t="shared" si="29"/>
        <v>3.7298920565252525E-2</v>
      </c>
      <c r="AI164" s="51"/>
      <c r="AJ164" s="51">
        <v>111893.27101883526</v>
      </c>
      <c r="AK164" s="51">
        <v>356.55391730414703</v>
      </c>
      <c r="AL164" s="15">
        <f t="shared" si="30"/>
        <v>0.23085149576882591</v>
      </c>
      <c r="AM164" s="53">
        <f t="shared" si="30"/>
        <v>0.23085149576882591</v>
      </c>
    </row>
    <row r="165" spans="1:39" x14ac:dyDescent="0.2">
      <c r="A165" s="160" t="s">
        <v>377</v>
      </c>
      <c r="B165" s="160" t="s">
        <v>378</v>
      </c>
      <c r="D165" s="62">
        <v>95036</v>
      </c>
      <c r="E165" s="67">
        <v>311.34956753420306</v>
      </c>
      <c r="F165" s="50"/>
      <c r="G165" s="82">
        <v>95344.477441627707</v>
      </c>
      <c r="H165" s="75">
        <v>308.59155273484436</v>
      </c>
      <c r="I165" s="84"/>
      <c r="J165" s="94">
        <f t="shared" si="28"/>
        <v>-3.2353991537324989E-3</v>
      </c>
      <c r="K165" s="117">
        <f t="shared" si="28"/>
        <v>8.9374280498484282E-3</v>
      </c>
      <c r="L165" s="94">
        <v>4.9967859239337109E-2</v>
      </c>
      <c r="M165" s="88">
        <f>INDEX('Pace of change parameters'!$E$20:$I$20,1,$B$6)</f>
        <v>3.73E-2</v>
      </c>
      <c r="N165" s="99">
        <f>IF(INDEX('Pace of change parameters'!$E$28:$I$28,1,$B$6)=1,(1+L165)*D165,D165)</f>
        <v>99784.745470669644</v>
      </c>
      <c r="O165" s="85">
        <f>IF(K165&lt;INDEX('Pace of change parameters'!$E$16:$I$16,1,$B$6),1,IF(K165&gt;INDEX('Pace of change parameters'!$E$17:$I$17,1,$B$6),0,(K165-INDEX('Pace of change parameters'!$E$17:$I$17,1,$B$6))/(INDEX('Pace of change parameters'!$E$16:$I$16,1,$B$6)-INDEX('Pace of change parameters'!$E$17:$I$17,1,$B$6))))</f>
        <v>0</v>
      </c>
      <c r="P165" s="52">
        <v>4.9967859239337109E-2</v>
      </c>
      <c r="Q165" s="52">
        <v>3.7300000000000111E-2</v>
      </c>
      <c r="R165" s="9">
        <f>IF(INDEX('Pace of change parameters'!$E$29:$I$29,1,$B$6)=1,D165*(1+P165),D165)</f>
        <v>99784.745470669644</v>
      </c>
      <c r="S165" s="94">
        <f>IF(P165&lt;INDEX('Pace of change parameters'!$E$22:$I$22,1,$B$6),INDEX('Pace of change parameters'!$E$22:$I$22,1,$B$6),P165)</f>
        <v>4.9967859239337109E-2</v>
      </c>
      <c r="T165" s="123">
        <v>3.7300000000000111E-2</v>
      </c>
      <c r="U165" s="108">
        <f t="shared" si="21"/>
        <v>99784.745470669644</v>
      </c>
      <c r="V165" s="122">
        <f>IF(J165&gt;INDEX('Pace of change parameters'!$E$24:$I$24,1,$B$6),0,IF(J165&lt;INDEX('Pace of change parameters'!$E$23:$I$23,1,$B$6),1,(J165-INDEX('Pace of change parameters'!$E$24:$I$24,1,$B$6))/(INDEX('Pace of change parameters'!$E$23:$I$23,1,$B$6)-INDEX('Pace of change parameters'!$E$24:$I$24,1,$B$6))))</f>
        <v>1</v>
      </c>
      <c r="W165" s="123">
        <f>MIN(S165, S165+(INDEX('Pace of change parameters'!$E$25:$I$25,1,$B$6)-S165)*(1-V165))</f>
        <v>4.9967859239337109E-2</v>
      </c>
      <c r="X165" s="123">
        <v>3.7300000000000111E-2</v>
      </c>
      <c r="Y165" s="99">
        <f t="shared" si="22"/>
        <v>99784.745470669644</v>
      </c>
      <c r="Z165" s="88">
        <v>-2.3325740388465133E-2</v>
      </c>
      <c r="AA165" s="90">
        <f t="shared" si="26"/>
        <v>97303.766678465312</v>
      </c>
      <c r="AB165" s="90">
        <f>IF(INDEX('Pace of change parameters'!$E$27:$I$27,1,$B$6)=1,MAX(AA165,Y165),Y165)</f>
        <v>99784.745470669644</v>
      </c>
      <c r="AC165" s="88">
        <f t="shared" si="23"/>
        <v>4.9967859239337109E-2</v>
      </c>
      <c r="AD165" s="134">
        <v>3.7300000000000111E-2</v>
      </c>
      <c r="AE165" s="51">
        <f t="shared" si="24"/>
        <v>99785</v>
      </c>
      <c r="AF165" s="51">
        <v>322.96373021183712</v>
      </c>
      <c r="AG165" s="15">
        <f t="shared" si="29"/>
        <v>4.9970537480533705E-2</v>
      </c>
      <c r="AH165" s="15">
        <f t="shared" si="29"/>
        <v>3.7302645928223965E-2</v>
      </c>
      <c r="AI165" s="51"/>
      <c r="AJ165" s="51">
        <v>99627.655506317096</v>
      </c>
      <c r="AK165" s="51">
        <v>322.45446965555993</v>
      </c>
      <c r="AL165" s="15">
        <f t="shared" si="30"/>
        <v>1.5793254682474611E-3</v>
      </c>
      <c r="AM165" s="53">
        <f t="shared" si="30"/>
        <v>1.5793254682472391E-3</v>
      </c>
    </row>
    <row r="166" spans="1:39" x14ac:dyDescent="0.2">
      <c r="A166" s="160" t="s">
        <v>379</v>
      </c>
      <c r="B166" s="160" t="s">
        <v>380</v>
      </c>
      <c r="D166" s="62">
        <v>110437</v>
      </c>
      <c r="E166" s="67">
        <v>282.60247655907602</v>
      </c>
      <c r="F166" s="50"/>
      <c r="G166" s="82">
        <v>110601.68389297646</v>
      </c>
      <c r="H166" s="75">
        <v>280.35100937033366</v>
      </c>
      <c r="I166" s="84"/>
      <c r="J166" s="94">
        <f t="shared" si="28"/>
        <v>-1.4889817874366162E-3</v>
      </c>
      <c r="K166" s="117">
        <f t="shared" si="28"/>
        <v>8.0308866866545259E-3</v>
      </c>
      <c r="L166" s="94">
        <v>4.7189685129215508E-2</v>
      </c>
      <c r="M166" s="88">
        <f>INDEX('Pace of change parameters'!$E$20:$I$20,1,$B$6)</f>
        <v>3.73E-2</v>
      </c>
      <c r="N166" s="99">
        <f>IF(INDEX('Pace of change parameters'!$E$28:$I$28,1,$B$6)=1,(1+L166)*D166,D166)</f>
        <v>115648.48725661518</v>
      </c>
      <c r="O166" s="85">
        <f>IF(K166&lt;INDEX('Pace of change parameters'!$E$16:$I$16,1,$B$6),1,IF(K166&gt;INDEX('Pace of change parameters'!$E$17:$I$17,1,$B$6),0,(K166-INDEX('Pace of change parameters'!$E$17:$I$17,1,$B$6))/(INDEX('Pace of change parameters'!$E$16:$I$16,1,$B$6)-INDEX('Pace of change parameters'!$E$17:$I$17,1,$B$6))))</f>
        <v>0</v>
      </c>
      <c r="P166" s="52">
        <v>4.7189685129215508E-2</v>
      </c>
      <c r="Q166" s="52">
        <v>3.7300000000000111E-2</v>
      </c>
      <c r="R166" s="9">
        <f>IF(INDEX('Pace of change parameters'!$E$29:$I$29,1,$B$6)=1,D166*(1+P166),D166)</f>
        <v>115648.48725661518</v>
      </c>
      <c r="S166" s="94">
        <f>IF(P166&lt;INDEX('Pace of change parameters'!$E$22:$I$22,1,$B$6),INDEX('Pace of change parameters'!$E$22:$I$22,1,$B$6),P166)</f>
        <v>4.7189685129215508E-2</v>
      </c>
      <c r="T166" s="123">
        <v>3.7300000000000111E-2</v>
      </c>
      <c r="U166" s="108">
        <f t="shared" si="21"/>
        <v>115648.48725661518</v>
      </c>
      <c r="V166" s="122">
        <f>IF(J166&gt;INDEX('Pace of change parameters'!$E$24:$I$24,1,$B$6),0,IF(J166&lt;INDEX('Pace of change parameters'!$E$23:$I$23,1,$B$6),1,(J166-INDEX('Pace of change parameters'!$E$24:$I$24,1,$B$6))/(INDEX('Pace of change parameters'!$E$23:$I$23,1,$B$6)-INDEX('Pace of change parameters'!$E$24:$I$24,1,$B$6))))</f>
        <v>1</v>
      </c>
      <c r="W166" s="123">
        <f>MIN(S166, S166+(INDEX('Pace of change parameters'!$E$25:$I$25,1,$B$6)-S166)*(1-V166))</f>
        <v>4.7189685129215508E-2</v>
      </c>
      <c r="X166" s="123">
        <v>3.7300000000000111E-2</v>
      </c>
      <c r="Y166" s="99">
        <f t="shared" si="22"/>
        <v>115648.48725661518</v>
      </c>
      <c r="Z166" s="88">
        <v>0</v>
      </c>
      <c r="AA166" s="90">
        <f t="shared" si="26"/>
        <v>115570.26434020932</v>
      </c>
      <c r="AB166" s="90">
        <f>IF(INDEX('Pace of change parameters'!$E$27:$I$27,1,$B$6)=1,MAX(AA166,Y166),Y166)</f>
        <v>115648.48725661518</v>
      </c>
      <c r="AC166" s="88">
        <f t="shared" si="23"/>
        <v>4.7189685129215508E-2</v>
      </c>
      <c r="AD166" s="134">
        <v>3.7300000000000111E-2</v>
      </c>
      <c r="AE166" s="51">
        <f t="shared" si="24"/>
        <v>115648</v>
      </c>
      <c r="AF166" s="51">
        <v>293.14231384608462</v>
      </c>
      <c r="AG166" s="15">
        <f t="shared" si="29"/>
        <v>4.7185273051604026E-2</v>
      </c>
      <c r="AH166" s="15">
        <f t="shared" si="29"/>
        <v>3.7295629590157864E-2</v>
      </c>
      <c r="AI166" s="51"/>
      <c r="AJ166" s="51">
        <v>115570.26434020932</v>
      </c>
      <c r="AK166" s="51">
        <v>292.94527099900216</v>
      </c>
      <c r="AL166" s="15">
        <f t="shared" si="30"/>
        <v>6.7262682346935776E-4</v>
      </c>
      <c r="AM166" s="53">
        <f t="shared" si="30"/>
        <v>6.7262682346935776E-4</v>
      </c>
    </row>
    <row r="167" spans="1:39" x14ac:dyDescent="0.2">
      <c r="A167" s="160" t="s">
        <v>381</v>
      </c>
      <c r="B167" s="160" t="s">
        <v>382</v>
      </c>
      <c r="D167" s="62">
        <v>78637</v>
      </c>
      <c r="E167" s="67">
        <v>319.06189760410467</v>
      </c>
      <c r="F167" s="50"/>
      <c r="G167" s="82">
        <v>76844.060467814721</v>
      </c>
      <c r="H167" s="75">
        <v>310.36836240962543</v>
      </c>
      <c r="I167" s="84"/>
      <c r="J167" s="94">
        <f t="shared" si="28"/>
        <v>2.3332181059539714E-2</v>
      </c>
      <c r="K167" s="117">
        <f t="shared" si="28"/>
        <v>2.801037814223295E-2</v>
      </c>
      <c r="L167" s="94">
        <v>4.2042051431289362E-2</v>
      </c>
      <c r="M167" s="88">
        <f>INDEX('Pace of change parameters'!$E$20:$I$20,1,$B$6)</f>
        <v>3.73E-2</v>
      </c>
      <c r="N167" s="99">
        <f>IF(INDEX('Pace of change parameters'!$E$28:$I$28,1,$B$6)=1,(1+L167)*D167,D167)</f>
        <v>81943.060798402308</v>
      </c>
      <c r="O167" s="85">
        <f>IF(K167&lt;INDEX('Pace of change parameters'!$E$16:$I$16,1,$B$6),1,IF(K167&gt;INDEX('Pace of change parameters'!$E$17:$I$17,1,$B$6),0,(K167-INDEX('Pace of change parameters'!$E$17:$I$17,1,$B$6))/(INDEX('Pace of change parameters'!$E$16:$I$16,1,$B$6)-INDEX('Pace of change parameters'!$E$17:$I$17,1,$B$6))))</f>
        <v>0</v>
      </c>
      <c r="P167" s="52">
        <v>4.2042051431289362E-2</v>
      </c>
      <c r="Q167" s="52">
        <v>3.7300000000000111E-2</v>
      </c>
      <c r="R167" s="9">
        <f>IF(INDEX('Pace of change parameters'!$E$29:$I$29,1,$B$6)=1,D167*(1+P167),D167)</f>
        <v>81943.060798402308</v>
      </c>
      <c r="S167" s="94">
        <f>IF(P167&lt;INDEX('Pace of change parameters'!$E$22:$I$22,1,$B$6),INDEX('Pace of change parameters'!$E$22:$I$22,1,$B$6),P167)</f>
        <v>4.2042051431289362E-2</v>
      </c>
      <c r="T167" s="123">
        <v>3.7300000000000111E-2</v>
      </c>
      <c r="U167" s="108">
        <f t="shared" si="21"/>
        <v>81943.060798402308</v>
      </c>
      <c r="V167" s="122">
        <f>IF(J167&gt;INDEX('Pace of change parameters'!$E$24:$I$24,1,$B$6),0,IF(J167&lt;INDEX('Pace of change parameters'!$E$23:$I$23,1,$B$6),1,(J167-INDEX('Pace of change parameters'!$E$24:$I$24,1,$B$6))/(INDEX('Pace of change parameters'!$E$23:$I$23,1,$B$6)-INDEX('Pace of change parameters'!$E$24:$I$24,1,$B$6))))</f>
        <v>1</v>
      </c>
      <c r="W167" s="123">
        <f>MIN(S167, S167+(INDEX('Pace of change parameters'!$E$25:$I$25,1,$B$6)-S167)*(1-V167))</f>
        <v>4.2042051431289362E-2</v>
      </c>
      <c r="X167" s="123">
        <v>3.7300000000000111E-2</v>
      </c>
      <c r="Y167" s="99">
        <f t="shared" si="22"/>
        <v>81943.060798402308</v>
      </c>
      <c r="Z167" s="88">
        <v>0</v>
      </c>
      <c r="AA167" s="90">
        <f t="shared" si="26"/>
        <v>80296.140787819779</v>
      </c>
      <c r="AB167" s="90">
        <f>IF(INDEX('Pace of change parameters'!$E$27:$I$27,1,$B$6)=1,MAX(AA167,Y167),Y167)</f>
        <v>81943.060798402308</v>
      </c>
      <c r="AC167" s="88">
        <f t="shared" si="23"/>
        <v>4.2042051431289362E-2</v>
      </c>
      <c r="AD167" s="134">
        <v>3.7300000000000111E-2</v>
      </c>
      <c r="AE167" s="51">
        <f t="shared" si="24"/>
        <v>81943</v>
      </c>
      <c r="AF167" s="51">
        <v>330.96266082378696</v>
      </c>
      <c r="AG167" s="15">
        <f t="shared" si="29"/>
        <v>4.2041278278672989E-2</v>
      </c>
      <c r="AH167" s="15">
        <f t="shared" si="29"/>
        <v>3.7299230365792191E-2</v>
      </c>
      <c r="AI167" s="51"/>
      <c r="AJ167" s="51">
        <v>80296.140787819779</v>
      </c>
      <c r="AK167" s="51">
        <v>324.31109928875242</v>
      </c>
      <c r="AL167" s="15">
        <f t="shared" si="30"/>
        <v>2.0509817732486058E-2</v>
      </c>
      <c r="AM167" s="53">
        <f t="shared" si="30"/>
        <v>2.050981773248628E-2</v>
      </c>
    </row>
    <row r="168" spans="1:39" x14ac:dyDescent="0.2">
      <c r="A168" s="160" t="s">
        <v>383</v>
      </c>
      <c r="B168" s="160" t="s">
        <v>384</v>
      </c>
      <c r="D168" s="62">
        <v>31462</v>
      </c>
      <c r="E168" s="67">
        <v>241.08138465841131</v>
      </c>
      <c r="F168" s="50"/>
      <c r="G168" s="82">
        <v>34264.354861036933</v>
      </c>
      <c r="H168" s="75">
        <v>259.85003702085822</v>
      </c>
      <c r="I168" s="84"/>
      <c r="J168" s="94">
        <f t="shared" si="28"/>
        <v>-8.1786301607084333E-2</v>
      </c>
      <c r="K168" s="117">
        <f t="shared" si="28"/>
        <v>-7.2228784639119969E-2</v>
      </c>
      <c r="L168" s="94">
        <v>4.8097064308909143E-2</v>
      </c>
      <c r="M168" s="88">
        <f>INDEX('Pace of change parameters'!$E$20:$I$20,1,$B$6)</f>
        <v>3.73E-2</v>
      </c>
      <c r="N168" s="99">
        <f>IF(INDEX('Pace of change parameters'!$E$28:$I$28,1,$B$6)=1,(1+L168)*D168,D168)</f>
        <v>32975.229837286897</v>
      </c>
      <c r="O168" s="85">
        <f>IF(K168&lt;INDEX('Pace of change parameters'!$E$16:$I$16,1,$B$6),1,IF(K168&gt;INDEX('Pace of change parameters'!$E$17:$I$17,1,$B$6),0,(K168-INDEX('Pace of change parameters'!$E$17:$I$17,1,$B$6))/(INDEX('Pace of change parameters'!$E$16:$I$16,1,$B$6)-INDEX('Pace of change parameters'!$E$17:$I$17,1,$B$6))))</f>
        <v>0</v>
      </c>
      <c r="P168" s="52">
        <v>4.8097064308909143E-2</v>
      </c>
      <c r="Q168" s="52">
        <v>3.7300000000000111E-2</v>
      </c>
      <c r="R168" s="9">
        <f>IF(INDEX('Pace of change parameters'!$E$29:$I$29,1,$B$6)=1,D168*(1+P168),D168)</f>
        <v>32975.229837286897</v>
      </c>
      <c r="S168" s="94">
        <f>IF(P168&lt;INDEX('Pace of change parameters'!$E$22:$I$22,1,$B$6),INDEX('Pace of change parameters'!$E$22:$I$22,1,$B$6),P168)</f>
        <v>4.8097064308909143E-2</v>
      </c>
      <c r="T168" s="123">
        <v>3.7300000000000111E-2</v>
      </c>
      <c r="U168" s="108">
        <f t="shared" si="21"/>
        <v>32975.229837286897</v>
      </c>
      <c r="V168" s="122">
        <f>IF(J168&gt;INDEX('Pace of change parameters'!$E$24:$I$24,1,$B$6),0,IF(J168&lt;INDEX('Pace of change parameters'!$E$23:$I$23,1,$B$6),1,(J168-INDEX('Pace of change parameters'!$E$24:$I$24,1,$B$6))/(INDEX('Pace of change parameters'!$E$23:$I$23,1,$B$6)-INDEX('Pace of change parameters'!$E$24:$I$24,1,$B$6))))</f>
        <v>1</v>
      </c>
      <c r="W168" s="123">
        <f>MIN(S168, S168+(INDEX('Pace of change parameters'!$E$25:$I$25,1,$B$6)-S168)*(1-V168))</f>
        <v>4.8097064308909143E-2</v>
      </c>
      <c r="X168" s="123">
        <v>3.7300000000000111E-2</v>
      </c>
      <c r="Y168" s="99">
        <f t="shared" si="22"/>
        <v>32975.229837286897</v>
      </c>
      <c r="Z168" s="88">
        <v>0</v>
      </c>
      <c r="AA168" s="90">
        <f t="shared" si="26"/>
        <v>35803.618980779756</v>
      </c>
      <c r="AB168" s="90">
        <f>IF(INDEX('Pace of change parameters'!$E$27:$I$27,1,$B$6)=1,MAX(AA168,Y168),Y168)</f>
        <v>32975.229837286897</v>
      </c>
      <c r="AC168" s="88">
        <f t="shared" si="23"/>
        <v>4.8097064308909143E-2</v>
      </c>
      <c r="AD168" s="134">
        <v>3.7300000000000111E-2</v>
      </c>
      <c r="AE168" s="51">
        <f t="shared" si="24"/>
        <v>32975</v>
      </c>
      <c r="AF168" s="51">
        <v>250.071977292833</v>
      </c>
      <c r="AG168" s="15">
        <f t="shared" si="29"/>
        <v>4.8089759074438909E-2</v>
      </c>
      <c r="AH168" s="15">
        <f t="shared" si="29"/>
        <v>3.7292770021047028E-2</v>
      </c>
      <c r="AI168" s="51"/>
      <c r="AJ168" s="51">
        <v>35803.618980779756</v>
      </c>
      <c r="AK168" s="51">
        <v>271.52332957582411</v>
      </c>
      <c r="AL168" s="15">
        <f t="shared" si="30"/>
        <v>-7.9003716978951921E-2</v>
      </c>
      <c r="AM168" s="53">
        <f t="shared" si="30"/>
        <v>-7.9003716978952032E-2</v>
      </c>
    </row>
    <row r="169" spans="1:39" x14ac:dyDescent="0.2">
      <c r="A169" s="160" t="s">
        <v>385</v>
      </c>
      <c r="B169" s="160" t="s">
        <v>386</v>
      </c>
      <c r="D169" s="62">
        <v>53897</v>
      </c>
      <c r="E169" s="67">
        <v>254.3963438140263</v>
      </c>
      <c r="F169" s="50"/>
      <c r="G169" s="82">
        <v>47814.124903157775</v>
      </c>
      <c r="H169" s="75">
        <v>223.39388808354386</v>
      </c>
      <c r="I169" s="84"/>
      <c r="J169" s="94">
        <f t="shared" si="28"/>
        <v>0.12721920790482755</v>
      </c>
      <c r="K169" s="117">
        <f t="shared" si="28"/>
        <v>0.13877933723454539</v>
      </c>
      <c r="L169" s="94">
        <v>4.7937968258192631E-2</v>
      </c>
      <c r="M169" s="88">
        <f>INDEX('Pace of change parameters'!$E$20:$I$20,1,$B$6)</f>
        <v>3.73E-2</v>
      </c>
      <c r="N169" s="99">
        <f>IF(INDEX('Pace of change parameters'!$E$28:$I$28,1,$B$6)=1,(1+L169)*D169,D169)</f>
        <v>56480.712675211806</v>
      </c>
      <c r="O169" s="85">
        <f>IF(K169&lt;INDEX('Pace of change parameters'!$E$16:$I$16,1,$B$6),1,IF(K169&gt;INDEX('Pace of change parameters'!$E$17:$I$17,1,$B$6),0,(K169-INDEX('Pace of change parameters'!$E$17:$I$17,1,$B$6))/(INDEX('Pace of change parameters'!$E$16:$I$16,1,$B$6)-INDEX('Pace of change parameters'!$E$17:$I$17,1,$B$6))))</f>
        <v>0</v>
      </c>
      <c r="P169" s="52">
        <v>4.7937968258192631E-2</v>
      </c>
      <c r="Q169" s="52">
        <v>3.7300000000000111E-2</v>
      </c>
      <c r="R169" s="9">
        <f>IF(INDEX('Pace of change parameters'!$E$29:$I$29,1,$B$6)=1,D169*(1+P169),D169)</f>
        <v>56480.712675211806</v>
      </c>
      <c r="S169" s="94">
        <f>IF(P169&lt;INDEX('Pace of change parameters'!$E$22:$I$22,1,$B$6),INDEX('Pace of change parameters'!$E$22:$I$22,1,$B$6),P169)</f>
        <v>4.7937968258192631E-2</v>
      </c>
      <c r="T169" s="123">
        <v>3.7300000000000111E-2</v>
      </c>
      <c r="U169" s="108">
        <f t="shared" si="21"/>
        <v>56480.712675211806</v>
      </c>
      <c r="V169" s="122">
        <f>IF(J169&gt;INDEX('Pace of change parameters'!$E$24:$I$24,1,$B$6),0,IF(J169&lt;INDEX('Pace of change parameters'!$E$23:$I$23,1,$B$6),1,(J169-INDEX('Pace of change parameters'!$E$24:$I$24,1,$B$6))/(INDEX('Pace of change parameters'!$E$23:$I$23,1,$B$6)-INDEX('Pace of change parameters'!$E$24:$I$24,1,$B$6))))</f>
        <v>1</v>
      </c>
      <c r="W169" s="123">
        <f>MIN(S169, S169+(INDEX('Pace of change parameters'!$E$25:$I$25,1,$B$6)-S169)*(1-V169))</f>
        <v>4.7937968258192631E-2</v>
      </c>
      <c r="X169" s="123">
        <v>3.7300000000000111E-2</v>
      </c>
      <c r="Y169" s="99">
        <f t="shared" si="22"/>
        <v>56480.712675211806</v>
      </c>
      <c r="Z169" s="88">
        <v>-4.5043089793884161E-2</v>
      </c>
      <c r="AA169" s="90">
        <f t="shared" si="26"/>
        <v>47711.64110315017</v>
      </c>
      <c r="AB169" s="90">
        <f>IF(INDEX('Pace of change parameters'!$E$27:$I$27,1,$B$6)=1,MAX(AA169,Y169),Y169)</f>
        <v>56480.712675211806</v>
      </c>
      <c r="AC169" s="88">
        <f t="shared" si="23"/>
        <v>4.7937968258192631E-2</v>
      </c>
      <c r="AD169" s="134">
        <v>3.7300000000000111E-2</v>
      </c>
      <c r="AE169" s="51">
        <f t="shared" si="24"/>
        <v>56481</v>
      </c>
      <c r="AF169" s="51">
        <v>263.88666985753713</v>
      </c>
      <c r="AG169" s="15">
        <f t="shared" si="29"/>
        <v>4.7943299255988281E-2</v>
      </c>
      <c r="AH169" s="15">
        <f t="shared" si="29"/>
        <v>3.7305276881057114E-2</v>
      </c>
      <c r="AI169" s="51"/>
      <c r="AJ169" s="51">
        <v>49962.0879154141</v>
      </c>
      <c r="AK169" s="51">
        <v>233.42945413728734</v>
      </c>
      <c r="AL169" s="15">
        <f t="shared" si="30"/>
        <v>0.13047717492556421</v>
      </c>
      <c r="AM169" s="53">
        <f t="shared" si="30"/>
        <v>0.13047717492556421</v>
      </c>
    </row>
    <row r="170" spans="1:39" x14ac:dyDescent="0.2">
      <c r="A170" s="160" t="s">
        <v>387</v>
      </c>
      <c r="B170" s="160" t="s">
        <v>388</v>
      </c>
      <c r="D170" s="62">
        <v>30620</v>
      </c>
      <c r="E170" s="67">
        <v>214.52089005645885</v>
      </c>
      <c r="F170" s="50"/>
      <c r="G170" s="82">
        <v>32407.815364685881</v>
      </c>
      <c r="H170" s="75">
        <v>224.88135808740927</v>
      </c>
      <c r="I170" s="84"/>
      <c r="J170" s="94">
        <f t="shared" si="28"/>
        <v>-5.5166179656590653E-2</v>
      </c>
      <c r="K170" s="117">
        <f t="shared" si="28"/>
        <v>-4.6070817603846903E-2</v>
      </c>
      <c r="L170" s="94">
        <v>4.7285479831661981E-2</v>
      </c>
      <c r="M170" s="88">
        <f>INDEX('Pace of change parameters'!$E$20:$I$20,1,$B$6)</f>
        <v>3.73E-2</v>
      </c>
      <c r="N170" s="99">
        <f>IF(INDEX('Pace of change parameters'!$E$28:$I$28,1,$B$6)=1,(1+L170)*D170,D170)</f>
        <v>32067.881392445492</v>
      </c>
      <c r="O170" s="85">
        <f>IF(K170&lt;INDEX('Pace of change parameters'!$E$16:$I$16,1,$B$6),1,IF(K170&gt;INDEX('Pace of change parameters'!$E$17:$I$17,1,$B$6),0,(K170-INDEX('Pace of change parameters'!$E$17:$I$17,1,$B$6))/(INDEX('Pace of change parameters'!$E$16:$I$16,1,$B$6)-INDEX('Pace of change parameters'!$E$17:$I$17,1,$B$6))))</f>
        <v>0</v>
      </c>
      <c r="P170" s="52">
        <v>4.7285479831661981E-2</v>
      </c>
      <c r="Q170" s="52">
        <v>3.7300000000000111E-2</v>
      </c>
      <c r="R170" s="9">
        <f>IF(INDEX('Pace of change parameters'!$E$29:$I$29,1,$B$6)=1,D170*(1+P170),D170)</f>
        <v>32067.881392445492</v>
      </c>
      <c r="S170" s="94">
        <f>IF(P170&lt;INDEX('Pace of change parameters'!$E$22:$I$22,1,$B$6),INDEX('Pace of change parameters'!$E$22:$I$22,1,$B$6),P170)</f>
        <v>4.7285479831661981E-2</v>
      </c>
      <c r="T170" s="123">
        <v>3.7300000000000111E-2</v>
      </c>
      <c r="U170" s="108">
        <f t="shared" si="21"/>
        <v>32067.881392445492</v>
      </c>
      <c r="V170" s="122">
        <f>IF(J170&gt;INDEX('Pace of change parameters'!$E$24:$I$24,1,$B$6),0,IF(J170&lt;INDEX('Pace of change parameters'!$E$23:$I$23,1,$B$6),1,(J170-INDEX('Pace of change parameters'!$E$24:$I$24,1,$B$6))/(INDEX('Pace of change parameters'!$E$23:$I$23,1,$B$6)-INDEX('Pace of change parameters'!$E$24:$I$24,1,$B$6))))</f>
        <v>1</v>
      </c>
      <c r="W170" s="123">
        <f>MIN(S170, S170+(INDEX('Pace of change parameters'!$E$25:$I$25,1,$B$6)-S170)*(1-V170))</f>
        <v>4.7285479831661981E-2</v>
      </c>
      <c r="X170" s="123">
        <v>3.7300000000000111E-2</v>
      </c>
      <c r="Y170" s="99">
        <f t="shared" si="22"/>
        <v>32067.881392445492</v>
      </c>
      <c r="Z170" s="88">
        <v>-1.3961026913792973E-2</v>
      </c>
      <c r="AA170" s="90">
        <f t="shared" si="26"/>
        <v>33390.90609082437</v>
      </c>
      <c r="AB170" s="90">
        <f>IF(INDEX('Pace of change parameters'!$E$27:$I$27,1,$B$6)=1,MAX(AA170,Y170),Y170)</f>
        <v>32067.881392445492</v>
      </c>
      <c r="AC170" s="88">
        <f t="shared" si="23"/>
        <v>4.7285479831661981E-2</v>
      </c>
      <c r="AD170" s="134">
        <v>3.7300000000000111E-2</v>
      </c>
      <c r="AE170" s="51">
        <f t="shared" si="24"/>
        <v>32068</v>
      </c>
      <c r="AF170" s="51">
        <v>222.52334228629479</v>
      </c>
      <c r="AG170" s="15">
        <f t="shared" si="29"/>
        <v>4.7289353363814568E-2</v>
      </c>
      <c r="AH170" s="15">
        <f t="shared" si="29"/>
        <v>3.7303836599455575E-2</v>
      </c>
      <c r="AI170" s="51"/>
      <c r="AJ170" s="51">
        <v>33863.677808103312</v>
      </c>
      <c r="AK170" s="51">
        <v>234.98374603858605</v>
      </c>
      <c r="AL170" s="15">
        <f t="shared" si="30"/>
        <v>-5.3026662321764118E-2</v>
      </c>
      <c r="AM170" s="53">
        <f t="shared" si="30"/>
        <v>-5.3026662321764007E-2</v>
      </c>
    </row>
    <row r="171" spans="1:39" x14ac:dyDescent="0.2">
      <c r="A171" s="160" t="s">
        <v>389</v>
      </c>
      <c r="B171" s="160" t="s">
        <v>390</v>
      </c>
      <c r="D171" s="62">
        <v>94717</v>
      </c>
      <c r="E171" s="67">
        <v>300.74752718699119</v>
      </c>
      <c r="F171" s="50"/>
      <c r="G171" s="82">
        <v>94698.999240272649</v>
      </c>
      <c r="H171" s="75">
        <v>298.58319808176287</v>
      </c>
      <c r="I171" s="84"/>
      <c r="J171" s="94">
        <f t="shared" si="28"/>
        <v>1.9008394884600932E-4</v>
      </c>
      <c r="K171" s="117">
        <f t="shared" si="28"/>
        <v>7.2486634182129528E-3</v>
      </c>
      <c r="L171" s="94">
        <v>4.4620472979163495E-2</v>
      </c>
      <c r="M171" s="88">
        <f>INDEX('Pace of change parameters'!$E$20:$I$20,1,$B$6)</f>
        <v>3.73E-2</v>
      </c>
      <c r="N171" s="99">
        <f>IF(INDEX('Pace of change parameters'!$E$28:$I$28,1,$B$6)=1,(1+L171)*D171,D171)</f>
        <v>98943.317339167435</v>
      </c>
      <c r="O171" s="85">
        <f>IF(K171&lt;INDEX('Pace of change parameters'!$E$16:$I$16,1,$B$6),1,IF(K171&gt;INDEX('Pace of change parameters'!$E$17:$I$17,1,$B$6),0,(K171-INDEX('Pace of change parameters'!$E$17:$I$17,1,$B$6))/(INDEX('Pace of change parameters'!$E$16:$I$16,1,$B$6)-INDEX('Pace of change parameters'!$E$17:$I$17,1,$B$6))))</f>
        <v>0</v>
      </c>
      <c r="P171" s="52">
        <v>4.4620472979163495E-2</v>
      </c>
      <c r="Q171" s="52">
        <v>3.7300000000000111E-2</v>
      </c>
      <c r="R171" s="9">
        <f>IF(INDEX('Pace of change parameters'!$E$29:$I$29,1,$B$6)=1,D171*(1+P171),D171)</f>
        <v>98943.317339167435</v>
      </c>
      <c r="S171" s="94">
        <f>IF(P171&lt;INDEX('Pace of change parameters'!$E$22:$I$22,1,$B$6),INDEX('Pace of change parameters'!$E$22:$I$22,1,$B$6),P171)</f>
        <v>4.4620472979163495E-2</v>
      </c>
      <c r="T171" s="123">
        <v>3.7300000000000111E-2</v>
      </c>
      <c r="U171" s="108">
        <f t="shared" si="21"/>
        <v>98943.317339167435</v>
      </c>
      <c r="V171" s="122">
        <f>IF(J171&gt;INDEX('Pace of change parameters'!$E$24:$I$24,1,$B$6),0,IF(J171&lt;INDEX('Pace of change parameters'!$E$23:$I$23,1,$B$6),1,(J171-INDEX('Pace of change parameters'!$E$24:$I$24,1,$B$6))/(INDEX('Pace of change parameters'!$E$23:$I$23,1,$B$6)-INDEX('Pace of change parameters'!$E$24:$I$24,1,$B$6))))</f>
        <v>1</v>
      </c>
      <c r="W171" s="123">
        <f>MIN(S171, S171+(INDEX('Pace of change parameters'!$E$25:$I$25,1,$B$6)-S171)*(1-V171))</f>
        <v>4.4620472979163495E-2</v>
      </c>
      <c r="X171" s="123">
        <v>3.7300000000000111E-2</v>
      </c>
      <c r="Y171" s="99">
        <f t="shared" si="22"/>
        <v>98943.317339167435</v>
      </c>
      <c r="Z171" s="88">
        <v>0</v>
      </c>
      <c r="AA171" s="90">
        <f t="shared" si="26"/>
        <v>98953.180365155291</v>
      </c>
      <c r="AB171" s="90">
        <f>IF(INDEX('Pace of change parameters'!$E$27:$I$27,1,$B$6)=1,MAX(AA171,Y171),Y171)</f>
        <v>98943.317339167435</v>
      </c>
      <c r="AC171" s="88">
        <f t="shared" si="23"/>
        <v>4.4620472979163495E-2</v>
      </c>
      <c r="AD171" s="134">
        <v>3.7300000000000111E-2</v>
      </c>
      <c r="AE171" s="51">
        <f t="shared" si="24"/>
        <v>98943</v>
      </c>
      <c r="AF171" s="51">
        <v>311.96440938987479</v>
      </c>
      <c r="AG171" s="15">
        <f t="shared" si="29"/>
        <v>4.4617122586230629E-2</v>
      </c>
      <c r="AH171" s="15">
        <f t="shared" si="29"/>
        <v>3.7296673085891907E-2</v>
      </c>
      <c r="AI171" s="51"/>
      <c r="AJ171" s="51">
        <v>98953.180365155291</v>
      </c>
      <c r="AK171" s="51">
        <v>311.99650778595179</v>
      </c>
      <c r="AL171" s="15">
        <f t="shared" si="30"/>
        <v>-1.0288062614782767E-4</v>
      </c>
      <c r="AM171" s="53">
        <f t="shared" si="30"/>
        <v>-1.0288062614793869E-4</v>
      </c>
    </row>
    <row r="172" spans="1:39" x14ac:dyDescent="0.2">
      <c r="A172" s="160" t="s">
        <v>391</v>
      </c>
      <c r="B172" s="160" t="s">
        <v>392</v>
      </c>
      <c r="D172" s="62">
        <v>51397</v>
      </c>
      <c r="E172" s="67">
        <v>233.74767148212447</v>
      </c>
      <c r="F172" s="50"/>
      <c r="G172" s="82">
        <v>55055.68709096533</v>
      </c>
      <c r="H172" s="75">
        <v>248.94424320161539</v>
      </c>
      <c r="I172" s="84"/>
      <c r="J172" s="94">
        <f t="shared" si="28"/>
        <v>-6.6454298988591232E-2</v>
      </c>
      <c r="K172" s="117">
        <f t="shared" si="28"/>
        <v>-6.1044077678002351E-2</v>
      </c>
      <c r="L172" s="94">
        <v>4.3311513479622699E-2</v>
      </c>
      <c r="M172" s="88">
        <f>INDEX('Pace of change parameters'!$E$20:$I$20,1,$B$6)</f>
        <v>3.73E-2</v>
      </c>
      <c r="N172" s="99">
        <f>IF(INDEX('Pace of change parameters'!$E$28:$I$28,1,$B$6)=1,(1+L172)*D172,D172)</f>
        <v>53623.081858312165</v>
      </c>
      <c r="O172" s="85">
        <f>IF(K172&lt;INDEX('Pace of change parameters'!$E$16:$I$16,1,$B$6),1,IF(K172&gt;INDEX('Pace of change parameters'!$E$17:$I$17,1,$B$6),0,(K172-INDEX('Pace of change parameters'!$E$17:$I$17,1,$B$6))/(INDEX('Pace of change parameters'!$E$16:$I$16,1,$B$6)-INDEX('Pace of change parameters'!$E$17:$I$17,1,$B$6))))</f>
        <v>0</v>
      </c>
      <c r="P172" s="52">
        <v>4.3311513479622699E-2</v>
      </c>
      <c r="Q172" s="52">
        <v>3.7300000000000111E-2</v>
      </c>
      <c r="R172" s="9">
        <f>IF(INDEX('Pace of change parameters'!$E$29:$I$29,1,$B$6)=1,D172*(1+P172),D172)</f>
        <v>53623.081858312165</v>
      </c>
      <c r="S172" s="94">
        <f>IF(P172&lt;INDEX('Pace of change parameters'!$E$22:$I$22,1,$B$6),INDEX('Pace of change parameters'!$E$22:$I$22,1,$B$6),P172)</f>
        <v>4.3311513479622699E-2</v>
      </c>
      <c r="T172" s="123">
        <v>3.7300000000000111E-2</v>
      </c>
      <c r="U172" s="108">
        <f t="shared" si="21"/>
        <v>53623.081858312165</v>
      </c>
      <c r="V172" s="122">
        <f>IF(J172&gt;INDEX('Pace of change parameters'!$E$24:$I$24,1,$B$6),0,IF(J172&lt;INDEX('Pace of change parameters'!$E$23:$I$23,1,$B$6),1,(J172-INDEX('Pace of change parameters'!$E$24:$I$24,1,$B$6))/(INDEX('Pace of change parameters'!$E$23:$I$23,1,$B$6)-INDEX('Pace of change parameters'!$E$24:$I$24,1,$B$6))))</f>
        <v>1</v>
      </c>
      <c r="W172" s="123">
        <f>MIN(S172, S172+(INDEX('Pace of change parameters'!$E$25:$I$25,1,$B$6)-S172)*(1-V172))</f>
        <v>4.3311513479622699E-2</v>
      </c>
      <c r="X172" s="123">
        <v>3.7300000000000111E-2</v>
      </c>
      <c r="Y172" s="99">
        <f t="shared" si="22"/>
        <v>53623.081858312165</v>
      </c>
      <c r="Z172" s="88">
        <v>0</v>
      </c>
      <c r="AA172" s="90">
        <f t="shared" si="26"/>
        <v>57528.964176455636</v>
      </c>
      <c r="AB172" s="90">
        <f>IF(INDEX('Pace of change parameters'!$E$27:$I$27,1,$B$6)=1,MAX(AA172,Y172),Y172)</f>
        <v>53623.081858312165</v>
      </c>
      <c r="AC172" s="88">
        <f t="shared" si="23"/>
        <v>4.3311513479622699E-2</v>
      </c>
      <c r="AD172" s="134">
        <v>3.7300000000000111E-2</v>
      </c>
      <c r="AE172" s="51">
        <f t="shared" si="24"/>
        <v>53623</v>
      </c>
      <c r="AF172" s="51">
        <v>242.46608949124936</v>
      </c>
      <c r="AG172" s="15">
        <f t="shared" si="29"/>
        <v>4.3309920812498737E-2</v>
      </c>
      <c r="AH172" s="15">
        <f t="shared" si="29"/>
        <v>3.7298416509751631E-2</v>
      </c>
      <c r="AI172" s="51"/>
      <c r="AJ172" s="51">
        <v>57528.964176455636</v>
      </c>
      <c r="AK172" s="51">
        <v>260.12761270998215</v>
      </c>
      <c r="AL172" s="15">
        <f t="shared" si="30"/>
        <v>-6.7895611060805328E-2</v>
      </c>
      <c r="AM172" s="53">
        <f t="shared" si="30"/>
        <v>-6.7895611060805439E-2</v>
      </c>
    </row>
    <row r="173" spans="1:39" x14ac:dyDescent="0.2">
      <c r="A173" s="160" t="s">
        <v>393</v>
      </c>
      <c r="B173" s="160" t="s">
        <v>394</v>
      </c>
      <c r="D173" s="62">
        <v>81947</v>
      </c>
      <c r="E173" s="67">
        <v>239.84112222991516</v>
      </c>
      <c r="F173" s="50"/>
      <c r="G173" s="82">
        <v>76233.219681574425</v>
      </c>
      <c r="H173" s="75">
        <v>221.77931763933898</v>
      </c>
      <c r="I173" s="84"/>
      <c r="J173" s="94">
        <f t="shared" si="28"/>
        <v>7.4951318366087483E-2</v>
      </c>
      <c r="K173" s="117">
        <f t="shared" si="28"/>
        <v>8.1440437200499316E-2</v>
      </c>
      <c r="L173" s="94">
        <v>4.3561830514489364E-2</v>
      </c>
      <c r="M173" s="88">
        <f>INDEX('Pace of change parameters'!$E$20:$I$20,1,$B$6)</f>
        <v>3.73E-2</v>
      </c>
      <c r="N173" s="99">
        <f>IF(INDEX('Pace of change parameters'!$E$28:$I$28,1,$B$6)=1,(1+L173)*D173,D173)</f>
        <v>85516.761325170854</v>
      </c>
      <c r="O173" s="85">
        <f>IF(K173&lt;INDEX('Pace of change parameters'!$E$16:$I$16,1,$B$6),1,IF(K173&gt;INDEX('Pace of change parameters'!$E$17:$I$17,1,$B$6),0,(K173-INDEX('Pace of change parameters'!$E$17:$I$17,1,$B$6))/(INDEX('Pace of change parameters'!$E$16:$I$16,1,$B$6)-INDEX('Pace of change parameters'!$E$17:$I$17,1,$B$6))))</f>
        <v>0</v>
      </c>
      <c r="P173" s="52">
        <v>4.3561830514489364E-2</v>
      </c>
      <c r="Q173" s="52">
        <v>3.7300000000000111E-2</v>
      </c>
      <c r="R173" s="9">
        <f>IF(INDEX('Pace of change parameters'!$E$29:$I$29,1,$B$6)=1,D173*(1+P173),D173)</f>
        <v>85516.761325170854</v>
      </c>
      <c r="S173" s="94">
        <f>IF(P173&lt;INDEX('Pace of change parameters'!$E$22:$I$22,1,$B$6),INDEX('Pace of change parameters'!$E$22:$I$22,1,$B$6),P173)</f>
        <v>4.3561830514489364E-2</v>
      </c>
      <c r="T173" s="123">
        <v>3.7300000000000111E-2</v>
      </c>
      <c r="U173" s="108">
        <f t="shared" si="21"/>
        <v>85516.761325170854</v>
      </c>
      <c r="V173" s="122">
        <f>IF(J173&gt;INDEX('Pace of change parameters'!$E$24:$I$24,1,$B$6),0,IF(J173&lt;INDEX('Pace of change parameters'!$E$23:$I$23,1,$B$6),1,(J173-INDEX('Pace of change parameters'!$E$24:$I$24,1,$B$6))/(INDEX('Pace of change parameters'!$E$23:$I$23,1,$B$6)-INDEX('Pace of change parameters'!$E$24:$I$24,1,$B$6))))</f>
        <v>1</v>
      </c>
      <c r="W173" s="123">
        <f>MIN(S173, S173+(INDEX('Pace of change parameters'!$E$25:$I$25,1,$B$6)-S173)*(1-V173))</f>
        <v>4.3561830514489364E-2</v>
      </c>
      <c r="X173" s="123">
        <v>3.7300000000000111E-2</v>
      </c>
      <c r="Y173" s="99">
        <f t="shared" si="22"/>
        <v>85516.761325170854</v>
      </c>
      <c r="Z173" s="88">
        <v>-4.3039183890824506E-2</v>
      </c>
      <c r="AA173" s="90">
        <f t="shared" si="26"/>
        <v>76229.44983944259</v>
      </c>
      <c r="AB173" s="90">
        <f>IF(INDEX('Pace of change parameters'!$E$27:$I$27,1,$B$6)=1,MAX(AA173,Y173),Y173)</f>
        <v>85516.761325170854</v>
      </c>
      <c r="AC173" s="88">
        <f t="shared" si="23"/>
        <v>4.3561830514489364E-2</v>
      </c>
      <c r="AD173" s="134">
        <v>3.7300000000000111E-2</v>
      </c>
      <c r="AE173" s="51">
        <f t="shared" si="24"/>
        <v>85517</v>
      </c>
      <c r="AF173" s="51">
        <v>248.78789044702273</v>
      </c>
      <c r="AG173" s="15">
        <f t="shared" si="29"/>
        <v>4.3564743065640066E-2</v>
      </c>
      <c r="AH173" s="15">
        <f t="shared" si="29"/>
        <v>3.7302895074561304E-2</v>
      </c>
      <c r="AI173" s="51"/>
      <c r="AJ173" s="51">
        <v>79657.859084949101</v>
      </c>
      <c r="AK173" s="51">
        <v>231.74235203843321</v>
      </c>
      <c r="AL173" s="15">
        <f t="shared" si="30"/>
        <v>7.3553833637463928E-2</v>
      </c>
      <c r="AM173" s="53">
        <f t="shared" si="30"/>
        <v>7.3553833637463928E-2</v>
      </c>
    </row>
    <row r="174" spans="1:39" x14ac:dyDescent="0.2">
      <c r="A174" s="160" t="s">
        <v>395</v>
      </c>
      <c r="B174" s="160" t="s">
        <v>396</v>
      </c>
      <c r="D174" s="62">
        <v>128647</v>
      </c>
      <c r="E174" s="67">
        <v>251.21659327897848</v>
      </c>
      <c r="F174" s="50"/>
      <c r="G174" s="82">
        <v>128684.29515880828</v>
      </c>
      <c r="H174" s="75">
        <v>249.27537498144937</v>
      </c>
      <c r="I174" s="84"/>
      <c r="J174" s="94">
        <f t="shared" si="28"/>
        <v>-2.8981903939606646E-4</v>
      </c>
      <c r="K174" s="117">
        <f t="shared" si="28"/>
        <v>7.7874451003174805E-3</v>
      </c>
      <c r="L174" s="94">
        <v>4.5680975058265627E-2</v>
      </c>
      <c r="M174" s="88">
        <f>INDEX('Pace of change parameters'!$E$20:$I$20,1,$B$6)</f>
        <v>3.73E-2</v>
      </c>
      <c r="N174" s="99">
        <f>IF(INDEX('Pace of change parameters'!$E$28:$I$28,1,$B$6)=1,(1+L174)*D174,D174)</f>
        <v>134523.7203983207</v>
      </c>
      <c r="O174" s="85">
        <f>IF(K174&lt;INDEX('Pace of change parameters'!$E$16:$I$16,1,$B$6),1,IF(K174&gt;INDEX('Pace of change parameters'!$E$17:$I$17,1,$B$6),0,(K174-INDEX('Pace of change parameters'!$E$17:$I$17,1,$B$6))/(INDEX('Pace of change parameters'!$E$16:$I$16,1,$B$6)-INDEX('Pace of change parameters'!$E$17:$I$17,1,$B$6))))</f>
        <v>0</v>
      </c>
      <c r="P174" s="52">
        <v>4.5680975058265627E-2</v>
      </c>
      <c r="Q174" s="52">
        <v>3.7300000000000111E-2</v>
      </c>
      <c r="R174" s="9">
        <f>IF(INDEX('Pace of change parameters'!$E$29:$I$29,1,$B$6)=1,D174*(1+P174),D174)</f>
        <v>134523.7203983207</v>
      </c>
      <c r="S174" s="94">
        <f>IF(P174&lt;INDEX('Pace of change parameters'!$E$22:$I$22,1,$B$6),INDEX('Pace of change parameters'!$E$22:$I$22,1,$B$6),P174)</f>
        <v>4.5680975058265627E-2</v>
      </c>
      <c r="T174" s="123">
        <v>3.7300000000000111E-2</v>
      </c>
      <c r="U174" s="108">
        <f t="shared" si="21"/>
        <v>134523.7203983207</v>
      </c>
      <c r="V174" s="122">
        <f>IF(J174&gt;INDEX('Pace of change parameters'!$E$24:$I$24,1,$B$6),0,IF(J174&lt;INDEX('Pace of change parameters'!$E$23:$I$23,1,$B$6),1,(J174-INDEX('Pace of change parameters'!$E$24:$I$24,1,$B$6))/(INDEX('Pace of change parameters'!$E$23:$I$23,1,$B$6)-INDEX('Pace of change parameters'!$E$24:$I$24,1,$B$6))))</f>
        <v>1</v>
      </c>
      <c r="W174" s="123">
        <f>MIN(S174, S174+(INDEX('Pace of change parameters'!$E$25:$I$25,1,$B$6)-S174)*(1-V174))</f>
        <v>4.5680975058265627E-2</v>
      </c>
      <c r="X174" s="123">
        <v>3.7300000000000111E-2</v>
      </c>
      <c r="Y174" s="99">
        <f t="shared" si="22"/>
        <v>134523.7203983207</v>
      </c>
      <c r="Z174" s="88">
        <v>-2.2483970601330006E-2</v>
      </c>
      <c r="AA174" s="90">
        <f t="shared" si="26"/>
        <v>131441.8924877602</v>
      </c>
      <c r="AB174" s="90">
        <f>IF(INDEX('Pace of change parameters'!$E$27:$I$27,1,$B$6)=1,MAX(AA174,Y174),Y174)</f>
        <v>134523.7203983207</v>
      </c>
      <c r="AC174" s="88">
        <f t="shared" si="23"/>
        <v>4.5680975058265627E-2</v>
      </c>
      <c r="AD174" s="134">
        <v>3.7300000000000111E-2</v>
      </c>
      <c r="AE174" s="51">
        <f t="shared" si="24"/>
        <v>134524</v>
      </c>
      <c r="AF174" s="51">
        <v>260.58751382692844</v>
      </c>
      <c r="AG174" s="15">
        <f t="shared" si="29"/>
        <v>4.5683148460516021E-2</v>
      </c>
      <c r="AH174" s="15">
        <f t="shared" si="29"/>
        <v>3.7302155982759766E-2</v>
      </c>
      <c r="AI174" s="51"/>
      <c r="AJ174" s="51">
        <v>134465.20418557039</v>
      </c>
      <c r="AK174" s="51">
        <v>260.47361998563883</v>
      </c>
      <c r="AL174" s="15">
        <f t="shared" si="30"/>
        <v>4.3725672218131173E-4</v>
      </c>
      <c r="AM174" s="53">
        <f t="shared" si="30"/>
        <v>4.3725672218131173E-4</v>
      </c>
    </row>
    <row r="175" spans="1:39" x14ac:dyDescent="0.2">
      <c r="A175" s="160" t="s">
        <v>397</v>
      </c>
      <c r="B175" s="160" t="s">
        <v>398</v>
      </c>
      <c r="D175" s="62">
        <v>32831</v>
      </c>
      <c r="E175" s="67">
        <v>248.84980901821666</v>
      </c>
      <c r="F175" s="50"/>
      <c r="G175" s="82">
        <v>34652.805858928754</v>
      </c>
      <c r="H175" s="75">
        <v>259.9087018739429</v>
      </c>
      <c r="I175" s="84"/>
      <c r="J175" s="94">
        <f t="shared" si="28"/>
        <v>-5.2573112444207482E-2</v>
      </c>
      <c r="K175" s="117">
        <f t="shared" si="28"/>
        <v>-4.2549144280247586E-2</v>
      </c>
      <c r="L175" s="94">
        <v>4.8274843877716522E-2</v>
      </c>
      <c r="M175" s="88">
        <f>INDEX('Pace of change parameters'!$E$20:$I$20,1,$B$6)</f>
        <v>3.73E-2</v>
      </c>
      <c r="N175" s="99">
        <f>IF(INDEX('Pace of change parameters'!$E$28:$I$28,1,$B$6)=1,(1+L175)*D175,D175)</f>
        <v>34415.911399349308</v>
      </c>
      <c r="O175" s="85">
        <f>IF(K175&lt;INDEX('Pace of change parameters'!$E$16:$I$16,1,$B$6),1,IF(K175&gt;INDEX('Pace of change parameters'!$E$17:$I$17,1,$B$6),0,(K175-INDEX('Pace of change parameters'!$E$17:$I$17,1,$B$6))/(INDEX('Pace of change parameters'!$E$16:$I$16,1,$B$6)-INDEX('Pace of change parameters'!$E$17:$I$17,1,$B$6))))</f>
        <v>0</v>
      </c>
      <c r="P175" s="52">
        <v>4.8274843877716522E-2</v>
      </c>
      <c r="Q175" s="52">
        <v>3.7300000000000111E-2</v>
      </c>
      <c r="R175" s="9">
        <f>IF(INDEX('Pace of change parameters'!$E$29:$I$29,1,$B$6)=1,D175*(1+P175),D175)</f>
        <v>34415.911399349308</v>
      </c>
      <c r="S175" s="94">
        <f>IF(P175&lt;INDEX('Pace of change parameters'!$E$22:$I$22,1,$B$6),INDEX('Pace of change parameters'!$E$22:$I$22,1,$B$6),P175)</f>
        <v>4.8274843877716522E-2</v>
      </c>
      <c r="T175" s="123">
        <v>3.7300000000000111E-2</v>
      </c>
      <c r="U175" s="108">
        <f t="shared" si="21"/>
        <v>34415.911399349308</v>
      </c>
      <c r="V175" s="122">
        <f>IF(J175&gt;INDEX('Pace of change parameters'!$E$24:$I$24,1,$B$6),0,IF(J175&lt;INDEX('Pace of change parameters'!$E$23:$I$23,1,$B$6),1,(J175-INDEX('Pace of change parameters'!$E$24:$I$24,1,$B$6))/(INDEX('Pace of change parameters'!$E$23:$I$23,1,$B$6)-INDEX('Pace of change parameters'!$E$24:$I$24,1,$B$6))))</f>
        <v>1</v>
      </c>
      <c r="W175" s="123">
        <f>MIN(S175, S175+(INDEX('Pace of change parameters'!$E$25:$I$25,1,$B$6)-S175)*(1-V175))</f>
        <v>4.8274843877716522E-2</v>
      </c>
      <c r="X175" s="123">
        <v>3.7300000000000111E-2</v>
      </c>
      <c r="Y175" s="99">
        <f t="shared" si="22"/>
        <v>34415.911399349308</v>
      </c>
      <c r="Z175" s="88">
        <v>-9.6075714148435853E-4</v>
      </c>
      <c r="AA175" s="90">
        <f t="shared" si="26"/>
        <v>36174.731881262065</v>
      </c>
      <c r="AB175" s="90">
        <f>IF(INDEX('Pace of change parameters'!$E$27:$I$27,1,$B$6)=1,MAX(AA175,Y175),Y175)</f>
        <v>34415.911399349308</v>
      </c>
      <c r="AC175" s="88">
        <f t="shared" si="23"/>
        <v>4.8274843877716522E-2</v>
      </c>
      <c r="AD175" s="134">
        <v>3.7300000000000111E-2</v>
      </c>
      <c r="AE175" s="51">
        <f t="shared" si="24"/>
        <v>34416</v>
      </c>
      <c r="AF175" s="51">
        <v>258.13257143184023</v>
      </c>
      <c r="AG175" s="15">
        <f t="shared" si="29"/>
        <v>4.8277542566476761E-2</v>
      </c>
      <c r="AH175" s="15">
        <f t="shared" si="29"/>
        <v>3.7302670435017449E-2</v>
      </c>
      <c r="AI175" s="51"/>
      <c r="AJ175" s="51">
        <v>36209.520436611267</v>
      </c>
      <c r="AK175" s="51">
        <v>271.5846298412435</v>
      </c>
      <c r="AL175" s="15">
        <f t="shared" si="30"/>
        <v>-4.9531736819078298E-2</v>
      </c>
      <c r="AM175" s="53">
        <f t="shared" si="30"/>
        <v>-4.9531736819078298E-2</v>
      </c>
    </row>
    <row r="176" spans="1:39" x14ac:dyDescent="0.2">
      <c r="A176" s="160" t="s">
        <v>399</v>
      </c>
      <c r="B176" s="160" t="s">
        <v>400</v>
      </c>
      <c r="D176" s="62">
        <v>71415</v>
      </c>
      <c r="E176" s="67">
        <v>270.34810941922058</v>
      </c>
      <c r="F176" s="50"/>
      <c r="G176" s="82">
        <v>70875.021902046807</v>
      </c>
      <c r="H176" s="75">
        <v>265.70528792088095</v>
      </c>
      <c r="I176" s="84"/>
      <c r="J176" s="94">
        <f t="shared" si="28"/>
        <v>7.6187362410902182E-3</v>
      </c>
      <c r="K176" s="117">
        <f t="shared" si="28"/>
        <v>1.7473575835352362E-2</v>
      </c>
      <c r="L176" s="94">
        <v>4.744513202609002E-2</v>
      </c>
      <c r="M176" s="88">
        <f>INDEX('Pace of change parameters'!$E$20:$I$20,1,$B$6)</f>
        <v>3.73E-2</v>
      </c>
      <c r="N176" s="99">
        <f>IF(INDEX('Pace of change parameters'!$E$28:$I$28,1,$B$6)=1,(1+L176)*D176,D176)</f>
        <v>74803.294103643217</v>
      </c>
      <c r="O176" s="85">
        <f>IF(K176&lt;INDEX('Pace of change parameters'!$E$16:$I$16,1,$B$6),1,IF(K176&gt;INDEX('Pace of change parameters'!$E$17:$I$17,1,$B$6),0,(K176-INDEX('Pace of change parameters'!$E$17:$I$17,1,$B$6))/(INDEX('Pace of change parameters'!$E$16:$I$16,1,$B$6)-INDEX('Pace of change parameters'!$E$17:$I$17,1,$B$6))))</f>
        <v>0</v>
      </c>
      <c r="P176" s="52">
        <v>4.744513202609002E-2</v>
      </c>
      <c r="Q176" s="52">
        <v>3.7300000000000111E-2</v>
      </c>
      <c r="R176" s="9">
        <f>IF(INDEX('Pace of change parameters'!$E$29:$I$29,1,$B$6)=1,D176*(1+P176),D176)</f>
        <v>74803.294103643217</v>
      </c>
      <c r="S176" s="94">
        <f>IF(P176&lt;INDEX('Pace of change parameters'!$E$22:$I$22,1,$B$6),INDEX('Pace of change parameters'!$E$22:$I$22,1,$B$6),P176)</f>
        <v>4.744513202609002E-2</v>
      </c>
      <c r="T176" s="123">
        <v>3.7300000000000111E-2</v>
      </c>
      <c r="U176" s="108">
        <f t="shared" si="21"/>
        <v>74803.294103643217</v>
      </c>
      <c r="V176" s="122">
        <f>IF(J176&gt;INDEX('Pace of change parameters'!$E$24:$I$24,1,$B$6),0,IF(J176&lt;INDEX('Pace of change parameters'!$E$23:$I$23,1,$B$6),1,(J176-INDEX('Pace of change parameters'!$E$24:$I$24,1,$B$6))/(INDEX('Pace of change parameters'!$E$23:$I$23,1,$B$6)-INDEX('Pace of change parameters'!$E$24:$I$24,1,$B$6))))</f>
        <v>1</v>
      </c>
      <c r="W176" s="123">
        <f>MIN(S176, S176+(INDEX('Pace of change parameters'!$E$25:$I$25,1,$B$6)-S176)*(1-V176))</f>
        <v>4.744513202609002E-2</v>
      </c>
      <c r="X176" s="123">
        <v>3.7300000000000111E-2</v>
      </c>
      <c r="Y176" s="99">
        <f t="shared" si="22"/>
        <v>74803.294103643217</v>
      </c>
      <c r="Z176" s="88">
        <v>-3.0356243316862264E-2</v>
      </c>
      <c r="AA176" s="90">
        <f t="shared" si="26"/>
        <v>71810.802342646086</v>
      </c>
      <c r="AB176" s="90">
        <f>IF(INDEX('Pace of change parameters'!$E$27:$I$27,1,$B$6)=1,MAX(AA176,Y176),Y176)</f>
        <v>74803.294103643217</v>
      </c>
      <c r="AC176" s="88">
        <f t="shared" si="23"/>
        <v>4.744513202609002E-2</v>
      </c>
      <c r="AD176" s="134">
        <v>3.7300000000000111E-2</v>
      </c>
      <c r="AE176" s="51">
        <f t="shared" si="24"/>
        <v>74803</v>
      </c>
      <c r="AF176" s="51">
        <v>280.43099132744919</v>
      </c>
      <c r="AG176" s="15">
        <f t="shared" si="29"/>
        <v>4.7441013792620668E-2</v>
      </c>
      <c r="AH176" s="15">
        <f t="shared" si="29"/>
        <v>3.7295921654082687E-2</v>
      </c>
      <c r="AI176" s="51"/>
      <c r="AJ176" s="51">
        <v>74058.953969125156</v>
      </c>
      <c r="AK176" s="51">
        <v>277.6416170238586</v>
      </c>
      <c r="AL176" s="15">
        <f t="shared" si="30"/>
        <v>1.0046672157765446E-2</v>
      </c>
      <c r="AM176" s="53">
        <f t="shared" si="30"/>
        <v>1.0046672157765446E-2</v>
      </c>
    </row>
    <row r="177" spans="1:39" x14ac:dyDescent="0.2">
      <c r="A177" s="160" t="s">
        <v>401</v>
      </c>
      <c r="B177" s="160" t="s">
        <v>402</v>
      </c>
      <c r="D177" s="62">
        <v>45948</v>
      </c>
      <c r="E177" s="67">
        <v>250.86676009476113</v>
      </c>
      <c r="F177" s="50"/>
      <c r="G177" s="82">
        <v>47685.182539708723</v>
      </c>
      <c r="H177" s="75">
        <v>257.57546056773606</v>
      </c>
      <c r="I177" s="84"/>
      <c r="J177" s="94">
        <f t="shared" si="28"/>
        <v>-3.6430237805258003E-2</v>
      </c>
      <c r="K177" s="117">
        <f t="shared" si="28"/>
        <v>-2.6045573045615167E-2</v>
      </c>
      <c r="L177" s="94">
        <v>4.8479276454921116E-2</v>
      </c>
      <c r="M177" s="88">
        <f>INDEX('Pace of change parameters'!$E$20:$I$20,1,$B$6)</f>
        <v>3.73E-2</v>
      </c>
      <c r="N177" s="99">
        <f>IF(INDEX('Pace of change parameters'!$E$28:$I$28,1,$B$6)=1,(1+L177)*D177,D177)</f>
        <v>48175.525794550718</v>
      </c>
      <c r="O177" s="85">
        <f>IF(K177&lt;INDEX('Pace of change parameters'!$E$16:$I$16,1,$B$6),1,IF(K177&gt;INDEX('Pace of change parameters'!$E$17:$I$17,1,$B$6),0,(K177-INDEX('Pace of change parameters'!$E$17:$I$17,1,$B$6))/(INDEX('Pace of change parameters'!$E$16:$I$16,1,$B$6)-INDEX('Pace of change parameters'!$E$17:$I$17,1,$B$6))))</f>
        <v>0</v>
      </c>
      <c r="P177" s="52">
        <v>4.8479276454921116E-2</v>
      </c>
      <c r="Q177" s="52">
        <v>3.7300000000000111E-2</v>
      </c>
      <c r="R177" s="9">
        <f>IF(INDEX('Pace of change parameters'!$E$29:$I$29,1,$B$6)=1,D177*(1+P177),D177)</f>
        <v>48175.525794550718</v>
      </c>
      <c r="S177" s="94">
        <f>IF(P177&lt;INDEX('Pace of change parameters'!$E$22:$I$22,1,$B$6),INDEX('Pace of change parameters'!$E$22:$I$22,1,$B$6),P177)</f>
        <v>4.8479276454921116E-2</v>
      </c>
      <c r="T177" s="123">
        <v>3.7300000000000111E-2</v>
      </c>
      <c r="U177" s="108">
        <f t="shared" si="21"/>
        <v>48175.525794550718</v>
      </c>
      <c r="V177" s="122">
        <f>IF(J177&gt;INDEX('Pace of change parameters'!$E$24:$I$24,1,$B$6),0,IF(J177&lt;INDEX('Pace of change parameters'!$E$23:$I$23,1,$B$6),1,(J177-INDEX('Pace of change parameters'!$E$24:$I$24,1,$B$6))/(INDEX('Pace of change parameters'!$E$23:$I$23,1,$B$6)-INDEX('Pace of change parameters'!$E$24:$I$24,1,$B$6))))</f>
        <v>1</v>
      </c>
      <c r="W177" s="123">
        <f>MIN(S177, S177+(INDEX('Pace of change parameters'!$E$25:$I$25,1,$B$6)-S177)*(1-V177))</f>
        <v>4.8479276454921116E-2</v>
      </c>
      <c r="X177" s="123">
        <v>3.7300000000000111E-2</v>
      </c>
      <c r="Y177" s="99">
        <f t="shared" si="22"/>
        <v>48175.525794550718</v>
      </c>
      <c r="Z177" s="88">
        <v>-2.9606334447207394E-2</v>
      </c>
      <c r="AA177" s="90">
        <f t="shared" si="26"/>
        <v>48352.147770679352</v>
      </c>
      <c r="AB177" s="90">
        <f>IF(INDEX('Pace of change parameters'!$E$27:$I$27,1,$B$6)=1,MAX(AA177,Y177),Y177)</f>
        <v>48175.525794550718</v>
      </c>
      <c r="AC177" s="88">
        <f t="shared" si="23"/>
        <v>4.8479276454921116E-2</v>
      </c>
      <c r="AD177" s="134">
        <v>3.7300000000000111E-2</v>
      </c>
      <c r="AE177" s="51">
        <f t="shared" si="24"/>
        <v>48176</v>
      </c>
      <c r="AF177" s="51">
        <v>260.22665170628176</v>
      </c>
      <c r="AG177" s="15">
        <f t="shared" si="29"/>
        <v>4.8489596935666457E-2</v>
      </c>
      <c r="AH177" s="15">
        <f t="shared" si="29"/>
        <v>3.7310210439936542E-2</v>
      </c>
      <c r="AI177" s="51"/>
      <c r="AJ177" s="51">
        <v>49827.353049687481</v>
      </c>
      <c r="AK177" s="51">
        <v>269.14657189278813</v>
      </c>
      <c r="AL177" s="15">
        <f t="shared" si="30"/>
        <v>-3.3141496559947026E-2</v>
      </c>
      <c r="AM177" s="53">
        <f t="shared" si="30"/>
        <v>-3.3141496559947026E-2</v>
      </c>
    </row>
    <row r="178" spans="1:39" x14ac:dyDescent="0.2">
      <c r="A178" s="160" t="s">
        <v>403</v>
      </c>
      <c r="B178" s="160" t="s">
        <v>404</v>
      </c>
      <c r="D178" s="62">
        <v>51784</v>
      </c>
      <c r="E178" s="67">
        <v>265.32940307205183</v>
      </c>
      <c r="F178" s="50"/>
      <c r="G178" s="82">
        <v>51768.820831185782</v>
      </c>
      <c r="H178" s="75">
        <v>263.34763424448829</v>
      </c>
      <c r="I178" s="84"/>
      <c r="J178" s="94">
        <f t="shared" si="28"/>
        <v>2.9321063471221542E-4</v>
      </c>
      <c r="K178" s="117">
        <f t="shared" si="28"/>
        <v>7.5252957302958112E-3</v>
      </c>
      <c r="L178" s="94">
        <v>4.4799642894595815E-2</v>
      </c>
      <c r="M178" s="88">
        <f>INDEX('Pace of change parameters'!$E$20:$I$20,1,$B$6)</f>
        <v>3.73E-2</v>
      </c>
      <c r="N178" s="99">
        <f>IF(INDEX('Pace of change parameters'!$E$28:$I$28,1,$B$6)=1,(1+L178)*D178,D178)</f>
        <v>54103.904707653746</v>
      </c>
      <c r="O178" s="85">
        <f>IF(K178&lt;INDEX('Pace of change parameters'!$E$16:$I$16,1,$B$6),1,IF(K178&gt;INDEX('Pace of change parameters'!$E$17:$I$17,1,$B$6),0,(K178-INDEX('Pace of change parameters'!$E$17:$I$17,1,$B$6))/(INDEX('Pace of change parameters'!$E$16:$I$16,1,$B$6)-INDEX('Pace of change parameters'!$E$17:$I$17,1,$B$6))))</f>
        <v>0</v>
      </c>
      <c r="P178" s="52">
        <v>4.4799642894595815E-2</v>
      </c>
      <c r="Q178" s="52">
        <v>3.7300000000000111E-2</v>
      </c>
      <c r="R178" s="9">
        <f>IF(INDEX('Pace of change parameters'!$E$29:$I$29,1,$B$6)=1,D178*(1+P178),D178)</f>
        <v>54103.904707653746</v>
      </c>
      <c r="S178" s="94">
        <f>IF(P178&lt;INDEX('Pace of change parameters'!$E$22:$I$22,1,$B$6),INDEX('Pace of change parameters'!$E$22:$I$22,1,$B$6),P178)</f>
        <v>4.4799642894595815E-2</v>
      </c>
      <c r="T178" s="123">
        <v>3.7300000000000111E-2</v>
      </c>
      <c r="U178" s="108">
        <f t="shared" si="21"/>
        <v>54103.904707653746</v>
      </c>
      <c r="V178" s="122">
        <f>IF(J178&gt;INDEX('Pace of change parameters'!$E$24:$I$24,1,$B$6),0,IF(J178&lt;INDEX('Pace of change parameters'!$E$23:$I$23,1,$B$6),1,(J178-INDEX('Pace of change parameters'!$E$24:$I$24,1,$B$6))/(INDEX('Pace of change parameters'!$E$23:$I$23,1,$B$6)-INDEX('Pace of change parameters'!$E$24:$I$24,1,$B$6))))</f>
        <v>1</v>
      </c>
      <c r="W178" s="123">
        <f>MIN(S178, S178+(INDEX('Pace of change parameters'!$E$25:$I$25,1,$B$6)-S178)*(1-V178))</f>
        <v>4.4799642894595815E-2</v>
      </c>
      <c r="X178" s="123">
        <v>3.7300000000000111E-2</v>
      </c>
      <c r="Y178" s="99">
        <f t="shared" si="22"/>
        <v>54103.904707653746</v>
      </c>
      <c r="Z178" s="88">
        <v>-1.3375398033417585E-2</v>
      </c>
      <c r="AA178" s="90">
        <f t="shared" si="26"/>
        <v>53370.906714443729</v>
      </c>
      <c r="AB178" s="90">
        <f>IF(INDEX('Pace of change parameters'!$E$27:$I$27,1,$B$6)=1,MAX(AA178,Y178),Y178)</f>
        <v>54103.904707653746</v>
      </c>
      <c r="AC178" s="88">
        <f t="shared" si="23"/>
        <v>4.4799642894595815E-2</v>
      </c>
      <c r="AD178" s="134">
        <v>3.7300000000000111E-2</v>
      </c>
      <c r="AE178" s="51">
        <f t="shared" si="24"/>
        <v>54104</v>
      </c>
      <c r="AF178" s="51">
        <v>275.22667455814707</v>
      </c>
      <c r="AG178" s="15">
        <f t="shared" si="29"/>
        <v>4.4801483083577898E-2</v>
      </c>
      <c r="AH178" s="15">
        <f t="shared" si="29"/>
        <v>3.7301826979980746E-2</v>
      </c>
      <c r="AI178" s="51"/>
      <c r="AJ178" s="51">
        <v>54094.4413995582</v>
      </c>
      <c r="AK178" s="51">
        <v>275.17805002367595</v>
      </c>
      <c r="AL178" s="15">
        <f t="shared" si="30"/>
        <v>1.7670208240438967E-4</v>
      </c>
      <c r="AM178" s="53">
        <f t="shared" si="30"/>
        <v>1.7670208240416763E-4</v>
      </c>
    </row>
    <row r="179" spans="1:39" x14ac:dyDescent="0.2">
      <c r="A179" s="160" t="s">
        <v>405</v>
      </c>
      <c r="B179" s="160" t="s">
        <v>406</v>
      </c>
      <c r="D179" s="62">
        <v>44468</v>
      </c>
      <c r="E179" s="67">
        <v>216.71320883066375</v>
      </c>
      <c r="F179" s="50"/>
      <c r="G179" s="82">
        <v>42024.015629063826</v>
      </c>
      <c r="H179" s="75">
        <v>203.67155116174717</v>
      </c>
      <c r="I179" s="84"/>
      <c r="J179" s="94">
        <f t="shared" si="28"/>
        <v>5.8156849942867295E-2</v>
      </c>
      <c r="K179" s="117">
        <f t="shared" si="28"/>
        <v>6.4032790021613994E-2</v>
      </c>
      <c r="L179" s="94">
        <v>4.3060122087773101E-2</v>
      </c>
      <c r="M179" s="88">
        <f>INDEX('Pace of change parameters'!$E$20:$I$20,1,$B$6)</f>
        <v>3.73E-2</v>
      </c>
      <c r="N179" s="99">
        <f>IF(INDEX('Pace of change parameters'!$E$28:$I$28,1,$B$6)=1,(1+L179)*D179,D179)</f>
        <v>46382.797508999094</v>
      </c>
      <c r="O179" s="85">
        <f>IF(K179&lt;INDEX('Pace of change parameters'!$E$16:$I$16,1,$B$6),1,IF(K179&gt;INDEX('Pace of change parameters'!$E$17:$I$17,1,$B$6),0,(K179-INDEX('Pace of change parameters'!$E$17:$I$17,1,$B$6))/(INDEX('Pace of change parameters'!$E$16:$I$16,1,$B$6)-INDEX('Pace of change parameters'!$E$17:$I$17,1,$B$6))))</f>
        <v>0</v>
      </c>
      <c r="P179" s="52">
        <v>4.3060122087773101E-2</v>
      </c>
      <c r="Q179" s="52">
        <v>3.7300000000000111E-2</v>
      </c>
      <c r="R179" s="9">
        <f>IF(INDEX('Pace of change parameters'!$E$29:$I$29,1,$B$6)=1,D179*(1+P179),D179)</f>
        <v>46382.797508999094</v>
      </c>
      <c r="S179" s="94">
        <f>IF(P179&lt;INDEX('Pace of change parameters'!$E$22:$I$22,1,$B$6),INDEX('Pace of change parameters'!$E$22:$I$22,1,$B$6),P179)</f>
        <v>4.3060122087773101E-2</v>
      </c>
      <c r="T179" s="123">
        <v>3.7300000000000111E-2</v>
      </c>
      <c r="U179" s="108">
        <f t="shared" si="21"/>
        <v>46382.797508999094</v>
      </c>
      <c r="V179" s="122">
        <f>IF(J179&gt;INDEX('Pace of change parameters'!$E$24:$I$24,1,$B$6),0,IF(J179&lt;INDEX('Pace of change parameters'!$E$23:$I$23,1,$B$6),1,(J179-INDEX('Pace of change parameters'!$E$24:$I$24,1,$B$6))/(INDEX('Pace of change parameters'!$E$23:$I$23,1,$B$6)-INDEX('Pace of change parameters'!$E$24:$I$24,1,$B$6))))</f>
        <v>1</v>
      </c>
      <c r="W179" s="123">
        <f>MIN(S179, S179+(INDEX('Pace of change parameters'!$E$25:$I$25,1,$B$6)-S179)*(1-V179))</f>
        <v>4.3060122087773101E-2</v>
      </c>
      <c r="X179" s="123">
        <v>3.7300000000000111E-2</v>
      </c>
      <c r="Y179" s="99">
        <f t="shared" si="22"/>
        <v>46382.797508999094</v>
      </c>
      <c r="Z179" s="88">
        <v>-3.7742001291151017E-2</v>
      </c>
      <c r="AA179" s="90">
        <f t="shared" si="26"/>
        <v>42254.546666714363</v>
      </c>
      <c r="AB179" s="90">
        <f>IF(INDEX('Pace of change parameters'!$E$27:$I$27,1,$B$6)=1,MAX(AA179,Y179),Y179)</f>
        <v>46382.797508999094</v>
      </c>
      <c r="AC179" s="88">
        <f t="shared" si="23"/>
        <v>4.3060122087773101E-2</v>
      </c>
      <c r="AD179" s="134">
        <v>3.7300000000000111E-2</v>
      </c>
      <c r="AE179" s="51">
        <f t="shared" si="24"/>
        <v>46383</v>
      </c>
      <c r="AF179" s="51">
        <v>224.79759290308849</v>
      </c>
      <c r="AG179" s="15">
        <f t="shared" si="29"/>
        <v>4.306467572186734E-2</v>
      </c>
      <c r="AH179" s="15">
        <f t="shared" si="29"/>
        <v>3.7304528487424715E-2</v>
      </c>
      <c r="AI179" s="51"/>
      <c r="AJ179" s="51">
        <v>43911.868462939477</v>
      </c>
      <c r="AK179" s="51">
        <v>212.82112692895757</v>
      </c>
      <c r="AL179" s="15">
        <f t="shared" si="30"/>
        <v>5.6274798216479738E-2</v>
      </c>
      <c r="AM179" s="53">
        <f t="shared" si="30"/>
        <v>5.6274798216479738E-2</v>
      </c>
    </row>
    <row r="180" spans="1:39" x14ac:dyDescent="0.2">
      <c r="A180" s="160" t="s">
        <v>407</v>
      </c>
      <c r="B180" s="160" t="s">
        <v>408</v>
      </c>
      <c r="D180" s="62">
        <v>52527</v>
      </c>
      <c r="E180" s="67">
        <v>234.07718931835575</v>
      </c>
      <c r="F180" s="50"/>
      <c r="G180" s="82">
        <v>46988.483930325994</v>
      </c>
      <c r="H180" s="75">
        <v>207.75487206414658</v>
      </c>
      <c r="I180" s="84"/>
      <c r="J180" s="94">
        <f t="shared" si="28"/>
        <v>0.11786964818627599</v>
      </c>
      <c r="K180" s="117">
        <f t="shared" si="28"/>
        <v>0.12669891681809453</v>
      </c>
      <c r="L180" s="94">
        <v>4.5492905466791189E-2</v>
      </c>
      <c r="M180" s="88">
        <f>INDEX('Pace of change parameters'!$E$20:$I$20,1,$B$6)</f>
        <v>3.73E-2</v>
      </c>
      <c r="N180" s="99">
        <f>IF(INDEX('Pace of change parameters'!$E$28:$I$28,1,$B$6)=1,(1+L180)*D180,D180)</f>
        <v>54916.605845454142</v>
      </c>
      <c r="O180" s="85">
        <f>IF(K180&lt;INDEX('Pace of change parameters'!$E$16:$I$16,1,$B$6),1,IF(K180&gt;INDEX('Pace of change parameters'!$E$17:$I$17,1,$B$6),0,(K180-INDEX('Pace of change parameters'!$E$17:$I$17,1,$B$6))/(INDEX('Pace of change parameters'!$E$16:$I$16,1,$B$6)-INDEX('Pace of change parameters'!$E$17:$I$17,1,$B$6))))</f>
        <v>0</v>
      </c>
      <c r="P180" s="52">
        <v>4.5492905466791189E-2</v>
      </c>
      <c r="Q180" s="52">
        <v>3.7300000000000111E-2</v>
      </c>
      <c r="R180" s="9">
        <f>IF(INDEX('Pace of change parameters'!$E$29:$I$29,1,$B$6)=1,D180*(1+P180),D180)</f>
        <v>54916.605845454142</v>
      </c>
      <c r="S180" s="94">
        <f>IF(P180&lt;INDEX('Pace of change parameters'!$E$22:$I$22,1,$B$6),INDEX('Pace of change parameters'!$E$22:$I$22,1,$B$6),P180)</f>
        <v>4.5492905466791189E-2</v>
      </c>
      <c r="T180" s="123">
        <v>3.7300000000000111E-2</v>
      </c>
      <c r="U180" s="108">
        <f t="shared" si="21"/>
        <v>54916.605845454142</v>
      </c>
      <c r="V180" s="122">
        <f>IF(J180&gt;INDEX('Pace of change parameters'!$E$24:$I$24,1,$B$6),0,IF(J180&lt;INDEX('Pace of change parameters'!$E$23:$I$23,1,$B$6),1,(J180-INDEX('Pace of change parameters'!$E$24:$I$24,1,$B$6))/(INDEX('Pace of change parameters'!$E$23:$I$23,1,$B$6)-INDEX('Pace of change parameters'!$E$24:$I$24,1,$B$6))))</f>
        <v>1</v>
      </c>
      <c r="W180" s="123">
        <f>MIN(S180, S180+(INDEX('Pace of change parameters'!$E$25:$I$25,1,$B$6)-S180)*(1-V180))</f>
        <v>4.5492905466791189E-2</v>
      </c>
      <c r="X180" s="123">
        <v>3.7300000000000111E-2</v>
      </c>
      <c r="Y180" s="99">
        <f t="shared" si="22"/>
        <v>54916.605845454142</v>
      </c>
      <c r="Z180" s="88">
        <v>-1.9467916177365985E-2</v>
      </c>
      <c r="AA180" s="90">
        <f t="shared" si="26"/>
        <v>48143.494359358621</v>
      </c>
      <c r="AB180" s="90">
        <f>IF(INDEX('Pace of change parameters'!$E$27:$I$27,1,$B$6)=1,MAX(AA180,Y180),Y180)</f>
        <v>54916.605845454142</v>
      </c>
      <c r="AC180" s="88">
        <f t="shared" si="23"/>
        <v>4.5492905466791189E-2</v>
      </c>
      <c r="AD180" s="134">
        <v>3.7300000000000111E-2</v>
      </c>
      <c r="AE180" s="51">
        <f t="shared" si="24"/>
        <v>54917</v>
      </c>
      <c r="AF180" s="51">
        <v>242.81001119474899</v>
      </c>
      <c r="AG180" s="15">
        <f t="shared" si="29"/>
        <v>4.5500409313305568E-2</v>
      </c>
      <c r="AH180" s="15">
        <f t="shared" si="29"/>
        <v>3.7307445043336607E-2</v>
      </c>
      <c r="AI180" s="51"/>
      <c r="AJ180" s="51">
        <v>49099.356516382155</v>
      </c>
      <c r="AK180" s="51">
        <v>217.08788363162088</v>
      </c>
      <c r="AL180" s="15">
        <f t="shared" si="30"/>
        <v>0.11848716350644573</v>
      </c>
      <c r="AM180" s="53">
        <f t="shared" si="30"/>
        <v>0.11848716350644573</v>
      </c>
    </row>
    <row r="181" spans="1:39" x14ac:dyDescent="0.2">
      <c r="A181" s="160" t="s">
        <v>409</v>
      </c>
      <c r="B181" s="160" t="s">
        <v>410</v>
      </c>
      <c r="D181" s="62">
        <v>45339</v>
      </c>
      <c r="E181" s="67">
        <v>240.62141657406912</v>
      </c>
      <c r="F181" s="50"/>
      <c r="G181" s="82">
        <v>48283.174195643915</v>
      </c>
      <c r="H181" s="75">
        <v>254.55443142279773</v>
      </c>
      <c r="I181" s="84"/>
      <c r="J181" s="94">
        <f t="shared" si="28"/>
        <v>-6.0977229535781774E-2</v>
      </c>
      <c r="K181" s="117">
        <f t="shared" si="28"/>
        <v>-5.4734913750477232E-2</v>
      </c>
      <c r="L181" s="94">
        <v>4.4195630614894954E-2</v>
      </c>
      <c r="M181" s="88">
        <f>INDEX('Pace of change parameters'!$E$20:$I$20,1,$B$6)</f>
        <v>3.73E-2</v>
      </c>
      <c r="N181" s="99">
        <f>IF(INDEX('Pace of change parameters'!$E$28:$I$28,1,$B$6)=1,(1+L181)*D181,D181)</f>
        <v>47342.785696448722</v>
      </c>
      <c r="O181" s="85">
        <f>IF(K181&lt;INDEX('Pace of change parameters'!$E$16:$I$16,1,$B$6),1,IF(K181&gt;INDEX('Pace of change parameters'!$E$17:$I$17,1,$B$6),0,(K181-INDEX('Pace of change parameters'!$E$17:$I$17,1,$B$6))/(INDEX('Pace of change parameters'!$E$16:$I$16,1,$B$6)-INDEX('Pace of change parameters'!$E$17:$I$17,1,$B$6))))</f>
        <v>0</v>
      </c>
      <c r="P181" s="52">
        <v>4.4195630614894954E-2</v>
      </c>
      <c r="Q181" s="52">
        <v>3.7300000000000111E-2</v>
      </c>
      <c r="R181" s="9">
        <f>IF(INDEX('Pace of change parameters'!$E$29:$I$29,1,$B$6)=1,D181*(1+P181),D181)</f>
        <v>47342.785696448722</v>
      </c>
      <c r="S181" s="94">
        <f>IF(P181&lt;INDEX('Pace of change parameters'!$E$22:$I$22,1,$B$6),INDEX('Pace of change parameters'!$E$22:$I$22,1,$B$6),P181)</f>
        <v>4.4195630614894954E-2</v>
      </c>
      <c r="T181" s="123">
        <v>3.7300000000000111E-2</v>
      </c>
      <c r="U181" s="108">
        <f t="shared" si="21"/>
        <v>47342.785696448722</v>
      </c>
      <c r="V181" s="122">
        <f>IF(J181&gt;INDEX('Pace of change parameters'!$E$24:$I$24,1,$B$6),0,IF(J181&lt;INDEX('Pace of change parameters'!$E$23:$I$23,1,$B$6),1,(J181-INDEX('Pace of change parameters'!$E$24:$I$24,1,$B$6))/(INDEX('Pace of change parameters'!$E$23:$I$23,1,$B$6)-INDEX('Pace of change parameters'!$E$24:$I$24,1,$B$6))))</f>
        <v>1</v>
      </c>
      <c r="W181" s="123">
        <f>MIN(S181, S181+(INDEX('Pace of change parameters'!$E$25:$I$25,1,$B$6)-S181)*(1-V181))</f>
        <v>4.4195630614894954E-2</v>
      </c>
      <c r="X181" s="123">
        <v>3.7300000000000111E-2</v>
      </c>
      <c r="Y181" s="99">
        <f t="shared" si="22"/>
        <v>47342.785696448722</v>
      </c>
      <c r="Z181" s="88">
        <v>0</v>
      </c>
      <c r="AA181" s="90">
        <f t="shared" si="26"/>
        <v>50452.208398332477</v>
      </c>
      <c r="AB181" s="90">
        <f>IF(INDEX('Pace of change parameters'!$E$27:$I$27,1,$B$6)=1,MAX(AA181,Y181),Y181)</f>
        <v>47342.785696448722</v>
      </c>
      <c r="AC181" s="88">
        <f t="shared" si="23"/>
        <v>4.4195630614894954E-2</v>
      </c>
      <c r="AD181" s="134">
        <v>3.7300000000000111E-2</v>
      </c>
      <c r="AE181" s="51">
        <f t="shared" si="24"/>
        <v>47343</v>
      </c>
      <c r="AF181" s="51">
        <v>249.59772524518036</v>
      </c>
      <c r="AG181" s="15">
        <f t="shared" si="29"/>
        <v>4.4200357308277649E-2</v>
      </c>
      <c r="AH181" s="15">
        <f t="shared" si="29"/>
        <v>3.7304695479374095E-2</v>
      </c>
      <c r="AI181" s="51"/>
      <c r="AJ181" s="51">
        <v>50452.208398332477</v>
      </c>
      <c r="AK181" s="51">
        <v>265.98982848192071</v>
      </c>
      <c r="AL181" s="15">
        <f t="shared" si="30"/>
        <v>-6.1626804792855094E-2</v>
      </c>
      <c r="AM181" s="53">
        <f t="shared" si="30"/>
        <v>-6.1626804792855205E-2</v>
      </c>
    </row>
    <row r="182" spans="1:39" x14ac:dyDescent="0.2">
      <c r="A182" s="160" t="s">
        <v>411</v>
      </c>
      <c r="B182" s="160" t="s">
        <v>412</v>
      </c>
      <c r="D182" s="62">
        <v>39453</v>
      </c>
      <c r="E182" s="67">
        <v>230.47864939922636</v>
      </c>
      <c r="F182" s="50"/>
      <c r="G182" s="82">
        <v>41515.145761569416</v>
      </c>
      <c r="H182" s="75">
        <v>240.81042822542167</v>
      </c>
      <c r="I182" s="84"/>
      <c r="J182" s="94">
        <f t="shared" si="28"/>
        <v>-4.9672131067846181E-2</v>
      </c>
      <c r="K182" s="117">
        <f t="shared" si="28"/>
        <v>-4.2904200213969901E-2</v>
      </c>
      <c r="L182" s="94">
        <v>4.4687318528935371E-2</v>
      </c>
      <c r="M182" s="88">
        <f>INDEX('Pace of change parameters'!$E$20:$I$20,1,$B$6)</f>
        <v>3.73E-2</v>
      </c>
      <c r="N182" s="99">
        <f>IF(INDEX('Pace of change parameters'!$E$28:$I$28,1,$B$6)=1,(1+L182)*D182,D182)</f>
        <v>41216.048777922086</v>
      </c>
      <c r="O182" s="85">
        <f>IF(K182&lt;INDEX('Pace of change parameters'!$E$16:$I$16,1,$B$6),1,IF(K182&gt;INDEX('Pace of change parameters'!$E$17:$I$17,1,$B$6),0,(K182-INDEX('Pace of change parameters'!$E$17:$I$17,1,$B$6))/(INDEX('Pace of change parameters'!$E$16:$I$16,1,$B$6)-INDEX('Pace of change parameters'!$E$17:$I$17,1,$B$6))))</f>
        <v>0</v>
      </c>
      <c r="P182" s="52">
        <v>4.4687318528935371E-2</v>
      </c>
      <c r="Q182" s="52">
        <v>3.7300000000000111E-2</v>
      </c>
      <c r="R182" s="9">
        <f>IF(INDEX('Pace of change parameters'!$E$29:$I$29,1,$B$6)=1,D182*(1+P182),D182)</f>
        <v>41216.048777922086</v>
      </c>
      <c r="S182" s="94">
        <f>IF(P182&lt;INDEX('Pace of change parameters'!$E$22:$I$22,1,$B$6),INDEX('Pace of change parameters'!$E$22:$I$22,1,$B$6),P182)</f>
        <v>4.4687318528935371E-2</v>
      </c>
      <c r="T182" s="123">
        <v>3.7300000000000111E-2</v>
      </c>
      <c r="U182" s="108">
        <f t="shared" si="21"/>
        <v>41216.048777922086</v>
      </c>
      <c r="V182" s="122">
        <f>IF(J182&gt;INDEX('Pace of change parameters'!$E$24:$I$24,1,$B$6),0,IF(J182&lt;INDEX('Pace of change parameters'!$E$23:$I$23,1,$B$6),1,(J182-INDEX('Pace of change parameters'!$E$24:$I$24,1,$B$6))/(INDEX('Pace of change parameters'!$E$23:$I$23,1,$B$6)-INDEX('Pace of change parameters'!$E$24:$I$24,1,$B$6))))</f>
        <v>1</v>
      </c>
      <c r="W182" s="123">
        <f>MIN(S182, S182+(INDEX('Pace of change parameters'!$E$25:$I$25,1,$B$6)-S182)*(1-V182))</f>
        <v>4.4687318528935371E-2</v>
      </c>
      <c r="X182" s="123">
        <v>3.7300000000000111E-2</v>
      </c>
      <c r="Y182" s="99">
        <f t="shared" si="22"/>
        <v>41216.048777922086</v>
      </c>
      <c r="Z182" s="88">
        <v>-8.1866985274160475E-3</v>
      </c>
      <c r="AA182" s="90">
        <f t="shared" si="26"/>
        <v>43024.998421474178</v>
      </c>
      <c r="AB182" s="90">
        <f>IF(INDEX('Pace of change parameters'!$E$27:$I$27,1,$B$6)=1,MAX(AA182,Y182),Y182)</f>
        <v>41216.048777922086</v>
      </c>
      <c r="AC182" s="88">
        <f t="shared" si="23"/>
        <v>4.4687318528935371E-2</v>
      </c>
      <c r="AD182" s="134">
        <v>3.7300000000000111E-2</v>
      </c>
      <c r="AE182" s="51">
        <f t="shared" si="24"/>
        <v>41216</v>
      </c>
      <c r="AF182" s="51">
        <v>239.07522008333592</v>
      </c>
      <c r="AG182" s="15">
        <f t="shared" si="29"/>
        <v>4.4686082173725605E-2</v>
      </c>
      <c r="AH182" s="15">
        <f t="shared" si="29"/>
        <v>3.7298772387454049E-2</v>
      </c>
      <c r="AI182" s="51"/>
      <c r="AJ182" s="51">
        <v>43380.138537760366</v>
      </c>
      <c r="AK182" s="51">
        <v>251.6284008191154</v>
      </c>
      <c r="AL182" s="15">
        <f t="shared" si="30"/>
        <v>-4.9887773776392752E-2</v>
      </c>
      <c r="AM182" s="53">
        <f t="shared" si="30"/>
        <v>-4.9887773776392641E-2</v>
      </c>
    </row>
    <row r="183" spans="1:39" x14ac:dyDescent="0.2">
      <c r="A183" s="160" t="s">
        <v>413</v>
      </c>
      <c r="B183" s="160" t="s">
        <v>414</v>
      </c>
      <c r="D183" s="62">
        <v>59017</v>
      </c>
      <c r="E183" s="67">
        <v>248.75790524229376</v>
      </c>
      <c r="F183" s="50"/>
      <c r="G183" s="82">
        <v>58991.911091810485</v>
      </c>
      <c r="H183" s="75">
        <v>246.99222188240984</v>
      </c>
      <c r="I183" s="84"/>
      <c r="J183" s="94">
        <f t="shared" si="28"/>
        <v>4.2529403989766124E-4</v>
      </c>
      <c r="K183" s="117">
        <f t="shared" si="28"/>
        <v>7.1487407434414063E-3</v>
      </c>
      <c r="L183" s="94">
        <v>4.4271266427523992E-2</v>
      </c>
      <c r="M183" s="88">
        <f>INDEX('Pace of change parameters'!$E$20:$I$20,1,$B$6)</f>
        <v>3.73E-2</v>
      </c>
      <c r="N183" s="99">
        <f>IF(INDEX('Pace of change parameters'!$E$28:$I$28,1,$B$6)=1,(1+L183)*D183,D183)</f>
        <v>61629.757330753186</v>
      </c>
      <c r="O183" s="85">
        <f>IF(K183&lt;INDEX('Pace of change parameters'!$E$16:$I$16,1,$B$6),1,IF(K183&gt;INDEX('Pace of change parameters'!$E$17:$I$17,1,$B$6),0,(K183-INDEX('Pace of change parameters'!$E$17:$I$17,1,$B$6))/(INDEX('Pace of change parameters'!$E$16:$I$16,1,$B$6)-INDEX('Pace of change parameters'!$E$17:$I$17,1,$B$6))))</f>
        <v>0</v>
      </c>
      <c r="P183" s="52">
        <v>4.4271266427523992E-2</v>
      </c>
      <c r="Q183" s="52">
        <v>3.7300000000000111E-2</v>
      </c>
      <c r="R183" s="9">
        <f>IF(INDEX('Pace of change parameters'!$E$29:$I$29,1,$B$6)=1,D183*(1+P183),D183)</f>
        <v>61629.757330753186</v>
      </c>
      <c r="S183" s="94">
        <f>IF(P183&lt;INDEX('Pace of change parameters'!$E$22:$I$22,1,$B$6),INDEX('Pace of change parameters'!$E$22:$I$22,1,$B$6),P183)</f>
        <v>4.4271266427523992E-2</v>
      </c>
      <c r="T183" s="123">
        <v>3.7300000000000111E-2</v>
      </c>
      <c r="U183" s="108">
        <f t="shared" si="21"/>
        <v>61629.757330753186</v>
      </c>
      <c r="V183" s="122">
        <f>IF(J183&gt;INDEX('Pace of change parameters'!$E$24:$I$24,1,$B$6),0,IF(J183&lt;INDEX('Pace of change parameters'!$E$23:$I$23,1,$B$6),1,(J183-INDEX('Pace of change parameters'!$E$24:$I$24,1,$B$6))/(INDEX('Pace of change parameters'!$E$23:$I$23,1,$B$6)-INDEX('Pace of change parameters'!$E$24:$I$24,1,$B$6))))</f>
        <v>1</v>
      </c>
      <c r="W183" s="123">
        <f>MIN(S183, S183+(INDEX('Pace of change parameters'!$E$25:$I$25,1,$B$6)-S183)*(1-V183))</f>
        <v>4.4271266427523992E-2</v>
      </c>
      <c r="X183" s="123">
        <v>3.7300000000000111E-2</v>
      </c>
      <c r="Y183" s="99">
        <f t="shared" si="22"/>
        <v>61629.757330753186</v>
      </c>
      <c r="Z183" s="88">
        <v>-2.7200852859726954E-2</v>
      </c>
      <c r="AA183" s="90">
        <f t="shared" si="26"/>
        <v>59965.300510629371</v>
      </c>
      <c r="AB183" s="90">
        <f>IF(INDEX('Pace of change parameters'!$E$27:$I$27,1,$B$6)=1,MAX(AA183,Y183),Y183)</f>
        <v>61629.757330753186</v>
      </c>
      <c r="AC183" s="88">
        <f t="shared" si="23"/>
        <v>4.4271266427523992E-2</v>
      </c>
      <c r="AD183" s="134">
        <v>3.7300000000000111E-2</v>
      </c>
      <c r="AE183" s="51">
        <f t="shared" si="24"/>
        <v>61630</v>
      </c>
      <c r="AF183" s="51">
        <v>258.03759113554332</v>
      </c>
      <c r="AG183" s="15">
        <f t="shared" si="29"/>
        <v>4.4275378280834277E-2</v>
      </c>
      <c r="AH183" s="15">
        <f t="shared" si="29"/>
        <v>3.73040844037138E-2</v>
      </c>
      <c r="AI183" s="51"/>
      <c r="AJ183" s="51">
        <v>61642.015915524498</v>
      </c>
      <c r="AK183" s="51">
        <v>258.08790036639243</v>
      </c>
      <c r="AL183" s="15">
        <f t="shared" si="30"/>
        <v>-1.9493060611397439E-4</v>
      </c>
      <c r="AM183" s="53">
        <f t="shared" si="30"/>
        <v>-1.9493060611397439E-4</v>
      </c>
    </row>
    <row r="184" spans="1:39" x14ac:dyDescent="0.2">
      <c r="A184" s="160" t="s">
        <v>415</v>
      </c>
      <c r="B184" s="160" t="s">
        <v>416</v>
      </c>
      <c r="D184" s="62">
        <v>36589</v>
      </c>
      <c r="E184" s="67">
        <v>254.61676389954351</v>
      </c>
      <c r="F184" s="50"/>
      <c r="G184" s="82">
        <v>33695.291460917462</v>
      </c>
      <c r="H184" s="75">
        <v>233.49243053069054</v>
      </c>
      <c r="I184" s="84"/>
      <c r="J184" s="94">
        <f t="shared" si="28"/>
        <v>8.5878721139388103E-2</v>
      </c>
      <c r="K184" s="117">
        <f t="shared" si="28"/>
        <v>9.0471169968297405E-2</v>
      </c>
      <c r="L184" s="94">
        <v>4.1686997440403939E-2</v>
      </c>
      <c r="M184" s="88">
        <f>INDEX('Pace of change parameters'!$E$20:$I$20,1,$B$6)</f>
        <v>3.73E-2</v>
      </c>
      <c r="N184" s="99">
        <f>IF(INDEX('Pace of change parameters'!$E$28:$I$28,1,$B$6)=1,(1+L184)*D184,D184)</f>
        <v>38114.28554934694</v>
      </c>
      <c r="O184" s="85">
        <f>IF(K184&lt;INDEX('Pace of change parameters'!$E$16:$I$16,1,$B$6),1,IF(K184&gt;INDEX('Pace of change parameters'!$E$17:$I$17,1,$B$6),0,(K184-INDEX('Pace of change parameters'!$E$17:$I$17,1,$B$6))/(INDEX('Pace of change parameters'!$E$16:$I$16,1,$B$6)-INDEX('Pace of change parameters'!$E$17:$I$17,1,$B$6))))</f>
        <v>0</v>
      </c>
      <c r="P184" s="52">
        <v>4.1686997440403939E-2</v>
      </c>
      <c r="Q184" s="52">
        <v>3.7300000000000111E-2</v>
      </c>
      <c r="R184" s="9">
        <f>IF(INDEX('Pace of change parameters'!$E$29:$I$29,1,$B$6)=1,D184*(1+P184),D184)</f>
        <v>38114.28554934694</v>
      </c>
      <c r="S184" s="94">
        <f>IF(P184&lt;INDEX('Pace of change parameters'!$E$22:$I$22,1,$B$6),INDEX('Pace of change parameters'!$E$22:$I$22,1,$B$6),P184)</f>
        <v>4.1686997440403939E-2</v>
      </c>
      <c r="T184" s="123">
        <v>3.7300000000000111E-2</v>
      </c>
      <c r="U184" s="108">
        <f t="shared" si="21"/>
        <v>38114.28554934694</v>
      </c>
      <c r="V184" s="122">
        <f>IF(J184&gt;INDEX('Pace of change parameters'!$E$24:$I$24,1,$B$6),0,IF(J184&lt;INDEX('Pace of change parameters'!$E$23:$I$23,1,$B$6),1,(J184-INDEX('Pace of change parameters'!$E$24:$I$24,1,$B$6))/(INDEX('Pace of change parameters'!$E$23:$I$23,1,$B$6)-INDEX('Pace of change parameters'!$E$24:$I$24,1,$B$6))))</f>
        <v>1</v>
      </c>
      <c r="W184" s="123">
        <f>MIN(S184, S184+(INDEX('Pace of change parameters'!$E$25:$I$25,1,$B$6)-S184)*(1-V184))</f>
        <v>4.1686997440403939E-2</v>
      </c>
      <c r="X184" s="123">
        <v>3.7300000000000111E-2</v>
      </c>
      <c r="Y184" s="99">
        <f t="shared" si="22"/>
        <v>38114.28554934694</v>
      </c>
      <c r="Z184" s="88">
        <v>0</v>
      </c>
      <c r="AA184" s="90">
        <f t="shared" si="26"/>
        <v>35208.991437479555</v>
      </c>
      <c r="AB184" s="90">
        <f>IF(INDEX('Pace of change parameters'!$E$27:$I$27,1,$B$6)=1,MAX(AA184,Y184),Y184)</f>
        <v>38114.28554934694</v>
      </c>
      <c r="AC184" s="88">
        <f t="shared" si="23"/>
        <v>4.1686997440403939E-2</v>
      </c>
      <c r="AD184" s="134">
        <v>3.7300000000000111E-2</v>
      </c>
      <c r="AE184" s="51">
        <f t="shared" si="24"/>
        <v>38114</v>
      </c>
      <c r="AF184" s="51">
        <v>264.11199047109909</v>
      </c>
      <c r="AG184" s="15">
        <f t="shared" si="29"/>
        <v>4.1679193200142128E-2</v>
      </c>
      <c r="AH184" s="15">
        <f t="shared" si="29"/>
        <v>3.7292228626791601E-2</v>
      </c>
      <c r="AI184" s="51"/>
      <c r="AJ184" s="51">
        <v>35208.991437479555</v>
      </c>
      <c r="AK184" s="51">
        <v>243.98165532435874</v>
      </c>
      <c r="AL184" s="15">
        <f t="shared" si="30"/>
        <v>8.2507576727349763E-2</v>
      </c>
      <c r="AM184" s="53">
        <f t="shared" si="30"/>
        <v>8.2507576727349763E-2</v>
      </c>
    </row>
    <row r="185" spans="1:39" x14ac:dyDescent="0.2">
      <c r="A185" s="160" t="s">
        <v>417</v>
      </c>
      <c r="B185" s="160" t="s">
        <v>418</v>
      </c>
      <c r="D185" s="62">
        <v>73528</v>
      </c>
      <c r="E185" s="67">
        <v>245.49738703282787</v>
      </c>
      <c r="F185" s="50"/>
      <c r="G185" s="82">
        <v>82411.874138403684</v>
      </c>
      <c r="H185" s="75">
        <v>272.67590876837625</v>
      </c>
      <c r="I185" s="84"/>
      <c r="J185" s="94">
        <f t="shared" si="28"/>
        <v>-0.10779847238377294</v>
      </c>
      <c r="K185" s="117">
        <f t="shared" si="28"/>
        <v>-9.9673351629443352E-2</v>
      </c>
      <c r="L185" s="94">
        <v>4.6746506756141226E-2</v>
      </c>
      <c r="M185" s="88">
        <f>INDEX('Pace of change parameters'!$E$20:$I$20,1,$B$6)</f>
        <v>3.73E-2</v>
      </c>
      <c r="N185" s="99">
        <f>IF(INDEX('Pace of change parameters'!$E$28:$I$28,1,$B$6)=1,(1+L185)*D185,D185)</f>
        <v>76965.17714876555</v>
      </c>
      <c r="O185" s="85">
        <f>IF(K185&lt;INDEX('Pace of change parameters'!$E$16:$I$16,1,$B$6),1,IF(K185&gt;INDEX('Pace of change parameters'!$E$17:$I$17,1,$B$6),0,(K185-INDEX('Pace of change parameters'!$E$17:$I$17,1,$B$6))/(INDEX('Pace of change parameters'!$E$16:$I$16,1,$B$6)-INDEX('Pace of change parameters'!$E$17:$I$17,1,$B$6))))</f>
        <v>0</v>
      </c>
      <c r="P185" s="52">
        <v>4.6746506756141226E-2</v>
      </c>
      <c r="Q185" s="52">
        <v>3.7300000000000111E-2</v>
      </c>
      <c r="R185" s="9">
        <f>IF(INDEX('Pace of change parameters'!$E$29:$I$29,1,$B$6)=1,D185*(1+P185),D185)</f>
        <v>76965.17714876555</v>
      </c>
      <c r="S185" s="94">
        <f>IF(P185&lt;INDEX('Pace of change parameters'!$E$22:$I$22,1,$B$6),INDEX('Pace of change parameters'!$E$22:$I$22,1,$B$6),P185)</f>
        <v>4.6746506756141226E-2</v>
      </c>
      <c r="T185" s="123">
        <v>3.7300000000000111E-2</v>
      </c>
      <c r="U185" s="108">
        <f t="shared" si="21"/>
        <v>76965.17714876555</v>
      </c>
      <c r="V185" s="122">
        <f>IF(J185&gt;INDEX('Pace of change parameters'!$E$24:$I$24,1,$B$6),0,IF(J185&lt;INDEX('Pace of change parameters'!$E$23:$I$23,1,$B$6),1,(J185-INDEX('Pace of change parameters'!$E$24:$I$24,1,$B$6))/(INDEX('Pace of change parameters'!$E$23:$I$23,1,$B$6)-INDEX('Pace of change parameters'!$E$24:$I$24,1,$B$6))))</f>
        <v>1</v>
      </c>
      <c r="W185" s="123">
        <f>MIN(S185, S185+(INDEX('Pace of change parameters'!$E$25:$I$25,1,$B$6)-S185)*(1-V185))</f>
        <v>4.6746506756141226E-2</v>
      </c>
      <c r="X185" s="123">
        <v>3.7300000000000111E-2</v>
      </c>
      <c r="Y185" s="99">
        <f t="shared" si="22"/>
        <v>76965.17714876555</v>
      </c>
      <c r="Z185" s="88">
        <v>-1.1836334144783578E-2</v>
      </c>
      <c r="AA185" s="90">
        <f t="shared" si="26"/>
        <v>85094.803402561156</v>
      </c>
      <c r="AB185" s="90">
        <f>IF(INDEX('Pace of change parameters'!$E$27:$I$27,1,$B$6)=1,MAX(AA185,Y185),Y185)</f>
        <v>76965.17714876555</v>
      </c>
      <c r="AC185" s="88">
        <f t="shared" si="23"/>
        <v>4.6746506756141226E-2</v>
      </c>
      <c r="AD185" s="134">
        <v>3.7300000000000111E-2</v>
      </c>
      <c r="AE185" s="51">
        <f t="shared" si="24"/>
        <v>76965</v>
      </c>
      <c r="AF185" s="51">
        <v>254.65385343758896</v>
      </c>
      <c r="AG185" s="15">
        <f t="shared" si="29"/>
        <v>4.6744097486671743E-2</v>
      </c>
      <c r="AH185" s="15">
        <f t="shared" si="29"/>
        <v>3.7297612473311981E-2</v>
      </c>
      <c r="AI185" s="51"/>
      <c r="AJ185" s="51">
        <v>86114.07840918233</v>
      </c>
      <c r="AK185" s="51">
        <v>284.92538039530905</v>
      </c>
      <c r="AL185" s="15">
        <f t="shared" si="30"/>
        <v>-0.10624370112525949</v>
      </c>
      <c r="AM185" s="53">
        <f t="shared" si="30"/>
        <v>-0.10624370112525949</v>
      </c>
    </row>
    <row r="186" spans="1:39" x14ac:dyDescent="0.2">
      <c r="A186" s="160" t="s">
        <v>419</v>
      </c>
      <c r="B186" s="160" t="s">
        <v>420</v>
      </c>
      <c r="D186" s="62">
        <v>25761</v>
      </c>
      <c r="E186" s="67">
        <v>216.87848215820102</v>
      </c>
      <c r="F186" s="50"/>
      <c r="G186" s="82">
        <v>25381.457622354705</v>
      </c>
      <c r="H186" s="75">
        <v>212.41559283465804</v>
      </c>
      <c r="I186" s="84"/>
      <c r="J186" s="94">
        <f t="shared" si="28"/>
        <v>1.4953529592051984E-2</v>
      </c>
      <c r="K186" s="117">
        <f t="shared" si="28"/>
        <v>2.1010177567410748E-2</v>
      </c>
      <c r="L186" s="94">
        <v>4.3489998617340486E-2</v>
      </c>
      <c r="M186" s="88">
        <f>INDEX('Pace of change parameters'!$E$20:$I$20,1,$B$6)</f>
        <v>3.73E-2</v>
      </c>
      <c r="N186" s="99">
        <f>IF(INDEX('Pace of change parameters'!$E$28:$I$28,1,$B$6)=1,(1+L186)*D186,D186)</f>
        <v>26881.345854381307</v>
      </c>
      <c r="O186" s="85">
        <f>IF(K186&lt;INDEX('Pace of change parameters'!$E$16:$I$16,1,$B$6),1,IF(K186&gt;INDEX('Pace of change parameters'!$E$17:$I$17,1,$B$6),0,(K186-INDEX('Pace of change parameters'!$E$17:$I$17,1,$B$6))/(INDEX('Pace of change parameters'!$E$16:$I$16,1,$B$6)-INDEX('Pace of change parameters'!$E$17:$I$17,1,$B$6))))</f>
        <v>0</v>
      </c>
      <c r="P186" s="52">
        <v>4.3489998617340486E-2</v>
      </c>
      <c r="Q186" s="52">
        <v>3.7300000000000111E-2</v>
      </c>
      <c r="R186" s="9">
        <f>IF(INDEX('Pace of change parameters'!$E$29:$I$29,1,$B$6)=1,D186*(1+P186),D186)</f>
        <v>26881.345854381307</v>
      </c>
      <c r="S186" s="94">
        <f>IF(P186&lt;INDEX('Pace of change parameters'!$E$22:$I$22,1,$B$6),INDEX('Pace of change parameters'!$E$22:$I$22,1,$B$6),P186)</f>
        <v>4.3489998617340486E-2</v>
      </c>
      <c r="T186" s="123">
        <v>3.7300000000000111E-2</v>
      </c>
      <c r="U186" s="108">
        <f t="shared" si="21"/>
        <v>26881.345854381307</v>
      </c>
      <c r="V186" s="122">
        <f>IF(J186&gt;INDEX('Pace of change parameters'!$E$24:$I$24,1,$B$6),0,IF(J186&lt;INDEX('Pace of change parameters'!$E$23:$I$23,1,$B$6),1,(J186-INDEX('Pace of change parameters'!$E$24:$I$24,1,$B$6))/(INDEX('Pace of change parameters'!$E$23:$I$23,1,$B$6)-INDEX('Pace of change parameters'!$E$24:$I$24,1,$B$6))))</f>
        <v>1</v>
      </c>
      <c r="W186" s="123">
        <f>MIN(S186, S186+(INDEX('Pace of change parameters'!$E$25:$I$25,1,$B$6)-S186)*(1-V186))</f>
        <v>4.3489998617340486E-2</v>
      </c>
      <c r="X186" s="123">
        <v>3.7300000000000111E-2</v>
      </c>
      <c r="Y186" s="99">
        <f t="shared" si="22"/>
        <v>26881.345854381307</v>
      </c>
      <c r="Z186" s="88">
        <v>-1.9125418832026231E-2</v>
      </c>
      <c r="AA186" s="90">
        <f t="shared" si="26"/>
        <v>26014.435545781012</v>
      </c>
      <c r="AB186" s="90">
        <f>IF(INDEX('Pace of change parameters'!$E$27:$I$27,1,$B$6)=1,MAX(AA186,Y186),Y186)</f>
        <v>26881.345854381307</v>
      </c>
      <c r="AC186" s="88">
        <f t="shared" si="23"/>
        <v>4.3489998617340486E-2</v>
      </c>
      <c r="AD186" s="134">
        <v>3.7300000000000111E-2</v>
      </c>
      <c r="AE186" s="51">
        <f t="shared" si="24"/>
        <v>26881</v>
      </c>
      <c r="AF186" s="51">
        <v>224.96515511226642</v>
      </c>
      <c r="AG186" s="15">
        <f t="shared" si="29"/>
        <v>4.3476573114397787E-2</v>
      </c>
      <c r="AH186" s="15">
        <f t="shared" si="29"/>
        <v>3.7286654137345998E-2</v>
      </c>
      <c r="AI186" s="51"/>
      <c r="AJ186" s="51">
        <v>26521.673662706595</v>
      </c>
      <c r="AK186" s="51">
        <v>221.95797884631153</v>
      </c>
      <c r="AL186" s="15">
        <f t="shared" si="30"/>
        <v>1.3548403538298226E-2</v>
      </c>
      <c r="AM186" s="53">
        <f t="shared" si="30"/>
        <v>1.3548403538298226E-2</v>
      </c>
    </row>
    <row r="187" spans="1:39" x14ac:dyDescent="0.2">
      <c r="A187" s="160" t="s">
        <v>421</v>
      </c>
      <c r="B187" s="160" t="s">
        <v>422</v>
      </c>
      <c r="D187" s="62">
        <v>20701</v>
      </c>
      <c r="E187" s="67">
        <v>186.53783273837445</v>
      </c>
      <c r="F187" s="50"/>
      <c r="G187" s="82">
        <v>21962.327065426503</v>
      </c>
      <c r="H187" s="75">
        <v>196.40453420594392</v>
      </c>
      <c r="I187" s="84"/>
      <c r="J187" s="94">
        <f t="shared" si="28"/>
        <v>-5.7431394299382266E-2</v>
      </c>
      <c r="K187" s="117">
        <f t="shared" si="28"/>
        <v>-5.0236627720740668E-2</v>
      </c>
      <c r="L187" s="94">
        <v>4.5217865423151427E-2</v>
      </c>
      <c r="M187" s="88">
        <f>INDEX('Pace of change parameters'!$E$20:$I$20,1,$B$6)</f>
        <v>3.73E-2</v>
      </c>
      <c r="N187" s="99">
        <f>IF(INDEX('Pace of change parameters'!$E$28:$I$28,1,$B$6)=1,(1+L187)*D187,D187)</f>
        <v>21637.055032124659</v>
      </c>
      <c r="O187" s="85">
        <f>IF(K187&lt;INDEX('Pace of change parameters'!$E$16:$I$16,1,$B$6),1,IF(K187&gt;INDEX('Pace of change parameters'!$E$17:$I$17,1,$B$6),0,(K187-INDEX('Pace of change parameters'!$E$17:$I$17,1,$B$6))/(INDEX('Pace of change parameters'!$E$16:$I$16,1,$B$6)-INDEX('Pace of change parameters'!$E$17:$I$17,1,$B$6))))</f>
        <v>0</v>
      </c>
      <c r="P187" s="52">
        <v>4.5217865423151427E-2</v>
      </c>
      <c r="Q187" s="52">
        <v>3.7300000000000111E-2</v>
      </c>
      <c r="R187" s="9">
        <f>IF(INDEX('Pace of change parameters'!$E$29:$I$29,1,$B$6)=1,D187*(1+P187),D187)</f>
        <v>21637.055032124659</v>
      </c>
      <c r="S187" s="94">
        <f>IF(P187&lt;INDEX('Pace of change parameters'!$E$22:$I$22,1,$B$6),INDEX('Pace of change parameters'!$E$22:$I$22,1,$B$6),P187)</f>
        <v>4.5217865423151427E-2</v>
      </c>
      <c r="T187" s="123">
        <v>3.7300000000000111E-2</v>
      </c>
      <c r="U187" s="108">
        <f t="shared" si="21"/>
        <v>21637.055032124659</v>
      </c>
      <c r="V187" s="122">
        <f>IF(J187&gt;INDEX('Pace of change parameters'!$E$24:$I$24,1,$B$6),0,IF(J187&lt;INDEX('Pace of change parameters'!$E$23:$I$23,1,$B$6),1,(J187-INDEX('Pace of change parameters'!$E$24:$I$24,1,$B$6))/(INDEX('Pace of change parameters'!$E$23:$I$23,1,$B$6)-INDEX('Pace of change parameters'!$E$24:$I$24,1,$B$6))))</f>
        <v>1</v>
      </c>
      <c r="W187" s="123">
        <f>MIN(S187, S187+(INDEX('Pace of change parameters'!$E$25:$I$25,1,$B$6)-S187)*(1-V187))</f>
        <v>4.5217865423151427E-2</v>
      </c>
      <c r="X187" s="123">
        <v>3.7300000000000111E-2</v>
      </c>
      <c r="Y187" s="99">
        <f t="shared" si="22"/>
        <v>21637.055032124659</v>
      </c>
      <c r="Z187" s="88">
        <v>-2.0224176087758949E-2</v>
      </c>
      <c r="AA187" s="90">
        <f t="shared" si="26"/>
        <v>22484.82135275839</v>
      </c>
      <c r="AB187" s="90">
        <f>IF(INDEX('Pace of change parameters'!$E$27:$I$27,1,$B$6)=1,MAX(AA187,Y187),Y187)</f>
        <v>21637.055032124659</v>
      </c>
      <c r="AC187" s="88">
        <f t="shared" si="23"/>
        <v>4.5217865423151427E-2</v>
      </c>
      <c r="AD187" s="134">
        <v>3.7300000000000111E-2</v>
      </c>
      <c r="AE187" s="51">
        <f t="shared" si="24"/>
        <v>21637</v>
      </c>
      <c r="AF187" s="51">
        <v>193.49520175864308</v>
      </c>
      <c r="AG187" s="15">
        <f t="shared" si="29"/>
        <v>4.5215206994831059E-2</v>
      </c>
      <c r="AH187" s="15">
        <f t="shared" si="29"/>
        <v>3.729736171013931E-2</v>
      </c>
      <c r="AI187" s="51"/>
      <c r="AJ187" s="51">
        <v>22948.944854524565</v>
      </c>
      <c r="AK187" s="51">
        <v>205.22765239054416</v>
      </c>
      <c r="AL187" s="15">
        <f t="shared" si="30"/>
        <v>-5.7167981484164132E-2</v>
      </c>
      <c r="AM187" s="53">
        <f t="shared" si="30"/>
        <v>-5.7167981484164021E-2</v>
      </c>
    </row>
    <row r="188" spans="1:39" x14ac:dyDescent="0.2">
      <c r="A188" s="160" t="s">
        <v>423</v>
      </c>
      <c r="B188" s="160" t="s">
        <v>424</v>
      </c>
      <c r="D188" s="62">
        <v>52287</v>
      </c>
      <c r="E188" s="67">
        <v>231.17961987412261</v>
      </c>
      <c r="F188" s="50"/>
      <c r="G188" s="82">
        <v>56195.522968382465</v>
      </c>
      <c r="H188" s="75">
        <v>247.18605222452896</v>
      </c>
      <c r="I188" s="84"/>
      <c r="J188" s="94">
        <f t="shared" si="28"/>
        <v>-6.9552212737330255E-2</v>
      </c>
      <c r="K188" s="117">
        <f t="shared" si="28"/>
        <v>-6.4754593579847586E-2</v>
      </c>
      <c r="L188" s="94">
        <v>4.2648575621526907E-2</v>
      </c>
      <c r="M188" s="88">
        <f>INDEX('Pace of change parameters'!$E$20:$I$20,1,$B$6)</f>
        <v>3.73E-2</v>
      </c>
      <c r="N188" s="99">
        <f>IF(INDEX('Pace of change parameters'!$E$28:$I$28,1,$B$6)=1,(1+L188)*D188,D188)</f>
        <v>54516.966073522781</v>
      </c>
      <c r="O188" s="85">
        <f>IF(K188&lt;INDEX('Pace of change parameters'!$E$16:$I$16,1,$B$6),1,IF(K188&gt;INDEX('Pace of change parameters'!$E$17:$I$17,1,$B$6),0,(K188-INDEX('Pace of change parameters'!$E$17:$I$17,1,$B$6))/(INDEX('Pace of change parameters'!$E$16:$I$16,1,$B$6)-INDEX('Pace of change parameters'!$E$17:$I$17,1,$B$6))))</f>
        <v>0</v>
      </c>
      <c r="P188" s="52">
        <v>4.2648575621526907E-2</v>
      </c>
      <c r="Q188" s="52">
        <v>3.7300000000000111E-2</v>
      </c>
      <c r="R188" s="9">
        <f>IF(INDEX('Pace of change parameters'!$E$29:$I$29,1,$B$6)=1,D188*(1+P188),D188)</f>
        <v>54516.966073522781</v>
      </c>
      <c r="S188" s="94">
        <f>IF(P188&lt;INDEX('Pace of change parameters'!$E$22:$I$22,1,$B$6),INDEX('Pace of change parameters'!$E$22:$I$22,1,$B$6),P188)</f>
        <v>4.2648575621526907E-2</v>
      </c>
      <c r="T188" s="123">
        <v>3.7300000000000111E-2</v>
      </c>
      <c r="U188" s="108">
        <f t="shared" si="21"/>
        <v>54516.966073522781</v>
      </c>
      <c r="V188" s="122">
        <f>IF(J188&gt;INDEX('Pace of change parameters'!$E$24:$I$24,1,$B$6),0,IF(J188&lt;INDEX('Pace of change parameters'!$E$23:$I$23,1,$B$6),1,(J188-INDEX('Pace of change parameters'!$E$24:$I$24,1,$B$6))/(INDEX('Pace of change parameters'!$E$23:$I$23,1,$B$6)-INDEX('Pace of change parameters'!$E$24:$I$24,1,$B$6))))</f>
        <v>1</v>
      </c>
      <c r="W188" s="123">
        <f>MIN(S188, S188+(INDEX('Pace of change parameters'!$E$25:$I$25,1,$B$6)-S188)*(1-V188))</f>
        <v>4.2648575621526907E-2</v>
      </c>
      <c r="X188" s="123">
        <v>3.7300000000000111E-2</v>
      </c>
      <c r="Y188" s="99">
        <f t="shared" si="22"/>
        <v>54516.966073522781</v>
      </c>
      <c r="Z188" s="88">
        <v>-2.7126345717070066E-2</v>
      </c>
      <c r="AA188" s="90">
        <f t="shared" si="26"/>
        <v>57127.145958109228</v>
      </c>
      <c r="AB188" s="90">
        <f>IF(INDEX('Pace of change parameters'!$E$27:$I$27,1,$B$6)=1,MAX(AA188,Y188),Y188)</f>
        <v>54516.966073522781</v>
      </c>
      <c r="AC188" s="88">
        <f t="shared" si="23"/>
        <v>4.2648575621526907E-2</v>
      </c>
      <c r="AD188" s="134">
        <v>3.7300000000000111E-2</v>
      </c>
      <c r="AE188" s="51">
        <f t="shared" si="24"/>
        <v>54517</v>
      </c>
      <c r="AF188" s="51">
        <v>239.80276892710151</v>
      </c>
      <c r="AG188" s="15">
        <f t="shared" si="29"/>
        <v>4.2649224472622205E-2</v>
      </c>
      <c r="AH188" s="15">
        <f t="shared" si="29"/>
        <v>3.7300645522621023E-2</v>
      </c>
      <c r="AI188" s="51"/>
      <c r="AJ188" s="51">
        <v>58720.005117432833</v>
      </c>
      <c r="AK188" s="51">
        <v>258.29043818577622</v>
      </c>
      <c r="AL188" s="15">
        <f t="shared" si="30"/>
        <v>-7.1577056388658966E-2</v>
      </c>
      <c r="AM188" s="53">
        <f t="shared" si="30"/>
        <v>-7.1577056388658855E-2</v>
      </c>
    </row>
    <row r="189" spans="1:39" x14ac:dyDescent="0.2">
      <c r="A189" s="160" t="s">
        <v>425</v>
      </c>
      <c r="B189" s="160" t="s">
        <v>426</v>
      </c>
      <c r="D189" s="62">
        <v>50381</v>
      </c>
      <c r="E189" s="67">
        <v>222.95844611459711</v>
      </c>
      <c r="F189" s="50"/>
      <c r="G189" s="82">
        <v>45983.102240151362</v>
      </c>
      <c r="H189" s="75">
        <v>201.55191578005662</v>
      </c>
      <c r="I189" s="84"/>
      <c r="J189" s="94">
        <f t="shared" si="28"/>
        <v>9.5641606277022673E-2</v>
      </c>
      <c r="K189" s="117">
        <f t="shared" si="28"/>
        <v>0.10620851829510936</v>
      </c>
      <c r="L189" s="94">
        <v>4.7304236580250958E-2</v>
      </c>
      <c r="M189" s="88">
        <f>INDEX('Pace of change parameters'!$E$20:$I$20,1,$B$6)</f>
        <v>3.73E-2</v>
      </c>
      <c r="N189" s="99">
        <f>IF(INDEX('Pace of change parameters'!$E$28:$I$28,1,$B$6)=1,(1+L189)*D189,D189)</f>
        <v>52764.234743149624</v>
      </c>
      <c r="O189" s="85">
        <f>IF(K189&lt;INDEX('Pace of change parameters'!$E$16:$I$16,1,$B$6),1,IF(K189&gt;INDEX('Pace of change parameters'!$E$17:$I$17,1,$B$6),0,(K189-INDEX('Pace of change parameters'!$E$17:$I$17,1,$B$6))/(INDEX('Pace of change parameters'!$E$16:$I$16,1,$B$6)-INDEX('Pace of change parameters'!$E$17:$I$17,1,$B$6))))</f>
        <v>0</v>
      </c>
      <c r="P189" s="52">
        <v>4.7304236580250958E-2</v>
      </c>
      <c r="Q189" s="52">
        <v>3.7300000000000111E-2</v>
      </c>
      <c r="R189" s="9">
        <f>IF(INDEX('Pace of change parameters'!$E$29:$I$29,1,$B$6)=1,D189*(1+P189),D189)</f>
        <v>52764.234743149624</v>
      </c>
      <c r="S189" s="94">
        <f>IF(P189&lt;INDEX('Pace of change parameters'!$E$22:$I$22,1,$B$6),INDEX('Pace of change parameters'!$E$22:$I$22,1,$B$6),P189)</f>
        <v>4.7304236580250958E-2</v>
      </c>
      <c r="T189" s="123">
        <v>3.7300000000000111E-2</v>
      </c>
      <c r="U189" s="108">
        <f t="shared" si="21"/>
        <v>52764.234743149624</v>
      </c>
      <c r="V189" s="122">
        <f>IF(J189&gt;INDEX('Pace of change parameters'!$E$24:$I$24,1,$B$6),0,IF(J189&lt;INDEX('Pace of change parameters'!$E$23:$I$23,1,$B$6),1,(J189-INDEX('Pace of change parameters'!$E$24:$I$24,1,$B$6))/(INDEX('Pace of change parameters'!$E$23:$I$23,1,$B$6)-INDEX('Pace of change parameters'!$E$24:$I$24,1,$B$6))))</f>
        <v>1</v>
      </c>
      <c r="W189" s="123">
        <f>MIN(S189, S189+(INDEX('Pace of change parameters'!$E$25:$I$25,1,$B$6)-S189)*(1-V189))</f>
        <v>4.7304236580250958E-2</v>
      </c>
      <c r="X189" s="123">
        <v>3.7300000000000111E-2</v>
      </c>
      <c r="Y189" s="99">
        <f t="shared" si="22"/>
        <v>52764.234743149624</v>
      </c>
      <c r="Z189" s="88">
        <v>-4.5383290046835612E-2</v>
      </c>
      <c r="AA189" s="90">
        <f t="shared" si="26"/>
        <v>45868.196798731624</v>
      </c>
      <c r="AB189" s="90">
        <f>IF(INDEX('Pace of change parameters'!$E$27:$I$27,1,$B$6)=1,MAX(AA189,Y189),Y189)</f>
        <v>52764.234743149624</v>
      </c>
      <c r="AC189" s="88">
        <f t="shared" si="23"/>
        <v>4.7304236580250958E-2</v>
      </c>
      <c r="AD189" s="134">
        <v>3.7300000000000111E-2</v>
      </c>
      <c r="AE189" s="51">
        <f t="shared" si="24"/>
        <v>52764</v>
      </c>
      <c r="AF189" s="51">
        <v>231.27376723471585</v>
      </c>
      <c r="AG189" s="15">
        <f t="shared" si="29"/>
        <v>4.7299577221571631E-2</v>
      </c>
      <c r="AH189" s="15">
        <f t="shared" si="29"/>
        <v>3.7295385149234361E-2</v>
      </c>
      <c r="AI189" s="51"/>
      <c r="AJ189" s="51">
        <v>48048.809873631923</v>
      </c>
      <c r="AK189" s="51">
        <v>210.6062707645263</v>
      </c>
      <c r="AL189" s="15">
        <f t="shared" si="30"/>
        <v>9.8133338552380378E-2</v>
      </c>
      <c r="AM189" s="53">
        <f t="shared" si="30"/>
        <v>9.8133338552380378E-2</v>
      </c>
    </row>
    <row r="190" spans="1:39" x14ac:dyDescent="0.2">
      <c r="A190" s="160" t="s">
        <v>427</v>
      </c>
      <c r="B190" s="160" t="s">
        <v>428</v>
      </c>
      <c r="D190" s="62">
        <v>91375</v>
      </c>
      <c r="E190" s="67">
        <v>246.1698522942709</v>
      </c>
      <c r="F190" s="50"/>
      <c r="G190" s="82">
        <v>84645.223447974233</v>
      </c>
      <c r="H190" s="75">
        <v>226.2283658143856</v>
      </c>
      <c r="I190" s="84"/>
      <c r="J190" s="94">
        <f t="shared" si="28"/>
        <v>7.9505685942953486E-2</v>
      </c>
      <c r="K190" s="117">
        <f t="shared" si="28"/>
        <v>8.8147595497581221E-2</v>
      </c>
      <c r="L190" s="94">
        <v>4.5604034798283788E-2</v>
      </c>
      <c r="M190" s="88">
        <f>INDEX('Pace of change parameters'!$E$20:$I$20,1,$B$6)</f>
        <v>3.73E-2</v>
      </c>
      <c r="N190" s="99">
        <f>IF(INDEX('Pace of change parameters'!$E$28:$I$28,1,$B$6)=1,(1+L190)*D190,D190)</f>
        <v>95542.068679693184</v>
      </c>
      <c r="O190" s="85">
        <f>IF(K190&lt;INDEX('Pace of change parameters'!$E$16:$I$16,1,$B$6),1,IF(K190&gt;INDEX('Pace of change parameters'!$E$17:$I$17,1,$B$6),0,(K190-INDEX('Pace of change parameters'!$E$17:$I$17,1,$B$6))/(INDEX('Pace of change parameters'!$E$16:$I$16,1,$B$6)-INDEX('Pace of change parameters'!$E$17:$I$17,1,$B$6))))</f>
        <v>0</v>
      </c>
      <c r="P190" s="52">
        <v>4.5604034798283788E-2</v>
      </c>
      <c r="Q190" s="52">
        <v>3.7300000000000111E-2</v>
      </c>
      <c r="R190" s="9">
        <f>IF(INDEX('Pace of change parameters'!$E$29:$I$29,1,$B$6)=1,D190*(1+P190),D190)</f>
        <v>95542.068679693184</v>
      </c>
      <c r="S190" s="94">
        <f>IF(P190&lt;INDEX('Pace of change parameters'!$E$22:$I$22,1,$B$6),INDEX('Pace of change parameters'!$E$22:$I$22,1,$B$6),P190)</f>
        <v>4.5604034798283788E-2</v>
      </c>
      <c r="T190" s="123">
        <v>3.7300000000000111E-2</v>
      </c>
      <c r="U190" s="108">
        <f t="shared" si="21"/>
        <v>95542.068679693184</v>
      </c>
      <c r="V190" s="122">
        <f>IF(J190&gt;INDEX('Pace of change parameters'!$E$24:$I$24,1,$B$6),0,IF(J190&lt;INDEX('Pace of change parameters'!$E$23:$I$23,1,$B$6),1,(J190-INDEX('Pace of change parameters'!$E$24:$I$24,1,$B$6))/(INDEX('Pace of change parameters'!$E$23:$I$23,1,$B$6)-INDEX('Pace of change parameters'!$E$24:$I$24,1,$B$6))))</f>
        <v>1</v>
      </c>
      <c r="W190" s="123">
        <f>MIN(S190, S190+(INDEX('Pace of change parameters'!$E$25:$I$25,1,$B$6)-S190)*(1-V190))</f>
        <v>4.5604034798283788E-2</v>
      </c>
      <c r="X190" s="123">
        <v>3.7300000000000111E-2</v>
      </c>
      <c r="Y190" s="99">
        <f t="shared" si="22"/>
        <v>95542.068679693184</v>
      </c>
      <c r="Z190" s="88">
        <v>-3.5479907858200543E-2</v>
      </c>
      <c r="AA190" s="90">
        <f t="shared" si="26"/>
        <v>85309.638629009452</v>
      </c>
      <c r="AB190" s="90">
        <f>IF(INDEX('Pace of change parameters'!$E$27:$I$27,1,$B$6)=1,MAX(AA190,Y190),Y190)</f>
        <v>95542.068679693184</v>
      </c>
      <c r="AC190" s="88">
        <f t="shared" si="23"/>
        <v>4.5604034798283788E-2</v>
      </c>
      <c r="AD190" s="134">
        <v>3.7300000000000111E-2</v>
      </c>
      <c r="AE190" s="51">
        <f t="shared" si="24"/>
        <v>95542</v>
      </c>
      <c r="AF190" s="51">
        <v>255.35180422700284</v>
      </c>
      <c r="AG190" s="15">
        <f t="shared" si="29"/>
        <v>4.5603283173734521E-2</v>
      </c>
      <c r="AH190" s="15">
        <f t="shared" si="29"/>
        <v>3.729925434474346E-2</v>
      </c>
      <c r="AI190" s="51"/>
      <c r="AJ190" s="51">
        <v>88447.756893868427</v>
      </c>
      <c r="AK190" s="51">
        <v>236.39126564945923</v>
      </c>
      <c r="AL190" s="15">
        <f t="shared" si="30"/>
        <v>8.0208287414730073E-2</v>
      </c>
      <c r="AM190" s="53">
        <f t="shared" si="30"/>
        <v>8.0208287414730073E-2</v>
      </c>
    </row>
    <row r="191" spans="1:39" x14ac:dyDescent="0.2">
      <c r="A191" s="160" t="s">
        <v>429</v>
      </c>
      <c r="B191" s="160" t="s">
        <v>430</v>
      </c>
      <c r="D191" s="62">
        <v>218925</v>
      </c>
      <c r="E191" s="67">
        <v>301.89832509285634</v>
      </c>
      <c r="F191" s="50"/>
      <c r="G191" s="82">
        <v>185943.80325217076</v>
      </c>
      <c r="H191" s="75">
        <v>254.8604125669975</v>
      </c>
      <c r="I191" s="84"/>
      <c r="J191" s="94">
        <f t="shared" si="28"/>
        <v>0.17737185198423222</v>
      </c>
      <c r="K191" s="117">
        <f t="shared" si="28"/>
        <v>0.18456343239848416</v>
      </c>
      <c r="L191" s="94">
        <v>4.3635998564202083E-2</v>
      </c>
      <c r="M191" s="88">
        <f>INDEX('Pace of change parameters'!$E$20:$I$20,1,$B$6)</f>
        <v>3.73E-2</v>
      </c>
      <c r="N191" s="99">
        <f>IF(INDEX('Pace of change parameters'!$E$28:$I$28,1,$B$6)=1,(1+L191)*D191,D191)</f>
        <v>228478.01098566793</v>
      </c>
      <c r="O191" s="85">
        <f>IF(K191&lt;INDEX('Pace of change parameters'!$E$16:$I$16,1,$B$6),1,IF(K191&gt;INDEX('Pace of change parameters'!$E$17:$I$17,1,$B$6),0,(K191-INDEX('Pace of change parameters'!$E$17:$I$17,1,$B$6))/(INDEX('Pace of change parameters'!$E$16:$I$16,1,$B$6)-INDEX('Pace of change parameters'!$E$17:$I$17,1,$B$6))))</f>
        <v>0</v>
      </c>
      <c r="P191" s="52">
        <v>4.3635998564202083E-2</v>
      </c>
      <c r="Q191" s="52">
        <v>3.7300000000000111E-2</v>
      </c>
      <c r="R191" s="9">
        <f>IF(INDEX('Pace of change parameters'!$E$29:$I$29,1,$B$6)=1,D191*(1+P191),D191)</f>
        <v>228478.01098566793</v>
      </c>
      <c r="S191" s="94">
        <f>IF(P191&lt;INDEX('Pace of change parameters'!$E$22:$I$22,1,$B$6),INDEX('Pace of change parameters'!$E$22:$I$22,1,$B$6),P191)</f>
        <v>4.3635998564202083E-2</v>
      </c>
      <c r="T191" s="123">
        <v>3.7300000000000111E-2</v>
      </c>
      <c r="U191" s="108">
        <f t="shared" si="21"/>
        <v>228478.01098566793</v>
      </c>
      <c r="V191" s="122">
        <f>IF(J191&gt;INDEX('Pace of change parameters'!$E$24:$I$24,1,$B$6),0,IF(J191&lt;INDEX('Pace of change parameters'!$E$23:$I$23,1,$B$6),1,(J191-INDEX('Pace of change parameters'!$E$24:$I$24,1,$B$6))/(INDEX('Pace of change parameters'!$E$23:$I$23,1,$B$6)-INDEX('Pace of change parameters'!$E$24:$I$24,1,$B$6))))</f>
        <v>1</v>
      </c>
      <c r="W191" s="123">
        <f>MIN(S191, S191+(INDEX('Pace of change parameters'!$E$25:$I$25,1,$B$6)-S191)*(1-V191))</f>
        <v>4.3635998564202083E-2</v>
      </c>
      <c r="X191" s="123">
        <v>3.7300000000000111E-2</v>
      </c>
      <c r="Y191" s="99">
        <f t="shared" si="22"/>
        <v>228478.01098566793</v>
      </c>
      <c r="Z191" s="88">
        <v>-4.7738647970491876E-2</v>
      </c>
      <c r="AA191" s="90">
        <f t="shared" si="26"/>
        <v>185021.51632936206</v>
      </c>
      <c r="AB191" s="90">
        <f>IF(INDEX('Pace of change parameters'!$E$27:$I$27,1,$B$6)=1,MAX(AA191,Y191),Y191)</f>
        <v>228478.01098566793</v>
      </c>
      <c r="AC191" s="88">
        <f t="shared" si="23"/>
        <v>4.3635998564202083E-2</v>
      </c>
      <c r="AD191" s="134">
        <v>3.7300000000000111E-2</v>
      </c>
      <c r="AE191" s="51">
        <f t="shared" si="24"/>
        <v>228478</v>
      </c>
      <c r="AF191" s="51">
        <v>313.15911756151871</v>
      </c>
      <c r="AG191" s="15">
        <f t="shared" si="29"/>
        <v>4.3635948384149748E-2</v>
      </c>
      <c r="AH191" s="15">
        <f t="shared" si="29"/>
        <v>3.7299950124595194E-2</v>
      </c>
      <c r="AI191" s="51"/>
      <c r="AJ191" s="51">
        <v>194296.99203378856</v>
      </c>
      <c r="AK191" s="51">
        <v>266.30955527516284</v>
      </c>
      <c r="AL191" s="15">
        <f t="shared" si="30"/>
        <v>0.17592144689644651</v>
      </c>
      <c r="AM191" s="53">
        <f t="shared" si="30"/>
        <v>0.17592144689644673</v>
      </c>
    </row>
    <row r="192" spans="1:39" x14ac:dyDescent="0.2">
      <c r="A192" s="160" t="s">
        <v>431</v>
      </c>
      <c r="B192" s="160" t="s">
        <v>432</v>
      </c>
      <c r="D192" s="62">
        <v>51143</v>
      </c>
      <c r="E192" s="67">
        <v>227.76274789986772</v>
      </c>
      <c r="F192" s="50"/>
      <c r="G192" s="82">
        <v>50305.345144663348</v>
      </c>
      <c r="H192" s="75">
        <v>222.60132851693754</v>
      </c>
      <c r="I192" s="84"/>
      <c r="J192" s="94">
        <f t="shared" si="28"/>
        <v>1.6651408571550563E-2</v>
      </c>
      <c r="K192" s="117">
        <f t="shared" si="28"/>
        <v>2.3186830992059537E-2</v>
      </c>
      <c r="L192" s="94">
        <v>4.3968159429709885E-2</v>
      </c>
      <c r="M192" s="88">
        <f>INDEX('Pace of change parameters'!$E$20:$I$20,1,$B$6)</f>
        <v>3.73E-2</v>
      </c>
      <c r="N192" s="99">
        <f>IF(INDEX('Pace of change parameters'!$E$28:$I$28,1,$B$6)=1,(1+L192)*D192,D192)</f>
        <v>53391.663577713654</v>
      </c>
      <c r="O192" s="85">
        <f>IF(K192&lt;INDEX('Pace of change parameters'!$E$16:$I$16,1,$B$6),1,IF(K192&gt;INDEX('Pace of change parameters'!$E$17:$I$17,1,$B$6),0,(K192-INDEX('Pace of change parameters'!$E$17:$I$17,1,$B$6))/(INDEX('Pace of change parameters'!$E$16:$I$16,1,$B$6)-INDEX('Pace of change parameters'!$E$17:$I$17,1,$B$6))))</f>
        <v>0</v>
      </c>
      <c r="P192" s="52">
        <v>4.3968159429709885E-2</v>
      </c>
      <c r="Q192" s="52">
        <v>3.7300000000000111E-2</v>
      </c>
      <c r="R192" s="9">
        <f>IF(INDEX('Pace of change parameters'!$E$29:$I$29,1,$B$6)=1,D192*(1+P192),D192)</f>
        <v>53391.663577713654</v>
      </c>
      <c r="S192" s="94">
        <f>IF(P192&lt;INDEX('Pace of change parameters'!$E$22:$I$22,1,$B$6),INDEX('Pace of change parameters'!$E$22:$I$22,1,$B$6),P192)</f>
        <v>4.3968159429709885E-2</v>
      </c>
      <c r="T192" s="123">
        <v>3.7300000000000111E-2</v>
      </c>
      <c r="U192" s="108">
        <f t="shared" si="21"/>
        <v>53391.663577713654</v>
      </c>
      <c r="V192" s="122">
        <f>IF(J192&gt;INDEX('Pace of change parameters'!$E$24:$I$24,1,$B$6),0,IF(J192&lt;INDEX('Pace of change parameters'!$E$23:$I$23,1,$B$6),1,(J192-INDEX('Pace of change parameters'!$E$24:$I$24,1,$B$6))/(INDEX('Pace of change parameters'!$E$23:$I$23,1,$B$6)-INDEX('Pace of change parameters'!$E$24:$I$24,1,$B$6))))</f>
        <v>1</v>
      </c>
      <c r="W192" s="123">
        <f>MIN(S192, S192+(INDEX('Pace of change parameters'!$E$25:$I$25,1,$B$6)-S192)*(1-V192))</f>
        <v>4.3968159429709885E-2</v>
      </c>
      <c r="X192" s="123">
        <v>3.7300000000000111E-2</v>
      </c>
      <c r="Y192" s="99">
        <f t="shared" si="22"/>
        <v>53391.663577713654</v>
      </c>
      <c r="Z192" s="88">
        <v>0</v>
      </c>
      <c r="AA192" s="90">
        <f t="shared" si="26"/>
        <v>52565.221716876615</v>
      </c>
      <c r="AB192" s="90">
        <f>IF(INDEX('Pace of change parameters'!$E$27:$I$27,1,$B$6)=1,MAX(AA192,Y192),Y192)</f>
        <v>53391.663577713654</v>
      </c>
      <c r="AC192" s="88">
        <f t="shared" si="23"/>
        <v>4.3968159429709885E-2</v>
      </c>
      <c r="AD192" s="134">
        <v>3.7300000000000111E-2</v>
      </c>
      <c r="AE192" s="51">
        <f t="shared" si="24"/>
        <v>53392</v>
      </c>
      <c r="AF192" s="51">
        <v>236.25978706632858</v>
      </c>
      <c r="AG192" s="15">
        <f t="shared" si="29"/>
        <v>4.397473750073333E-2</v>
      </c>
      <c r="AH192" s="15">
        <f t="shared" si="29"/>
        <v>3.7306536054774186E-2</v>
      </c>
      <c r="AI192" s="51"/>
      <c r="AJ192" s="51">
        <v>52565.221716876615</v>
      </c>
      <c r="AK192" s="51">
        <v>232.60129026677441</v>
      </c>
      <c r="AL192" s="15">
        <f t="shared" si="30"/>
        <v>1.572861782218915E-2</v>
      </c>
      <c r="AM192" s="53">
        <f t="shared" si="30"/>
        <v>1.572861782218915E-2</v>
      </c>
    </row>
    <row r="193" spans="1:39" x14ac:dyDescent="0.2">
      <c r="A193" s="160" t="s">
        <v>433</v>
      </c>
      <c r="B193" s="160" t="s">
        <v>434</v>
      </c>
      <c r="D193" s="62">
        <v>40202</v>
      </c>
      <c r="E193" s="67">
        <v>258.23651269697626</v>
      </c>
      <c r="F193" s="50"/>
      <c r="G193" s="82">
        <v>39516.38569250406</v>
      </c>
      <c r="H193" s="75">
        <v>250.76892284439191</v>
      </c>
      <c r="I193" s="84"/>
      <c r="J193" s="94">
        <f t="shared" si="28"/>
        <v>1.7350126927878406E-2</v>
      </c>
      <c r="K193" s="117">
        <f t="shared" si="28"/>
        <v>2.9778769106960645E-2</v>
      </c>
      <c r="L193" s="94">
        <v>4.9972363418573584E-2</v>
      </c>
      <c r="M193" s="88">
        <f>INDEX('Pace of change parameters'!$E$20:$I$20,1,$B$6)</f>
        <v>3.73E-2</v>
      </c>
      <c r="N193" s="99">
        <f>IF(INDEX('Pace of change parameters'!$E$28:$I$28,1,$B$6)=1,(1+L193)*D193,D193)</f>
        <v>42210.988954153494</v>
      </c>
      <c r="O193" s="85">
        <f>IF(K193&lt;INDEX('Pace of change parameters'!$E$16:$I$16,1,$B$6),1,IF(K193&gt;INDEX('Pace of change parameters'!$E$17:$I$17,1,$B$6),0,(K193-INDEX('Pace of change parameters'!$E$17:$I$17,1,$B$6))/(INDEX('Pace of change parameters'!$E$16:$I$16,1,$B$6)-INDEX('Pace of change parameters'!$E$17:$I$17,1,$B$6))))</f>
        <v>0</v>
      </c>
      <c r="P193" s="52">
        <v>4.9972363418573584E-2</v>
      </c>
      <c r="Q193" s="52">
        <v>3.7300000000000111E-2</v>
      </c>
      <c r="R193" s="9">
        <f>IF(INDEX('Pace of change parameters'!$E$29:$I$29,1,$B$6)=1,D193*(1+P193),D193)</f>
        <v>42210.988954153494</v>
      </c>
      <c r="S193" s="94">
        <f>IF(P193&lt;INDEX('Pace of change parameters'!$E$22:$I$22,1,$B$6),INDEX('Pace of change parameters'!$E$22:$I$22,1,$B$6),P193)</f>
        <v>4.9972363418573584E-2</v>
      </c>
      <c r="T193" s="123">
        <v>3.7300000000000111E-2</v>
      </c>
      <c r="U193" s="108">
        <f t="shared" si="21"/>
        <v>42210.988954153494</v>
      </c>
      <c r="V193" s="122">
        <f>IF(J193&gt;INDEX('Pace of change parameters'!$E$24:$I$24,1,$B$6),0,IF(J193&lt;INDEX('Pace of change parameters'!$E$23:$I$23,1,$B$6),1,(J193-INDEX('Pace of change parameters'!$E$24:$I$24,1,$B$6))/(INDEX('Pace of change parameters'!$E$23:$I$23,1,$B$6)-INDEX('Pace of change parameters'!$E$24:$I$24,1,$B$6))))</f>
        <v>1</v>
      </c>
      <c r="W193" s="123">
        <f>MIN(S193, S193+(INDEX('Pace of change parameters'!$E$25:$I$25,1,$B$6)-S193)*(1-V193))</f>
        <v>4.9972363418573584E-2</v>
      </c>
      <c r="X193" s="123">
        <v>3.7300000000000111E-2</v>
      </c>
      <c r="Y193" s="99">
        <f t="shared" si="22"/>
        <v>42210.988954153494</v>
      </c>
      <c r="Z193" s="88">
        <v>-1.1422516745062117E-3</v>
      </c>
      <c r="AA193" s="90">
        <f t="shared" si="26"/>
        <v>41244.422405279067</v>
      </c>
      <c r="AB193" s="90">
        <f>IF(INDEX('Pace of change parameters'!$E$27:$I$27,1,$B$6)=1,MAX(AA193,Y193),Y193)</f>
        <v>42210.988954153494</v>
      </c>
      <c r="AC193" s="88">
        <f t="shared" si="23"/>
        <v>4.9972363418573584E-2</v>
      </c>
      <c r="AD193" s="134">
        <v>3.7300000000000111E-2</v>
      </c>
      <c r="AE193" s="51">
        <f t="shared" si="24"/>
        <v>42211</v>
      </c>
      <c r="AF193" s="51">
        <v>267.86880471693934</v>
      </c>
      <c r="AG193" s="15">
        <f t="shared" si="29"/>
        <v>4.9972638177205209E-2</v>
      </c>
      <c r="AH193" s="15">
        <f t="shared" si="29"/>
        <v>3.7300271442504807E-2</v>
      </c>
      <c r="AI193" s="51"/>
      <c r="AJ193" s="51">
        <v>41291.587790575875</v>
      </c>
      <c r="AK193" s="51">
        <v>262.03426278283212</v>
      </c>
      <c r="AL193" s="15">
        <f t="shared" si="30"/>
        <v>2.2266332166426483E-2</v>
      </c>
      <c r="AM193" s="53">
        <f t="shared" si="30"/>
        <v>2.2266332166426483E-2</v>
      </c>
    </row>
    <row r="194" spans="1:39" x14ac:dyDescent="0.2">
      <c r="A194" s="160" t="s">
        <v>435</v>
      </c>
      <c r="B194" s="160" t="s">
        <v>436</v>
      </c>
      <c r="D194" s="62">
        <v>49087</v>
      </c>
      <c r="E194" s="67">
        <v>229.25511467019587</v>
      </c>
      <c r="F194" s="50"/>
      <c r="G194" s="82">
        <v>47449.344892790672</v>
      </c>
      <c r="H194" s="75">
        <v>220.54571523983884</v>
      </c>
      <c r="I194" s="84"/>
      <c r="J194" s="94">
        <f t="shared" si="28"/>
        <v>3.4513755899254761E-2</v>
      </c>
      <c r="K194" s="117">
        <f t="shared" si="28"/>
        <v>3.9490222790706797E-2</v>
      </c>
      <c r="L194" s="94">
        <v>4.2289869952977233E-2</v>
      </c>
      <c r="M194" s="88">
        <f>INDEX('Pace of change parameters'!$E$20:$I$20,1,$B$6)</f>
        <v>3.73E-2</v>
      </c>
      <c r="N194" s="99">
        <f>IF(INDEX('Pace of change parameters'!$E$28:$I$28,1,$B$6)=1,(1+L194)*D194,D194)</f>
        <v>51162.882846381792</v>
      </c>
      <c r="O194" s="85">
        <f>IF(K194&lt;INDEX('Pace of change parameters'!$E$16:$I$16,1,$B$6),1,IF(K194&gt;INDEX('Pace of change parameters'!$E$17:$I$17,1,$B$6),0,(K194-INDEX('Pace of change parameters'!$E$17:$I$17,1,$B$6))/(INDEX('Pace of change parameters'!$E$16:$I$16,1,$B$6)-INDEX('Pace of change parameters'!$E$17:$I$17,1,$B$6))))</f>
        <v>0</v>
      </c>
      <c r="P194" s="52">
        <v>4.2289869952977233E-2</v>
      </c>
      <c r="Q194" s="52">
        <v>3.7300000000000111E-2</v>
      </c>
      <c r="R194" s="9">
        <f>IF(INDEX('Pace of change parameters'!$E$29:$I$29,1,$B$6)=1,D194*(1+P194),D194)</f>
        <v>51162.882846381792</v>
      </c>
      <c r="S194" s="94">
        <f>IF(P194&lt;INDEX('Pace of change parameters'!$E$22:$I$22,1,$B$6),INDEX('Pace of change parameters'!$E$22:$I$22,1,$B$6),P194)</f>
        <v>4.2289869952977233E-2</v>
      </c>
      <c r="T194" s="123">
        <v>3.7300000000000111E-2</v>
      </c>
      <c r="U194" s="108">
        <f t="shared" si="21"/>
        <v>51162.882846381792</v>
      </c>
      <c r="V194" s="122">
        <f>IF(J194&gt;INDEX('Pace of change parameters'!$E$24:$I$24,1,$B$6),0,IF(J194&lt;INDEX('Pace of change parameters'!$E$23:$I$23,1,$B$6),1,(J194-INDEX('Pace of change parameters'!$E$24:$I$24,1,$B$6))/(INDEX('Pace of change parameters'!$E$23:$I$23,1,$B$6)-INDEX('Pace of change parameters'!$E$24:$I$24,1,$B$6))))</f>
        <v>1</v>
      </c>
      <c r="W194" s="123">
        <f>MIN(S194, S194+(INDEX('Pace of change parameters'!$E$25:$I$25,1,$B$6)-S194)*(1-V194))</f>
        <v>4.2289869952977233E-2</v>
      </c>
      <c r="X194" s="123">
        <v>3.7300000000000111E-2</v>
      </c>
      <c r="Y194" s="99">
        <f t="shared" si="22"/>
        <v>51162.882846381792</v>
      </c>
      <c r="Z194" s="88">
        <v>-3.8286772842306638E-2</v>
      </c>
      <c r="AA194" s="90">
        <f t="shared" si="26"/>
        <v>47682.627370497728</v>
      </c>
      <c r="AB194" s="90">
        <f>IF(INDEX('Pace of change parameters'!$E$27:$I$27,1,$B$6)=1,MAX(AA194,Y194),Y194)</f>
        <v>51162.882846381792</v>
      </c>
      <c r="AC194" s="88">
        <f t="shared" si="23"/>
        <v>4.2289869952977233E-2</v>
      </c>
      <c r="AD194" s="134">
        <v>3.7300000000000111E-2</v>
      </c>
      <c r="AE194" s="51">
        <f t="shared" si="24"/>
        <v>51163</v>
      </c>
      <c r="AF194" s="51">
        <v>237.80687498027609</v>
      </c>
      <c r="AG194" s="15">
        <f t="shared" si="29"/>
        <v>4.2292256605618528E-2</v>
      </c>
      <c r="AH194" s="15">
        <f t="shared" si="29"/>
        <v>3.7302375226754281E-2</v>
      </c>
      <c r="AI194" s="51"/>
      <c r="AJ194" s="51">
        <v>49580.920823374669</v>
      </c>
      <c r="AK194" s="51">
        <v>230.45333228409646</v>
      </c>
      <c r="AL194" s="15">
        <f t="shared" si="30"/>
        <v>3.1909031747540118E-2</v>
      </c>
      <c r="AM194" s="53">
        <f t="shared" si="30"/>
        <v>3.1909031747540118E-2</v>
      </c>
    </row>
    <row r="195" spans="1:39" x14ac:dyDescent="0.2">
      <c r="A195" s="160" t="s">
        <v>437</v>
      </c>
      <c r="B195" s="160" t="s">
        <v>438</v>
      </c>
      <c r="D195" s="62">
        <v>55982</v>
      </c>
      <c r="E195" s="67">
        <v>276.93177396211195</v>
      </c>
      <c r="F195" s="50"/>
      <c r="G195" s="82">
        <v>58001.548102124689</v>
      </c>
      <c r="H195" s="75">
        <v>285.51838998613243</v>
      </c>
      <c r="I195" s="84"/>
      <c r="J195" s="94">
        <f t="shared" si="28"/>
        <v>-3.4818865499397056E-2</v>
      </c>
      <c r="K195" s="117">
        <f t="shared" si="28"/>
        <v>-3.0073775718746254E-2</v>
      </c>
      <c r="L195" s="94">
        <v>4.2399645500236449E-2</v>
      </c>
      <c r="M195" s="88">
        <f>INDEX('Pace of change parameters'!$E$20:$I$20,1,$B$6)</f>
        <v>3.73E-2</v>
      </c>
      <c r="N195" s="99">
        <f>IF(INDEX('Pace of change parameters'!$E$28:$I$28,1,$B$6)=1,(1+L195)*D195,D195)</f>
        <v>58355.616954394238</v>
      </c>
      <c r="O195" s="85">
        <f>IF(K195&lt;INDEX('Pace of change parameters'!$E$16:$I$16,1,$B$6),1,IF(K195&gt;INDEX('Pace of change parameters'!$E$17:$I$17,1,$B$6),0,(K195-INDEX('Pace of change parameters'!$E$17:$I$17,1,$B$6))/(INDEX('Pace of change parameters'!$E$16:$I$16,1,$B$6)-INDEX('Pace of change parameters'!$E$17:$I$17,1,$B$6))))</f>
        <v>0</v>
      </c>
      <c r="P195" s="52">
        <v>4.2399645500236449E-2</v>
      </c>
      <c r="Q195" s="52">
        <v>3.7300000000000111E-2</v>
      </c>
      <c r="R195" s="9">
        <f>IF(INDEX('Pace of change parameters'!$E$29:$I$29,1,$B$6)=1,D195*(1+P195),D195)</f>
        <v>58355.616954394238</v>
      </c>
      <c r="S195" s="94">
        <f>IF(P195&lt;INDEX('Pace of change parameters'!$E$22:$I$22,1,$B$6),INDEX('Pace of change parameters'!$E$22:$I$22,1,$B$6),P195)</f>
        <v>4.2399645500236449E-2</v>
      </c>
      <c r="T195" s="123">
        <v>3.7300000000000111E-2</v>
      </c>
      <c r="U195" s="108">
        <f t="shared" si="21"/>
        <v>58355.616954394238</v>
      </c>
      <c r="V195" s="122">
        <f>IF(J195&gt;INDEX('Pace of change parameters'!$E$24:$I$24,1,$B$6),0,IF(J195&lt;INDEX('Pace of change parameters'!$E$23:$I$23,1,$B$6),1,(J195-INDEX('Pace of change parameters'!$E$24:$I$24,1,$B$6))/(INDEX('Pace of change parameters'!$E$23:$I$23,1,$B$6)-INDEX('Pace of change parameters'!$E$24:$I$24,1,$B$6))))</f>
        <v>1</v>
      </c>
      <c r="W195" s="123">
        <f>MIN(S195, S195+(INDEX('Pace of change parameters'!$E$25:$I$25,1,$B$6)-S195)*(1-V195))</f>
        <v>4.2399645500236449E-2</v>
      </c>
      <c r="X195" s="123">
        <v>3.7300000000000111E-2</v>
      </c>
      <c r="Y195" s="99">
        <f t="shared" si="22"/>
        <v>58355.616954394238</v>
      </c>
      <c r="Z195" s="88">
        <v>0</v>
      </c>
      <c r="AA195" s="90">
        <f t="shared" si="26"/>
        <v>60607.162661196999</v>
      </c>
      <c r="AB195" s="90">
        <f>IF(INDEX('Pace of change parameters'!$E$27:$I$27,1,$B$6)=1,MAX(AA195,Y195),Y195)</f>
        <v>58355.616954394238</v>
      </c>
      <c r="AC195" s="88">
        <f t="shared" si="23"/>
        <v>4.2399645500236449E-2</v>
      </c>
      <c r="AD195" s="134">
        <v>3.7300000000000111E-2</v>
      </c>
      <c r="AE195" s="51">
        <f t="shared" si="24"/>
        <v>58356</v>
      </c>
      <c r="AF195" s="51">
        <v>287.26321471099493</v>
      </c>
      <c r="AG195" s="15">
        <f t="shared" si="29"/>
        <v>4.240648779964995E-2</v>
      </c>
      <c r="AH195" s="15">
        <f t="shared" si="29"/>
        <v>3.7306808825398496E-2</v>
      </c>
      <c r="AI195" s="51"/>
      <c r="AJ195" s="51">
        <v>60607.162661196999</v>
      </c>
      <c r="AK195" s="51">
        <v>298.34478683541755</v>
      </c>
      <c r="AL195" s="15">
        <f t="shared" si="30"/>
        <v>-3.7143508495544153E-2</v>
      </c>
      <c r="AM195" s="53">
        <f t="shared" si="30"/>
        <v>-3.7143508495544042E-2</v>
      </c>
    </row>
    <row r="196" spans="1:39" x14ac:dyDescent="0.2">
      <c r="A196" s="160" t="s">
        <v>439</v>
      </c>
      <c r="B196" s="160" t="s">
        <v>440</v>
      </c>
      <c r="D196" s="62">
        <v>26015</v>
      </c>
      <c r="E196" s="67">
        <v>186.90831318017086</v>
      </c>
      <c r="F196" s="50"/>
      <c r="G196" s="82">
        <v>26279.703354114543</v>
      </c>
      <c r="H196" s="75">
        <v>188.07313947439584</v>
      </c>
      <c r="I196" s="84"/>
      <c r="J196" s="94">
        <f t="shared" si="28"/>
        <v>-1.007253965342414E-2</v>
      </c>
      <c r="K196" s="117">
        <f t="shared" si="28"/>
        <v>-6.1934750357244273E-3</v>
      </c>
      <c r="L196" s="94">
        <v>4.1364695534894524E-2</v>
      </c>
      <c r="M196" s="88">
        <f>INDEX('Pace of change parameters'!$E$20:$I$20,1,$B$6)</f>
        <v>3.73E-2</v>
      </c>
      <c r="N196" s="99">
        <f>IF(INDEX('Pace of change parameters'!$E$28:$I$28,1,$B$6)=1,(1+L196)*D196,D196)</f>
        <v>27091.102554340279</v>
      </c>
      <c r="O196" s="85">
        <f>IF(K196&lt;INDEX('Pace of change parameters'!$E$16:$I$16,1,$B$6),1,IF(K196&gt;INDEX('Pace of change parameters'!$E$17:$I$17,1,$B$6),0,(K196-INDEX('Pace of change parameters'!$E$17:$I$17,1,$B$6))/(INDEX('Pace of change parameters'!$E$16:$I$16,1,$B$6)-INDEX('Pace of change parameters'!$E$17:$I$17,1,$B$6))))</f>
        <v>0</v>
      </c>
      <c r="P196" s="52">
        <v>4.1364695534894524E-2</v>
      </c>
      <c r="Q196" s="52">
        <v>3.7300000000000111E-2</v>
      </c>
      <c r="R196" s="9">
        <f>IF(INDEX('Pace of change parameters'!$E$29:$I$29,1,$B$6)=1,D196*(1+P196),D196)</f>
        <v>27091.102554340279</v>
      </c>
      <c r="S196" s="94">
        <f>IF(P196&lt;INDEX('Pace of change parameters'!$E$22:$I$22,1,$B$6),INDEX('Pace of change parameters'!$E$22:$I$22,1,$B$6),P196)</f>
        <v>4.1364695534894524E-2</v>
      </c>
      <c r="T196" s="123">
        <v>3.7300000000000111E-2</v>
      </c>
      <c r="U196" s="108">
        <f t="shared" si="21"/>
        <v>27091.102554340279</v>
      </c>
      <c r="V196" s="122">
        <f>IF(J196&gt;INDEX('Pace of change parameters'!$E$24:$I$24,1,$B$6),0,IF(J196&lt;INDEX('Pace of change parameters'!$E$23:$I$23,1,$B$6),1,(J196-INDEX('Pace of change parameters'!$E$24:$I$24,1,$B$6))/(INDEX('Pace of change parameters'!$E$23:$I$23,1,$B$6)-INDEX('Pace of change parameters'!$E$24:$I$24,1,$B$6))))</f>
        <v>1</v>
      </c>
      <c r="W196" s="123">
        <f>MIN(S196, S196+(INDEX('Pace of change parameters'!$E$25:$I$25,1,$B$6)-S196)*(1-V196))</f>
        <v>4.1364695534894524E-2</v>
      </c>
      <c r="X196" s="123">
        <v>3.7300000000000111E-2</v>
      </c>
      <c r="Y196" s="99">
        <f t="shared" si="22"/>
        <v>27091.102554340279</v>
      </c>
      <c r="Z196" s="88">
        <v>-3.9501211551642212E-2</v>
      </c>
      <c r="AA196" s="90">
        <f t="shared" si="26"/>
        <v>26375.557465909045</v>
      </c>
      <c r="AB196" s="90">
        <f>IF(INDEX('Pace of change parameters'!$E$27:$I$27,1,$B$6)=1,MAX(AA196,Y196),Y196)</f>
        <v>27091.102554340279</v>
      </c>
      <c r="AC196" s="88">
        <f t="shared" si="23"/>
        <v>4.1364695534894524E-2</v>
      </c>
      <c r="AD196" s="134">
        <v>3.7300000000000111E-2</v>
      </c>
      <c r="AE196" s="51">
        <f t="shared" si="24"/>
        <v>27091</v>
      </c>
      <c r="AF196" s="51">
        <v>193.87925932212372</v>
      </c>
      <c r="AG196" s="15">
        <f t="shared" si="29"/>
        <v>4.1360753411493478E-2</v>
      </c>
      <c r="AH196" s="15">
        <f t="shared" si="29"/>
        <v>3.7296073263649809E-2</v>
      </c>
      <c r="AI196" s="51"/>
      <c r="AJ196" s="51">
        <v>27460.271458038547</v>
      </c>
      <c r="AK196" s="51">
        <v>196.52198483145574</v>
      </c>
      <c r="AL196" s="15">
        <f t="shared" si="30"/>
        <v>-1.3447480248067634E-2</v>
      </c>
      <c r="AM196" s="53">
        <f t="shared" si="30"/>
        <v>-1.3447480248067523E-2</v>
      </c>
    </row>
    <row r="197" spans="1:39" x14ac:dyDescent="0.2">
      <c r="A197" s="160" t="s">
        <v>441</v>
      </c>
      <c r="B197" s="160" t="s">
        <v>442</v>
      </c>
      <c r="D197" s="62">
        <v>79402</v>
      </c>
      <c r="E197" s="67">
        <v>285.4560164026845</v>
      </c>
      <c r="F197" s="50"/>
      <c r="G197" s="82">
        <v>67627.938920472763</v>
      </c>
      <c r="H197" s="75">
        <v>241.69042161099136</v>
      </c>
      <c r="I197" s="84"/>
      <c r="J197" s="94">
        <f t="shared" si="28"/>
        <v>0.17410054583170087</v>
      </c>
      <c r="K197" s="117">
        <f t="shared" si="28"/>
        <v>0.18108121331401072</v>
      </c>
      <c r="L197" s="94">
        <v>4.3467313698223986E-2</v>
      </c>
      <c r="M197" s="88">
        <f>INDEX('Pace of change parameters'!$E$20:$I$20,1,$B$6)</f>
        <v>3.73E-2</v>
      </c>
      <c r="N197" s="99">
        <f>IF(INDEX('Pace of change parameters'!$E$28:$I$28,1,$B$6)=1,(1+L197)*D197,D197)</f>
        <v>82853.391642266375</v>
      </c>
      <c r="O197" s="85">
        <f>IF(K197&lt;INDEX('Pace of change parameters'!$E$16:$I$16,1,$B$6),1,IF(K197&gt;INDEX('Pace of change parameters'!$E$17:$I$17,1,$B$6),0,(K197-INDEX('Pace of change parameters'!$E$17:$I$17,1,$B$6))/(INDEX('Pace of change parameters'!$E$16:$I$16,1,$B$6)-INDEX('Pace of change parameters'!$E$17:$I$17,1,$B$6))))</f>
        <v>0</v>
      </c>
      <c r="P197" s="52">
        <v>4.3467313698223986E-2</v>
      </c>
      <c r="Q197" s="52">
        <v>3.7300000000000111E-2</v>
      </c>
      <c r="R197" s="9">
        <f>IF(INDEX('Pace of change parameters'!$E$29:$I$29,1,$B$6)=1,D197*(1+P197),D197)</f>
        <v>82853.391642266375</v>
      </c>
      <c r="S197" s="94">
        <f>IF(P197&lt;INDEX('Pace of change parameters'!$E$22:$I$22,1,$B$6),INDEX('Pace of change parameters'!$E$22:$I$22,1,$B$6),P197)</f>
        <v>4.3467313698223986E-2</v>
      </c>
      <c r="T197" s="123">
        <v>3.7300000000000111E-2</v>
      </c>
      <c r="U197" s="108">
        <f t="shared" si="21"/>
        <v>82853.391642266375</v>
      </c>
      <c r="V197" s="122">
        <f>IF(J197&gt;INDEX('Pace of change parameters'!$E$24:$I$24,1,$B$6),0,IF(J197&lt;INDEX('Pace of change parameters'!$E$23:$I$23,1,$B$6),1,(J197-INDEX('Pace of change parameters'!$E$24:$I$24,1,$B$6))/(INDEX('Pace of change parameters'!$E$23:$I$23,1,$B$6)-INDEX('Pace of change parameters'!$E$24:$I$24,1,$B$6))))</f>
        <v>1</v>
      </c>
      <c r="W197" s="123">
        <f>MIN(S197, S197+(INDEX('Pace of change parameters'!$E$25:$I$25,1,$B$6)-S197)*(1-V197))</f>
        <v>4.3467313698223986E-2</v>
      </c>
      <c r="X197" s="123">
        <v>3.7300000000000111E-2</v>
      </c>
      <c r="Y197" s="99">
        <f t="shared" si="22"/>
        <v>82853.391642266375</v>
      </c>
      <c r="Z197" s="88">
        <v>-4.7463520843478935E-2</v>
      </c>
      <c r="AA197" s="90">
        <f t="shared" si="26"/>
        <v>67311.944419375461</v>
      </c>
      <c r="AB197" s="90">
        <f>IF(INDEX('Pace of change parameters'!$E$27:$I$27,1,$B$6)=1,MAX(AA197,Y197),Y197)</f>
        <v>82853.391642266375</v>
      </c>
      <c r="AC197" s="88">
        <f t="shared" si="23"/>
        <v>4.3467313698223986E-2</v>
      </c>
      <c r="AD197" s="134">
        <v>3.7300000000000111E-2</v>
      </c>
      <c r="AE197" s="51">
        <f t="shared" si="24"/>
        <v>82853</v>
      </c>
      <c r="AF197" s="51">
        <v>296.10212615356585</v>
      </c>
      <c r="AG197" s="15">
        <f t="shared" si="29"/>
        <v>4.3462381300219066E-2</v>
      </c>
      <c r="AH197" s="15">
        <f t="shared" si="29"/>
        <v>3.7295096754461854E-2</v>
      </c>
      <c r="AI197" s="51"/>
      <c r="AJ197" s="51">
        <v>70666.001662194336</v>
      </c>
      <c r="AK197" s="51">
        <v>252.54792631464355</v>
      </c>
      <c r="AL197" s="15">
        <f t="shared" si="30"/>
        <v>0.17245914656475603</v>
      </c>
      <c r="AM197" s="53">
        <f t="shared" si="30"/>
        <v>0.17245914656475603</v>
      </c>
    </row>
    <row r="198" spans="1:39" x14ac:dyDescent="0.2">
      <c r="A198" s="160" t="s">
        <v>443</v>
      </c>
      <c r="B198" s="160" t="s">
        <v>444</v>
      </c>
      <c r="D198" s="62">
        <v>83461</v>
      </c>
      <c r="E198" s="67">
        <v>270.7872887773936</v>
      </c>
      <c r="F198" s="50"/>
      <c r="G198" s="82">
        <v>84389.958317822689</v>
      </c>
      <c r="H198" s="75">
        <v>271.38957243142801</v>
      </c>
      <c r="I198" s="84"/>
      <c r="J198" s="94">
        <f t="shared" si="28"/>
        <v>-1.100792483300117E-2</v>
      </c>
      <c r="K198" s="117">
        <f t="shared" si="28"/>
        <v>-2.2192586422479232E-3</v>
      </c>
      <c r="L198" s="94">
        <v>4.6517953984241078E-2</v>
      </c>
      <c r="M198" s="88">
        <f>INDEX('Pace of change parameters'!$E$20:$I$20,1,$B$6)</f>
        <v>3.73E-2</v>
      </c>
      <c r="N198" s="99">
        <f>IF(INDEX('Pace of change parameters'!$E$28:$I$28,1,$B$6)=1,(1+L198)*D198,D198)</f>
        <v>87343.434957478748</v>
      </c>
      <c r="O198" s="85">
        <f>IF(K198&lt;INDEX('Pace of change parameters'!$E$16:$I$16,1,$B$6),1,IF(K198&gt;INDEX('Pace of change parameters'!$E$17:$I$17,1,$B$6),0,(K198-INDEX('Pace of change parameters'!$E$17:$I$17,1,$B$6))/(INDEX('Pace of change parameters'!$E$16:$I$16,1,$B$6)-INDEX('Pace of change parameters'!$E$17:$I$17,1,$B$6))))</f>
        <v>0</v>
      </c>
      <c r="P198" s="52">
        <v>4.6517953984241078E-2</v>
      </c>
      <c r="Q198" s="52">
        <v>3.7300000000000111E-2</v>
      </c>
      <c r="R198" s="9">
        <f>IF(INDEX('Pace of change parameters'!$E$29:$I$29,1,$B$6)=1,D198*(1+P198),D198)</f>
        <v>87343.434957478748</v>
      </c>
      <c r="S198" s="94">
        <f>IF(P198&lt;INDEX('Pace of change parameters'!$E$22:$I$22,1,$B$6),INDEX('Pace of change parameters'!$E$22:$I$22,1,$B$6),P198)</f>
        <v>4.6517953984241078E-2</v>
      </c>
      <c r="T198" s="123">
        <v>3.7300000000000111E-2</v>
      </c>
      <c r="U198" s="108">
        <f t="shared" si="21"/>
        <v>87343.434957478748</v>
      </c>
      <c r="V198" s="122">
        <f>IF(J198&gt;INDEX('Pace of change parameters'!$E$24:$I$24,1,$B$6),0,IF(J198&lt;INDEX('Pace of change parameters'!$E$23:$I$23,1,$B$6),1,(J198-INDEX('Pace of change parameters'!$E$24:$I$24,1,$B$6))/(INDEX('Pace of change parameters'!$E$23:$I$23,1,$B$6)-INDEX('Pace of change parameters'!$E$24:$I$24,1,$B$6))))</f>
        <v>1</v>
      </c>
      <c r="W198" s="123">
        <f>MIN(S198, S198+(INDEX('Pace of change parameters'!$E$25:$I$25,1,$B$6)-S198)*(1-V198))</f>
        <v>4.6517953984241078E-2</v>
      </c>
      <c r="X198" s="123">
        <v>3.7300000000000111E-2</v>
      </c>
      <c r="Y198" s="99">
        <f t="shared" si="22"/>
        <v>87343.434957478748</v>
      </c>
      <c r="Z198" s="88">
        <v>-2.733330267379408E-2</v>
      </c>
      <c r="AA198" s="90">
        <f t="shared" si="26"/>
        <v>85770.74580870544</v>
      </c>
      <c r="AB198" s="90">
        <f>IF(INDEX('Pace of change parameters'!$E$27:$I$27,1,$B$6)=1,MAX(AA198,Y198),Y198)</f>
        <v>87343.434957478748</v>
      </c>
      <c r="AC198" s="88">
        <f t="shared" si="23"/>
        <v>4.6517953984241078E-2</v>
      </c>
      <c r="AD198" s="134">
        <v>3.7300000000000111E-2</v>
      </c>
      <c r="AE198" s="51">
        <f t="shared" si="24"/>
        <v>87343</v>
      </c>
      <c r="AF198" s="51">
        <v>280.88625586952173</v>
      </c>
      <c r="AG198" s="15">
        <f t="shared" si="29"/>
        <v>4.6512742478522995E-2</v>
      </c>
      <c r="AH198" s="15">
        <f t="shared" si="29"/>
        <v>3.7294834398339249E-2</v>
      </c>
      <c r="AI198" s="51"/>
      <c r="AJ198" s="51">
        <v>88181.024439803834</v>
      </c>
      <c r="AK198" s="51">
        <v>283.58125772683888</v>
      </c>
      <c r="AL198" s="15">
        <f t="shared" si="30"/>
        <v>-9.5034554784051428E-3</v>
      </c>
      <c r="AM198" s="53">
        <f t="shared" si="30"/>
        <v>-9.5034554784051428E-3</v>
      </c>
    </row>
    <row r="199" spans="1:39" x14ac:dyDescent="0.2">
      <c r="A199" s="160" t="s">
        <v>445</v>
      </c>
      <c r="B199" s="160" t="s">
        <v>446</v>
      </c>
      <c r="D199" s="62">
        <v>24777</v>
      </c>
      <c r="E199" s="67">
        <v>258.7836210742098</v>
      </c>
      <c r="F199" s="50"/>
      <c r="G199" s="82">
        <v>25254.894217045738</v>
      </c>
      <c r="H199" s="75">
        <v>262.47031653308039</v>
      </c>
      <c r="I199" s="84"/>
      <c r="J199" s="94">
        <f t="shared" si="28"/>
        <v>-1.8922835824954021E-2</v>
      </c>
      <c r="K199" s="117">
        <f t="shared" si="28"/>
        <v>-1.4046142465050648E-2</v>
      </c>
      <c r="L199" s="94">
        <v>4.2456163252949874E-2</v>
      </c>
      <c r="M199" s="88">
        <f>INDEX('Pace of change parameters'!$E$20:$I$20,1,$B$6)</f>
        <v>3.73E-2</v>
      </c>
      <c r="N199" s="99">
        <f>IF(INDEX('Pace of change parameters'!$E$28:$I$28,1,$B$6)=1,(1+L199)*D199,D199)</f>
        <v>25828.936356918341</v>
      </c>
      <c r="O199" s="85">
        <f>IF(K199&lt;INDEX('Pace of change parameters'!$E$16:$I$16,1,$B$6),1,IF(K199&gt;INDEX('Pace of change parameters'!$E$17:$I$17,1,$B$6),0,(K199-INDEX('Pace of change parameters'!$E$17:$I$17,1,$B$6))/(INDEX('Pace of change parameters'!$E$16:$I$16,1,$B$6)-INDEX('Pace of change parameters'!$E$17:$I$17,1,$B$6))))</f>
        <v>0</v>
      </c>
      <c r="P199" s="52">
        <v>4.2456163252949874E-2</v>
      </c>
      <c r="Q199" s="52">
        <v>3.7300000000000111E-2</v>
      </c>
      <c r="R199" s="9">
        <f>IF(INDEX('Pace of change parameters'!$E$29:$I$29,1,$B$6)=1,D199*(1+P199),D199)</f>
        <v>25828.936356918341</v>
      </c>
      <c r="S199" s="94">
        <f>IF(P199&lt;INDEX('Pace of change parameters'!$E$22:$I$22,1,$B$6),INDEX('Pace of change parameters'!$E$22:$I$22,1,$B$6),P199)</f>
        <v>4.2456163252949874E-2</v>
      </c>
      <c r="T199" s="123">
        <v>3.7300000000000111E-2</v>
      </c>
      <c r="U199" s="108">
        <f t="shared" si="21"/>
        <v>25828.936356918341</v>
      </c>
      <c r="V199" s="122">
        <f>IF(J199&gt;INDEX('Pace of change parameters'!$E$24:$I$24,1,$B$6),0,IF(J199&lt;INDEX('Pace of change parameters'!$E$23:$I$23,1,$B$6),1,(J199-INDEX('Pace of change parameters'!$E$24:$I$24,1,$B$6))/(INDEX('Pace of change parameters'!$E$23:$I$23,1,$B$6)-INDEX('Pace of change parameters'!$E$24:$I$24,1,$B$6))))</f>
        <v>1</v>
      </c>
      <c r="W199" s="123">
        <f>MIN(S199, S199+(INDEX('Pace of change parameters'!$E$25:$I$25,1,$B$6)-S199)*(1-V199))</f>
        <v>4.2456163252949874E-2</v>
      </c>
      <c r="X199" s="123">
        <v>3.7300000000000111E-2</v>
      </c>
      <c r="Y199" s="99">
        <f t="shared" si="22"/>
        <v>25828.936356918341</v>
      </c>
      <c r="Z199" s="88">
        <v>-6.1737626095237363E-3</v>
      </c>
      <c r="AA199" s="90">
        <f t="shared" si="26"/>
        <v>26226.502582468511</v>
      </c>
      <c r="AB199" s="90">
        <f>IF(INDEX('Pace of change parameters'!$E$27:$I$27,1,$B$6)=1,MAX(AA199,Y199),Y199)</f>
        <v>25828.936356918341</v>
      </c>
      <c r="AC199" s="88">
        <f t="shared" si="23"/>
        <v>4.2456163252949874E-2</v>
      </c>
      <c r="AD199" s="134">
        <v>3.7300000000000111E-2</v>
      </c>
      <c r="AE199" s="51">
        <f t="shared" si="24"/>
        <v>25829</v>
      </c>
      <c r="AF199" s="51">
        <v>268.43691157325173</v>
      </c>
      <c r="AG199" s="15">
        <f t="shared" si="29"/>
        <v>4.2458731888444845E-2</v>
      </c>
      <c r="AH199" s="15">
        <f t="shared" si="29"/>
        <v>3.7302555930592396E-2</v>
      </c>
      <c r="AI199" s="51"/>
      <c r="AJ199" s="51">
        <v>26389.42462550832</v>
      </c>
      <c r="AK199" s="51">
        <v>274.26132040212821</v>
      </c>
      <c r="AL199" s="15">
        <f t="shared" si="30"/>
        <v>-2.1236712564267402E-2</v>
      </c>
      <c r="AM199" s="53">
        <f t="shared" si="30"/>
        <v>-2.1236712564267513E-2</v>
      </c>
    </row>
    <row r="200" spans="1:39" x14ac:dyDescent="0.2">
      <c r="A200" s="160" t="s">
        <v>447</v>
      </c>
      <c r="B200" s="160" t="s">
        <v>448</v>
      </c>
      <c r="D200" s="62">
        <v>26608</v>
      </c>
      <c r="E200" s="67">
        <v>238.04850767612234</v>
      </c>
      <c r="F200" s="50"/>
      <c r="G200" s="82">
        <v>29421.765569093284</v>
      </c>
      <c r="H200" s="75">
        <v>260.32439858537799</v>
      </c>
      <c r="I200" s="84"/>
      <c r="J200" s="94">
        <f t="shared" si="28"/>
        <v>-9.5635510468789264E-2</v>
      </c>
      <c r="K200" s="117">
        <f t="shared" si="28"/>
        <v>-8.5569739257267075E-2</v>
      </c>
      <c r="L200" s="94">
        <v>4.8845372024861833E-2</v>
      </c>
      <c r="M200" s="88">
        <f>INDEX('Pace of change parameters'!$E$20:$I$20,1,$B$6)</f>
        <v>3.73E-2</v>
      </c>
      <c r="N200" s="99">
        <f>IF(INDEX('Pace of change parameters'!$E$28:$I$28,1,$B$6)=1,(1+L200)*D200,D200)</f>
        <v>27907.677658837525</v>
      </c>
      <c r="O200" s="85">
        <f>IF(K200&lt;INDEX('Pace of change parameters'!$E$16:$I$16,1,$B$6),1,IF(K200&gt;INDEX('Pace of change parameters'!$E$17:$I$17,1,$B$6),0,(K200-INDEX('Pace of change parameters'!$E$17:$I$17,1,$B$6))/(INDEX('Pace of change parameters'!$E$16:$I$16,1,$B$6)-INDEX('Pace of change parameters'!$E$17:$I$17,1,$B$6))))</f>
        <v>0</v>
      </c>
      <c r="P200" s="52">
        <v>4.8845372024861833E-2</v>
      </c>
      <c r="Q200" s="52">
        <v>3.7300000000000111E-2</v>
      </c>
      <c r="R200" s="9">
        <f>IF(INDEX('Pace of change parameters'!$E$29:$I$29,1,$B$6)=1,D200*(1+P200),D200)</f>
        <v>27907.677658837525</v>
      </c>
      <c r="S200" s="94">
        <f>IF(P200&lt;INDEX('Pace of change parameters'!$E$22:$I$22,1,$B$6),INDEX('Pace of change parameters'!$E$22:$I$22,1,$B$6),P200)</f>
        <v>4.8845372024861833E-2</v>
      </c>
      <c r="T200" s="123">
        <v>3.7300000000000111E-2</v>
      </c>
      <c r="U200" s="108">
        <f t="shared" si="21"/>
        <v>27907.677658837525</v>
      </c>
      <c r="V200" s="122">
        <f>IF(J200&gt;INDEX('Pace of change parameters'!$E$24:$I$24,1,$B$6),0,IF(J200&lt;INDEX('Pace of change parameters'!$E$23:$I$23,1,$B$6),1,(J200-INDEX('Pace of change parameters'!$E$24:$I$24,1,$B$6))/(INDEX('Pace of change parameters'!$E$23:$I$23,1,$B$6)-INDEX('Pace of change parameters'!$E$24:$I$24,1,$B$6))))</f>
        <v>1</v>
      </c>
      <c r="W200" s="123">
        <f>MIN(S200, S200+(INDEX('Pace of change parameters'!$E$25:$I$25,1,$B$6)-S200)*(1-V200))</f>
        <v>4.8845372024861833E-2</v>
      </c>
      <c r="X200" s="123">
        <v>3.7300000000000111E-2</v>
      </c>
      <c r="Y200" s="99">
        <f t="shared" si="22"/>
        <v>27907.677658837525</v>
      </c>
      <c r="Z200" s="88">
        <v>-1.1278442320059701E-2</v>
      </c>
      <c r="AA200" s="90">
        <f t="shared" si="26"/>
        <v>30396.746506771986</v>
      </c>
      <c r="AB200" s="90">
        <f>IF(INDEX('Pace of change parameters'!$E$27:$I$27,1,$B$6)=1,MAX(AA200,Y200),Y200)</f>
        <v>27907.677658837525</v>
      </c>
      <c r="AC200" s="88">
        <f t="shared" si="23"/>
        <v>4.8845372024861833E-2</v>
      </c>
      <c r="AD200" s="134">
        <v>3.7300000000000111E-2</v>
      </c>
      <c r="AE200" s="51">
        <f t="shared" si="24"/>
        <v>27908</v>
      </c>
      <c r="AF200" s="51">
        <v>246.93056909380527</v>
      </c>
      <c r="AG200" s="15">
        <f t="shared" si="29"/>
        <v>4.8857486470234468E-2</v>
      </c>
      <c r="AH200" s="15">
        <f t="shared" si="29"/>
        <v>3.7311981093229418E-2</v>
      </c>
      <c r="AI200" s="51"/>
      <c r="AJ200" s="51">
        <v>30743.485130534329</v>
      </c>
      <c r="AK200" s="51">
        <v>272.01900097498145</v>
      </c>
      <c r="AL200" s="15">
        <f t="shared" si="30"/>
        <v>-9.2230439018058274E-2</v>
      </c>
      <c r="AM200" s="53">
        <f t="shared" si="30"/>
        <v>-9.2230439018058386E-2</v>
      </c>
    </row>
    <row r="201" spans="1:39" x14ac:dyDescent="0.2">
      <c r="A201" s="160" t="s">
        <v>449</v>
      </c>
      <c r="B201" s="160" t="s">
        <v>450</v>
      </c>
      <c r="D201" s="62">
        <v>42981</v>
      </c>
      <c r="E201" s="67">
        <v>294.08669230887773</v>
      </c>
      <c r="F201" s="50"/>
      <c r="G201" s="82">
        <v>43581.751615734334</v>
      </c>
      <c r="H201" s="75">
        <v>295.62849751692266</v>
      </c>
      <c r="I201" s="84"/>
      <c r="J201" s="94">
        <f t="shared" si="28"/>
        <v>-1.3784476150275782E-2</v>
      </c>
      <c r="K201" s="117">
        <f t="shared" si="28"/>
        <v>-5.2153470351979925E-3</v>
      </c>
      <c r="L201" s="94">
        <v>4.6312997074283047E-2</v>
      </c>
      <c r="M201" s="88">
        <f>INDEX('Pace of change parameters'!$E$20:$I$20,1,$B$6)</f>
        <v>3.73E-2</v>
      </c>
      <c r="N201" s="99">
        <f>IF(INDEX('Pace of change parameters'!$E$28:$I$28,1,$B$6)=1,(1+L201)*D201,D201)</f>
        <v>44971.578927249757</v>
      </c>
      <c r="O201" s="85">
        <f>IF(K201&lt;INDEX('Pace of change parameters'!$E$16:$I$16,1,$B$6),1,IF(K201&gt;INDEX('Pace of change parameters'!$E$17:$I$17,1,$B$6),0,(K201-INDEX('Pace of change parameters'!$E$17:$I$17,1,$B$6))/(INDEX('Pace of change parameters'!$E$16:$I$16,1,$B$6)-INDEX('Pace of change parameters'!$E$17:$I$17,1,$B$6))))</f>
        <v>0</v>
      </c>
      <c r="P201" s="52">
        <v>4.6312997074283047E-2</v>
      </c>
      <c r="Q201" s="52">
        <v>3.7300000000000111E-2</v>
      </c>
      <c r="R201" s="9">
        <f>IF(INDEX('Pace of change parameters'!$E$29:$I$29,1,$B$6)=1,D201*(1+P201),D201)</f>
        <v>44971.578927249757</v>
      </c>
      <c r="S201" s="94">
        <f>IF(P201&lt;INDEX('Pace of change parameters'!$E$22:$I$22,1,$B$6),INDEX('Pace of change parameters'!$E$22:$I$22,1,$B$6),P201)</f>
        <v>4.6312997074283047E-2</v>
      </c>
      <c r="T201" s="123">
        <v>3.7300000000000111E-2</v>
      </c>
      <c r="U201" s="108">
        <f t="shared" ref="U201:U217" si="31">D201*(1+S201)</f>
        <v>44971.578927249757</v>
      </c>
      <c r="V201" s="122">
        <f>IF(J201&gt;INDEX('Pace of change parameters'!$E$24:$I$24,1,$B$6),0,IF(J201&lt;INDEX('Pace of change parameters'!$E$23:$I$23,1,$B$6),1,(J201-INDEX('Pace of change parameters'!$E$24:$I$24,1,$B$6))/(INDEX('Pace of change parameters'!$E$23:$I$23,1,$B$6)-INDEX('Pace of change parameters'!$E$24:$I$24,1,$B$6))))</f>
        <v>1</v>
      </c>
      <c r="W201" s="123">
        <f>MIN(S201, S201+(INDEX('Pace of change parameters'!$E$25:$I$25,1,$B$6)-S201)*(1-V201))</f>
        <v>4.6312997074283047E-2</v>
      </c>
      <c r="X201" s="123">
        <v>3.7300000000000111E-2</v>
      </c>
      <c r="Y201" s="99">
        <f t="shared" ref="Y201:Y217" si="32">D201*(1+W201)</f>
        <v>44971.578927249757</v>
      </c>
      <c r="Z201" s="88">
        <v>0</v>
      </c>
      <c r="AA201" s="90">
        <f t="shared" si="26"/>
        <v>45539.582919131404</v>
      </c>
      <c r="AB201" s="90">
        <f>IF(INDEX('Pace of change parameters'!$E$27:$I$27,1,$B$6)=1,MAX(AA201,Y201),Y201)</f>
        <v>44971.578927249757</v>
      </c>
      <c r="AC201" s="88">
        <f t="shared" ref="AC201:AC217" si="33">AB201/D201-1</f>
        <v>4.6312997074283047E-2</v>
      </c>
      <c r="AD201" s="134">
        <v>3.7300000000000111E-2</v>
      </c>
      <c r="AE201" s="51">
        <f t="shared" ref="AE201:AE216" si="34">ROUND(AB201,0)</f>
        <v>44972</v>
      </c>
      <c r="AF201" s="51">
        <v>305.05898219866748</v>
      </c>
      <c r="AG201" s="15">
        <f t="shared" si="29"/>
        <v>4.6322793792606065E-2</v>
      </c>
      <c r="AH201" s="15">
        <f t="shared" si="29"/>
        <v>3.7309712328858602E-2</v>
      </c>
      <c r="AI201" s="51"/>
      <c r="AJ201" s="51">
        <v>45539.582919131404</v>
      </c>
      <c r="AK201" s="51">
        <v>308.90907264658119</v>
      </c>
      <c r="AL201" s="15">
        <f t="shared" si="30"/>
        <v>-1.2463507189763079E-2</v>
      </c>
      <c r="AM201" s="53">
        <f t="shared" si="30"/>
        <v>-1.2463507189763079E-2</v>
      </c>
    </row>
    <row r="202" spans="1:39" x14ac:dyDescent="0.2">
      <c r="A202" s="160" t="s">
        <v>451</v>
      </c>
      <c r="B202" s="160" t="s">
        <v>452</v>
      </c>
      <c r="D202" s="62">
        <v>147909</v>
      </c>
      <c r="E202" s="67">
        <v>264.39061376865584</v>
      </c>
      <c r="F202" s="50"/>
      <c r="G202" s="82">
        <v>126942.10975223639</v>
      </c>
      <c r="H202" s="75">
        <v>225.39110735925044</v>
      </c>
      <c r="I202" s="84"/>
      <c r="J202" s="94">
        <f t="shared" si="28"/>
        <v>0.16516891273263434</v>
      </c>
      <c r="K202" s="117">
        <f t="shared" si="28"/>
        <v>0.17303036870591426</v>
      </c>
      <c r="L202" s="94">
        <v>4.4298717689745359E-2</v>
      </c>
      <c r="M202" s="88">
        <f>INDEX('Pace of change parameters'!$E$20:$I$20,1,$B$6)</f>
        <v>3.73E-2</v>
      </c>
      <c r="N202" s="99">
        <f>IF(INDEX('Pace of change parameters'!$E$28:$I$28,1,$B$6)=1,(1+L202)*D202,D202)</f>
        <v>154461.17903477253</v>
      </c>
      <c r="O202" s="85">
        <f>IF(K202&lt;INDEX('Pace of change parameters'!$E$16:$I$16,1,$B$6),1,IF(K202&gt;INDEX('Pace of change parameters'!$E$17:$I$17,1,$B$6),0,(K202-INDEX('Pace of change parameters'!$E$17:$I$17,1,$B$6))/(INDEX('Pace of change parameters'!$E$16:$I$16,1,$B$6)-INDEX('Pace of change parameters'!$E$17:$I$17,1,$B$6))))</f>
        <v>0</v>
      </c>
      <c r="P202" s="52">
        <v>4.4298717689745359E-2</v>
      </c>
      <c r="Q202" s="52">
        <v>3.7300000000000111E-2</v>
      </c>
      <c r="R202" s="9">
        <f>IF(INDEX('Pace of change parameters'!$E$29:$I$29,1,$B$6)=1,D202*(1+P202),D202)</f>
        <v>154461.17903477253</v>
      </c>
      <c r="S202" s="94">
        <f>IF(P202&lt;INDEX('Pace of change parameters'!$E$22:$I$22,1,$B$6),INDEX('Pace of change parameters'!$E$22:$I$22,1,$B$6),P202)</f>
        <v>4.4298717689745359E-2</v>
      </c>
      <c r="T202" s="123">
        <v>3.7300000000000111E-2</v>
      </c>
      <c r="U202" s="108">
        <f t="shared" si="31"/>
        <v>154461.17903477253</v>
      </c>
      <c r="V202" s="122">
        <f>IF(J202&gt;INDEX('Pace of change parameters'!$E$24:$I$24,1,$B$6),0,IF(J202&lt;INDEX('Pace of change parameters'!$E$23:$I$23,1,$B$6),1,(J202-INDEX('Pace of change parameters'!$E$24:$I$24,1,$B$6))/(INDEX('Pace of change parameters'!$E$23:$I$23,1,$B$6)-INDEX('Pace of change parameters'!$E$24:$I$24,1,$B$6))))</f>
        <v>1</v>
      </c>
      <c r="W202" s="123">
        <f>MIN(S202, S202+(INDEX('Pace of change parameters'!$E$25:$I$25,1,$B$6)-S202)*(1-V202))</f>
        <v>4.4298717689745359E-2</v>
      </c>
      <c r="X202" s="123">
        <v>3.7300000000000111E-2</v>
      </c>
      <c r="Y202" s="99">
        <f t="shared" si="32"/>
        <v>154461.17903477253</v>
      </c>
      <c r="Z202" s="88">
        <v>-4.674715483434766E-2</v>
      </c>
      <c r="AA202" s="90">
        <f t="shared" ref="AA202:AA217" si="35">(1+Z202)*AJ202</f>
        <v>126443.98938812592</v>
      </c>
      <c r="AB202" s="90">
        <f>IF(INDEX('Pace of change parameters'!$E$27:$I$27,1,$B$6)=1,MAX(AA202,Y202),Y202)</f>
        <v>154461.17903477253</v>
      </c>
      <c r="AC202" s="88">
        <f t="shared" si="33"/>
        <v>4.4298717689745359E-2</v>
      </c>
      <c r="AD202" s="134">
        <v>3.7300000000000111E-2</v>
      </c>
      <c r="AE202" s="51">
        <f t="shared" si="34"/>
        <v>154461</v>
      </c>
      <c r="AF202" s="51">
        <v>274.25206577838406</v>
      </c>
      <c r="AG202" s="15">
        <f t="shared" si="29"/>
        <v>4.4297507251080059E-2</v>
      </c>
      <c r="AH202" s="15">
        <f t="shared" si="29"/>
        <v>3.7298797673494866E-2</v>
      </c>
      <c r="AI202" s="51"/>
      <c r="AJ202" s="51">
        <v>132644.75425316251</v>
      </c>
      <c r="AK202" s="51">
        <v>235.51639487376045</v>
      </c>
      <c r="AL202" s="15">
        <f t="shared" si="30"/>
        <v>0.16447122895790911</v>
      </c>
      <c r="AM202" s="53">
        <f t="shared" si="30"/>
        <v>0.16447122895790933</v>
      </c>
    </row>
    <row r="203" spans="1:39" x14ac:dyDescent="0.2">
      <c r="A203" s="160" t="s">
        <v>453</v>
      </c>
      <c r="B203" s="160" t="s">
        <v>454</v>
      </c>
      <c r="D203" s="62">
        <v>123765</v>
      </c>
      <c r="E203" s="67">
        <v>254.75443611418481</v>
      </c>
      <c r="F203" s="50"/>
      <c r="G203" s="82">
        <v>129899.84900189015</v>
      </c>
      <c r="H203" s="75">
        <v>264.82207462609665</v>
      </c>
      <c r="I203" s="84"/>
      <c r="J203" s="94">
        <f t="shared" si="28"/>
        <v>-4.7227529893440368E-2</v>
      </c>
      <c r="K203" s="117">
        <f t="shared" si="28"/>
        <v>-3.8016613706113311E-2</v>
      </c>
      <c r="L203" s="94">
        <v>4.7328085047467772E-2</v>
      </c>
      <c r="M203" s="88">
        <f>INDEX('Pace of change parameters'!$E$20:$I$20,1,$B$6)</f>
        <v>3.73E-2</v>
      </c>
      <c r="N203" s="99">
        <f>IF(INDEX('Pace of change parameters'!$E$28:$I$28,1,$B$6)=1,(1+L203)*D203,D203)</f>
        <v>129622.56044589984</v>
      </c>
      <c r="O203" s="85">
        <f>IF(K203&lt;INDEX('Pace of change parameters'!$E$16:$I$16,1,$B$6),1,IF(K203&gt;INDEX('Pace of change parameters'!$E$17:$I$17,1,$B$6),0,(K203-INDEX('Pace of change parameters'!$E$17:$I$17,1,$B$6))/(INDEX('Pace of change parameters'!$E$16:$I$16,1,$B$6)-INDEX('Pace of change parameters'!$E$17:$I$17,1,$B$6))))</f>
        <v>0</v>
      </c>
      <c r="P203" s="52">
        <v>4.7328085047467772E-2</v>
      </c>
      <c r="Q203" s="52">
        <v>3.7300000000000111E-2</v>
      </c>
      <c r="R203" s="9">
        <f>IF(INDEX('Pace of change parameters'!$E$29:$I$29,1,$B$6)=1,D203*(1+P203),D203)</f>
        <v>129622.56044589984</v>
      </c>
      <c r="S203" s="94">
        <f>IF(P203&lt;INDEX('Pace of change parameters'!$E$22:$I$22,1,$B$6),INDEX('Pace of change parameters'!$E$22:$I$22,1,$B$6),P203)</f>
        <v>4.7328085047467772E-2</v>
      </c>
      <c r="T203" s="123">
        <v>3.7300000000000111E-2</v>
      </c>
      <c r="U203" s="108">
        <f t="shared" si="31"/>
        <v>129622.56044589984</v>
      </c>
      <c r="V203" s="122">
        <f>IF(J203&gt;INDEX('Pace of change parameters'!$E$24:$I$24,1,$B$6),0,IF(J203&lt;INDEX('Pace of change parameters'!$E$23:$I$23,1,$B$6),1,(J203-INDEX('Pace of change parameters'!$E$24:$I$24,1,$B$6))/(INDEX('Pace of change parameters'!$E$23:$I$23,1,$B$6)-INDEX('Pace of change parameters'!$E$24:$I$24,1,$B$6))))</f>
        <v>1</v>
      </c>
      <c r="W203" s="123">
        <f>MIN(S203, S203+(INDEX('Pace of change parameters'!$E$25:$I$25,1,$B$6)-S203)*(1-V203))</f>
        <v>4.7328085047467772E-2</v>
      </c>
      <c r="X203" s="123">
        <v>3.7300000000000111E-2</v>
      </c>
      <c r="Y203" s="99">
        <f t="shared" si="32"/>
        <v>129622.56044589984</v>
      </c>
      <c r="Z203" s="88">
        <v>-2.4659084627137284E-2</v>
      </c>
      <c r="AA203" s="90">
        <f t="shared" si="35"/>
        <v>132388.25474257069</v>
      </c>
      <c r="AB203" s="90">
        <f>IF(INDEX('Pace of change parameters'!$E$27:$I$27,1,$B$6)=1,MAX(AA203,Y203),Y203)</f>
        <v>129622.56044589984</v>
      </c>
      <c r="AC203" s="88">
        <f t="shared" si="33"/>
        <v>4.7328085047467772E-2</v>
      </c>
      <c r="AD203" s="134">
        <v>3.7300000000000111E-2</v>
      </c>
      <c r="AE203" s="51">
        <f t="shared" si="34"/>
        <v>129623</v>
      </c>
      <c r="AF203" s="51">
        <v>264.25767268412329</v>
      </c>
      <c r="AG203" s="15">
        <f t="shared" si="29"/>
        <v>4.7331636569304836E-2</v>
      </c>
      <c r="AH203" s="15">
        <f t="shared" si="29"/>
        <v>3.7303517516291684E-2</v>
      </c>
      <c r="AI203" s="51"/>
      <c r="AJ203" s="51">
        <v>135735.36458476167</v>
      </c>
      <c r="AK203" s="51">
        <v>276.71872697052288</v>
      </c>
      <c r="AL203" s="15">
        <f t="shared" si="30"/>
        <v>-4.5031481688360797E-2</v>
      </c>
      <c r="AM203" s="53">
        <f t="shared" si="30"/>
        <v>-4.5031481688360686E-2</v>
      </c>
    </row>
    <row r="204" spans="1:39" x14ac:dyDescent="0.2">
      <c r="A204" s="160" t="s">
        <v>455</v>
      </c>
      <c r="B204" s="160" t="s">
        <v>456</v>
      </c>
      <c r="D204" s="62">
        <v>34026</v>
      </c>
      <c r="E204" s="67">
        <v>220.10952379324186</v>
      </c>
      <c r="F204" s="50"/>
      <c r="G204" s="82">
        <v>33759.310584171493</v>
      </c>
      <c r="H204" s="75">
        <v>216.5373455339043</v>
      </c>
      <c r="I204" s="84"/>
      <c r="J204" s="94">
        <f t="shared" si="28"/>
        <v>7.8997293254425838E-3</v>
      </c>
      <c r="K204" s="117">
        <f t="shared" si="28"/>
        <v>1.6496822986953319E-2</v>
      </c>
      <c r="L204" s="94">
        <v>4.6147869481077741E-2</v>
      </c>
      <c r="M204" s="88">
        <f>INDEX('Pace of change parameters'!$E$20:$I$20,1,$B$6)</f>
        <v>3.73E-2</v>
      </c>
      <c r="N204" s="99">
        <f>IF(INDEX('Pace of change parameters'!$E$28:$I$28,1,$B$6)=1,(1+L204)*D204,D204)</f>
        <v>35596.227406963153</v>
      </c>
      <c r="O204" s="85">
        <f>IF(K204&lt;INDEX('Pace of change parameters'!$E$16:$I$16,1,$B$6),1,IF(K204&gt;INDEX('Pace of change parameters'!$E$17:$I$17,1,$B$6),0,(K204-INDEX('Pace of change parameters'!$E$17:$I$17,1,$B$6))/(INDEX('Pace of change parameters'!$E$16:$I$16,1,$B$6)-INDEX('Pace of change parameters'!$E$17:$I$17,1,$B$6))))</f>
        <v>0</v>
      </c>
      <c r="P204" s="52">
        <v>4.6147869481077741E-2</v>
      </c>
      <c r="Q204" s="52">
        <v>3.7300000000000111E-2</v>
      </c>
      <c r="R204" s="9">
        <f>IF(INDEX('Pace of change parameters'!$E$29:$I$29,1,$B$6)=1,D204*(1+P204),D204)</f>
        <v>35596.227406963153</v>
      </c>
      <c r="S204" s="94">
        <f>IF(P204&lt;INDEX('Pace of change parameters'!$E$22:$I$22,1,$B$6),INDEX('Pace of change parameters'!$E$22:$I$22,1,$B$6),P204)</f>
        <v>4.6147869481077741E-2</v>
      </c>
      <c r="T204" s="123">
        <v>3.7300000000000111E-2</v>
      </c>
      <c r="U204" s="108">
        <f t="shared" si="31"/>
        <v>35596.227406963153</v>
      </c>
      <c r="V204" s="122">
        <f>IF(J204&gt;INDEX('Pace of change parameters'!$E$24:$I$24,1,$B$6),0,IF(J204&lt;INDEX('Pace of change parameters'!$E$23:$I$23,1,$B$6),1,(J204-INDEX('Pace of change parameters'!$E$24:$I$24,1,$B$6))/(INDEX('Pace of change parameters'!$E$23:$I$23,1,$B$6)-INDEX('Pace of change parameters'!$E$24:$I$24,1,$B$6))))</f>
        <v>1</v>
      </c>
      <c r="W204" s="123">
        <f>MIN(S204, S204+(INDEX('Pace of change parameters'!$E$25:$I$25,1,$B$6)-S204)*(1-V204))</f>
        <v>4.6147869481077741E-2</v>
      </c>
      <c r="X204" s="123">
        <v>3.7300000000000111E-2</v>
      </c>
      <c r="Y204" s="99">
        <f t="shared" si="32"/>
        <v>35596.227406963153</v>
      </c>
      <c r="Z204" s="88">
        <v>-3.3403819781447353E-2</v>
      </c>
      <c r="AA204" s="90">
        <f t="shared" si="35"/>
        <v>34097.537148554664</v>
      </c>
      <c r="AB204" s="90">
        <f>IF(INDEX('Pace of change parameters'!$E$27:$I$27,1,$B$6)=1,MAX(AA204,Y204),Y204)</f>
        <v>35596.227406963153</v>
      </c>
      <c r="AC204" s="88">
        <f t="shared" si="33"/>
        <v>4.6147869481077741E-2</v>
      </c>
      <c r="AD204" s="134">
        <v>3.7300000000000111E-2</v>
      </c>
      <c r="AE204" s="51">
        <f t="shared" si="34"/>
        <v>35596</v>
      </c>
      <c r="AF204" s="51">
        <v>228.31815040792901</v>
      </c>
      <c r="AG204" s="15">
        <f t="shared" si="29"/>
        <v>4.6141186151766211E-2</v>
      </c>
      <c r="AH204" s="15">
        <f t="shared" si="29"/>
        <v>3.7293373195418145E-2</v>
      </c>
      <c r="AI204" s="51"/>
      <c r="AJ204" s="51">
        <v>35275.886503963862</v>
      </c>
      <c r="AK204" s="51">
        <v>226.26489382472903</v>
      </c>
      <c r="AL204" s="15">
        <f t="shared" si="30"/>
        <v>9.0745698481642378E-3</v>
      </c>
      <c r="AM204" s="53">
        <f t="shared" si="30"/>
        <v>9.0745698481642378E-3</v>
      </c>
    </row>
    <row r="205" spans="1:39" x14ac:dyDescent="0.2">
      <c r="A205" s="160" t="s">
        <v>457</v>
      </c>
      <c r="B205" s="160" t="s">
        <v>458</v>
      </c>
      <c r="D205" s="62">
        <v>29652</v>
      </c>
      <c r="E205" s="67">
        <v>182.14328947258045</v>
      </c>
      <c r="F205" s="50"/>
      <c r="G205" s="82">
        <v>31436.152251747411</v>
      </c>
      <c r="H205" s="75">
        <v>191.36467320353773</v>
      </c>
      <c r="I205" s="84"/>
      <c r="J205" s="94">
        <f t="shared" si="28"/>
        <v>-5.6754791027207818E-2</v>
      </c>
      <c r="K205" s="117">
        <f t="shared" si="28"/>
        <v>-4.8187492375613705E-2</v>
      </c>
      <c r="L205" s="94">
        <v>4.6721578616844228E-2</v>
      </c>
      <c r="M205" s="88">
        <f>INDEX('Pace of change parameters'!$E$20:$I$20,1,$B$6)</f>
        <v>3.73E-2</v>
      </c>
      <c r="N205" s="99">
        <f>IF(INDEX('Pace of change parameters'!$E$28:$I$28,1,$B$6)=1,(1+L205)*D205,D205)</f>
        <v>31037.388249146665</v>
      </c>
      <c r="O205" s="85">
        <f>IF(K205&lt;INDEX('Pace of change parameters'!$E$16:$I$16,1,$B$6),1,IF(K205&gt;INDEX('Pace of change parameters'!$E$17:$I$17,1,$B$6),0,(K205-INDEX('Pace of change parameters'!$E$17:$I$17,1,$B$6))/(INDEX('Pace of change parameters'!$E$16:$I$16,1,$B$6)-INDEX('Pace of change parameters'!$E$17:$I$17,1,$B$6))))</f>
        <v>0</v>
      </c>
      <c r="P205" s="52">
        <v>4.6721578616844228E-2</v>
      </c>
      <c r="Q205" s="52">
        <v>3.7300000000000111E-2</v>
      </c>
      <c r="R205" s="9">
        <f>IF(INDEX('Pace of change parameters'!$E$29:$I$29,1,$B$6)=1,D205*(1+P205),D205)</f>
        <v>31037.388249146665</v>
      </c>
      <c r="S205" s="94">
        <f>IF(P205&lt;INDEX('Pace of change parameters'!$E$22:$I$22,1,$B$6),INDEX('Pace of change parameters'!$E$22:$I$22,1,$B$6),P205)</f>
        <v>4.6721578616844228E-2</v>
      </c>
      <c r="T205" s="123">
        <v>3.7300000000000111E-2</v>
      </c>
      <c r="U205" s="108">
        <f t="shared" si="31"/>
        <v>31037.388249146665</v>
      </c>
      <c r="V205" s="122">
        <f>IF(J205&gt;INDEX('Pace of change parameters'!$E$24:$I$24,1,$B$6),0,IF(J205&lt;INDEX('Pace of change parameters'!$E$23:$I$23,1,$B$6),1,(J205-INDEX('Pace of change parameters'!$E$24:$I$24,1,$B$6))/(INDEX('Pace of change parameters'!$E$23:$I$23,1,$B$6)-INDEX('Pace of change parameters'!$E$24:$I$24,1,$B$6))))</f>
        <v>1</v>
      </c>
      <c r="W205" s="123">
        <f>MIN(S205, S205+(INDEX('Pace of change parameters'!$E$25:$I$25,1,$B$6)-S205)*(1-V205))</f>
        <v>4.6721578616844228E-2</v>
      </c>
      <c r="X205" s="123">
        <v>3.7300000000000111E-2</v>
      </c>
      <c r="Y205" s="99">
        <f t="shared" si="32"/>
        <v>31037.388249146665</v>
      </c>
      <c r="Z205" s="88">
        <v>0</v>
      </c>
      <c r="AA205" s="90">
        <f t="shared" si="35"/>
        <v>32848.364488637111</v>
      </c>
      <c r="AB205" s="90">
        <f>IF(INDEX('Pace of change parameters'!$E$27:$I$27,1,$B$6)=1,MAX(AA205,Y205),Y205)</f>
        <v>31037.388249146665</v>
      </c>
      <c r="AC205" s="88">
        <f t="shared" si="33"/>
        <v>4.6721578616844228E-2</v>
      </c>
      <c r="AD205" s="134">
        <v>3.7300000000000111E-2</v>
      </c>
      <c r="AE205" s="51">
        <f t="shared" si="34"/>
        <v>31037</v>
      </c>
      <c r="AF205" s="51">
        <v>188.93487073908841</v>
      </c>
      <c r="AG205" s="15">
        <f t="shared" si="29"/>
        <v>4.6708485093754248E-2</v>
      </c>
      <c r="AH205" s="15">
        <f t="shared" si="29"/>
        <v>3.7287024332183005E-2</v>
      </c>
      <c r="AI205" s="51"/>
      <c r="AJ205" s="51">
        <v>32848.364488637111</v>
      </c>
      <c r="AK205" s="51">
        <v>199.961384755328</v>
      </c>
      <c r="AL205" s="15">
        <f t="shared" si="30"/>
        <v>-5.5143216925265692E-2</v>
      </c>
      <c r="AM205" s="53">
        <f t="shared" si="30"/>
        <v>-5.5143216925265803E-2</v>
      </c>
    </row>
    <row r="206" spans="1:39" x14ac:dyDescent="0.2">
      <c r="A206" s="160" t="s">
        <v>459</v>
      </c>
      <c r="B206" s="160" t="s">
        <v>460</v>
      </c>
      <c r="D206" s="62">
        <v>43954</v>
      </c>
      <c r="E206" s="67">
        <v>214.02935669071542</v>
      </c>
      <c r="F206" s="50"/>
      <c r="G206" s="82">
        <v>43108.359288702261</v>
      </c>
      <c r="H206" s="75">
        <v>208.99648776098439</v>
      </c>
      <c r="I206" s="84"/>
      <c r="J206" s="94">
        <f t="shared" si="28"/>
        <v>1.9616629471661762E-2</v>
      </c>
      <c r="K206" s="117">
        <f t="shared" si="28"/>
        <v>2.4081117264931118E-2</v>
      </c>
      <c r="L206" s="94">
        <v>4.1841916102680843E-2</v>
      </c>
      <c r="M206" s="88">
        <f>INDEX('Pace of change parameters'!$E$20:$I$20,1,$B$6)</f>
        <v>3.73E-2</v>
      </c>
      <c r="N206" s="99">
        <f>IF(INDEX('Pace of change parameters'!$E$28:$I$28,1,$B$6)=1,(1+L206)*D206,D206)</f>
        <v>45793.119580377235</v>
      </c>
      <c r="O206" s="85">
        <f>IF(K206&lt;INDEX('Pace of change parameters'!$E$16:$I$16,1,$B$6),1,IF(K206&gt;INDEX('Pace of change parameters'!$E$17:$I$17,1,$B$6),0,(K206-INDEX('Pace of change parameters'!$E$17:$I$17,1,$B$6))/(INDEX('Pace of change parameters'!$E$16:$I$16,1,$B$6)-INDEX('Pace of change parameters'!$E$17:$I$17,1,$B$6))))</f>
        <v>0</v>
      </c>
      <c r="P206" s="52">
        <v>4.1841916102680843E-2</v>
      </c>
      <c r="Q206" s="52">
        <v>3.7300000000000111E-2</v>
      </c>
      <c r="R206" s="9">
        <f>IF(INDEX('Pace of change parameters'!$E$29:$I$29,1,$B$6)=1,D206*(1+P206),D206)</f>
        <v>45793.119580377235</v>
      </c>
      <c r="S206" s="94">
        <f>IF(P206&lt;INDEX('Pace of change parameters'!$E$22:$I$22,1,$B$6),INDEX('Pace of change parameters'!$E$22:$I$22,1,$B$6),P206)</f>
        <v>4.1841916102680843E-2</v>
      </c>
      <c r="T206" s="123">
        <v>3.7300000000000111E-2</v>
      </c>
      <c r="U206" s="108">
        <f t="shared" si="31"/>
        <v>45793.119580377235</v>
      </c>
      <c r="V206" s="122">
        <f>IF(J206&gt;INDEX('Pace of change parameters'!$E$24:$I$24,1,$B$6),0,IF(J206&lt;INDEX('Pace of change parameters'!$E$23:$I$23,1,$B$6),1,(J206-INDEX('Pace of change parameters'!$E$24:$I$24,1,$B$6))/(INDEX('Pace of change parameters'!$E$23:$I$23,1,$B$6)-INDEX('Pace of change parameters'!$E$24:$I$24,1,$B$6))))</f>
        <v>1</v>
      </c>
      <c r="W206" s="123">
        <f>MIN(S206, S206+(INDEX('Pace of change parameters'!$E$25:$I$25,1,$B$6)-S206)*(1-V206))</f>
        <v>4.1841916102680843E-2</v>
      </c>
      <c r="X206" s="123">
        <v>3.7300000000000111E-2</v>
      </c>
      <c r="Y206" s="99">
        <f t="shared" si="32"/>
        <v>45793.119580377235</v>
      </c>
      <c r="Z206" s="88">
        <v>-2.7967352667711665E-2</v>
      </c>
      <c r="AA206" s="90">
        <f t="shared" si="35"/>
        <v>43785.137014949345</v>
      </c>
      <c r="AB206" s="90">
        <f>IF(INDEX('Pace of change parameters'!$E$27:$I$27,1,$B$6)=1,MAX(AA206,Y206),Y206)</f>
        <v>45793.119580377235</v>
      </c>
      <c r="AC206" s="88">
        <f t="shared" si="33"/>
        <v>4.1841916102680843E-2</v>
      </c>
      <c r="AD206" s="134">
        <v>3.7300000000000111E-2</v>
      </c>
      <c r="AE206" s="51">
        <f t="shared" si="34"/>
        <v>45793</v>
      </c>
      <c r="AF206" s="51">
        <v>222.0120719497435</v>
      </c>
      <c r="AG206" s="15">
        <f t="shared" si="29"/>
        <v>4.1839195522591854E-2</v>
      </c>
      <c r="AH206" s="15">
        <f t="shared" si="29"/>
        <v>3.7297291280296463E-2</v>
      </c>
      <c r="AI206" s="51"/>
      <c r="AJ206" s="51">
        <v>45044.924298701502</v>
      </c>
      <c r="AK206" s="51">
        <v>218.38527666617316</v>
      </c>
      <c r="AL206" s="15">
        <f t="shared" si="30"/>
        <v>1.6607325085904678E-2</v>
      </c>
      <c r="AM206" s="53">
        <f t="shared" si="30"/>
        <v>1.6607325085904456E-2</v>
      </c>
    </row>
    <row r="207" spans="1:39" x14ac:dyDescent="0.2">
      <c r="A207" s="160" t="s">
        <v>461</v>
      </c>
      <c r="B207" s="160" t="s">
        <v>462</v>
      </c>
      <c r="D207" s="62">
        <v>148853</v>
      </c>
      <c r="E207" s="67">
        <v>298.57268301907817</v>
      </c>
      <c r="F207" s="50"/>
      <c r="G207" s="82">
        <v>141405.80976521788</v>
      </c>
      <c r="H207" s="75">
        <v>280.98704604898143</v>
      </c>
      <c r="I207" s="84"/>
      <c r="J207" s="94">
        <f t="shared" si="28"/>
        <v>5.2665376671206188E-2</v>
      </c>
      <c r="K207" s="117">
        <f t="shared" si="28"/>
        <v>6.2585223117478606E-2</v>
      </c>
      <c r="L207" s="94">
        <v>4.7075050027063359E-2</v>
      </c>
      <c r="M207" s="88">
        <f>INDEX('Pace of change parameters'!$E$20:$I$20,1,$B$6)</f>
        <v>3.73E-2</v>
      </c>
      <c r="N207" s="99">
        <f>IF(INDEX('Pace of change parameters'!$E$28:$I$28,1,$B$6)=1,(1+L207)*D207,D207)</f>
        <v>155860.26242167846</v>
      </c>
      <c r="O207" s="85">
        <f>IF(K207&lt;INDEX('Pace of change parameters'!$E$16:$I$16,1,$B$6),1,IF(K207&gt;INDEX('Pace of change parameters'!$E$17:$I$17,1,$B$6),0,(K207-INDEX('Pace of change parameters'!$E$17:$I$17,1,$B$6))/(INDEX('Pace of change parameters'!$E$16:$I$16,1,$B$6)-INDEX('Pace of change parameters'!$E$17:$I$17,1,$B$6))))</f>
        <v>0</v>
      </c>
      <c r="P207" s="52">
        <v>4.7075050027063359E-2</v>
      </c>
      <c r="Q207" s="52">
        <v>3.7300000000000111E-2</v>
      </c>
      <c r="R207" s="9">
        <f>IF(INDEX('Pace of change parameters'!$E$29:$I$29,1,$B$6)=1,D207*(1+P207),D207)</f>
        <v>155860.26242167846</v>
      </c>
      <c r="S207" s="94">
        <f>IF(P207&lt;INDEX('Pace of change parameters'!$E$22:$I$22,1,$B$6),INDEX('Pace of change parameters'!$E$22:$I$22,1,$B$6),P207)</f>
        <v>4.7075050027063359E-2</v>
      </c>
      <c r="T207" s="123">
        <v>3.7300000000000111E-2</v>
      </c>
      <c r="U207" s="108">
        <f t="shared" si="31"/>
        <v>155860.26242167846</v>
      </c>
      <c r="V207" s="122">
        <f>IF(J207&gt;INDEX('Pace of change parameters'!$E$24:$I$24,1,$B$6),0,IF(J207&lt;INDEX('Pace of change parameters'!$E$23:$I$23,1,$B$6),1,(J207-INDEX('Pace of change parameters'!$E$24:$I$24,1,$B$6))/(INDEX('Pace of change parameters'!$E$23:$I$23,1,$B$6)-INDEX('Pace of change parameters'!$E$24:$I$24,1,$B$6))))</f>
        <v>1</v>
      </c>
      <c r="W207" s="123">
        <f>MIN(S207, S207+(INDEX('Pace of change parameters'!$E$25:$I$25,1,$B$6)-S207)*(1-V207))</f>
        <v>4.7075050027063359E-2</v>
      </c>
      <c r="X207" s="123">
        <v>3.7300000000000111E-2</v>
      </c>
      <c r="Y207" s="99">
        <f t="shared" si="32"/>
        <v>155860.26242167846</v>
      </c>
      <c r="Z207" s="88">
        <v>0</v>
      </c>
      <c r="AA207" s="90">
        <f t="shared" si="35"/>
        <v>147758.20980828095</v>
      </c>
      <c r="AB207" s="90">
        <f>IF(INDEX('Pace of change parameters'!$E$27:$I$27,1,$B$6)=1,MAX(AA207,Y207),Y207)</f>
        <v>155860.26242167846</v>
      </c>
      <c r="AC207" s="88">
        <f t="shared" si="33"/>
        <v>4.7075050027063359E-2</v>
      </c>
      <c r="AD207" s="134">
        <v>3.7300000000000111E-2</v>
      </c>
      <c r="AE207" s="51">
        <f t="shared" si="34"/>
        <v>155860</v>
      </c>
      <c r="AF207" s="51">
        <v>309.70892263838641</v>
      </c>
      <c r="AG207" s="15">
        <f t="shared" si="29"/>
        <v>4.7073287068450043E-2</v>
      </c>
      <c r="AH207" s="15">
        <f t="shared" si="29"/>
        <v>3.7298253499623346E-2</v>
      </c>
      <c r="AI207" s="51"/>
      <c r="AJ207" s="51">
        <v>147758.20980828095</v>
      </c>
      <c r="AK207" s="51">
        <v>293.60988047413929</v>
      </c>
      <c r="AL207" s="15">
        <f t="shared" si="30"/>
        <v>5.4831404645679482E-2</v>
      </c>
      <c r="AM207" s="53">
        <f t="shared" si="30"/>
        <v>5.4831404645679482E-2</v>
      </c>
    </row>
    <row r="208" spans="1:39" x14ac:dyDescent="0.2">
      <c r="A208" s="160" t="s">
        <v>463</v>
      </c>
      <c r="B208" s="160" t="s">
        <v>464</v>
      </c>
      <c r="D208" s="62">
        <v>189012</v>
      </c>
      <c r="E208" s="67">
        <v>237.41637834961367</v>
      </c>
      <c r="F208" s="50"/>
      <c r="G208" s="82">
        <v>180037.36604269253</v>
      </c>
      <c r="H208" s="75">
        <v>224.80119603429685</v>
      </c>
      <c r="I208" s="84"/>
      <c r="J208" s="94">
        <f t="shared" si="28"/>
        <v>4.9848729486407173E-2</v>
      </c>
      <c r="K208" s="117">
        <f t="shared" si="28"/>
        <v>5.611706048660059E-2</v>
      </c>
      <c r="L208" s="94">
        <v>4.3493406310718408E-2</v>
      </c>
      <c r="M208" s="88">
        <f>INDEX('Pace of change parameters'!$E$20:$I$20,1,$B$6)</f>
        <v>3.73E-2</v>
      </c>
      <c r="N208" s="99">
        <f>IF(INDEX('Pace of change parameters'!$E$28:$I$28,1,$B$6)=1,(1+L208)*D208,D208)</f>
        <v>197232.7757136015</v>
      </c>
      <c r="O208" s="85">
        <f>IF(K208&lt;INDEX('Pace of change parameters'!$E$16:$I$16,1,$B$6),1,IF(K208&gt;INDEX('Pace of change parameters'!$E$17:$I$17,1,$B$6),0,(K208-INDEX('Pace of change parameters'!$E$17:$I$17,1,$B$6))/(INDEX('Pace of change parameters'!$E$16:$I$16,1,$B$6)-INDEX('Pace of change parameters'!$E$17:$I$17,1,$B$6))))</f>
        <v>0</v>
      </c>
      <c r="P208" s="52">
        <v>4.3493406310718408E-2</v>
      </c>
      <c r="Q208" s="52">
        <v>3.7300000000000111E-2</v>
      </c>
      <c r="R208" s="9">
        <f>IF(INDEX('Pace of change parameters'!$E$29:$I$29,1,$B$6)=1,D208*(1+P208),D208)</f>
        <v>197232.7757136015</v>
      </c>
      <c r="S208" s="94">
        <f>IF(P208&lt;INDEX('Pace of change parameters'!$E$22:$I$22,1,$B$6),INDEX('Pace of change parameters'!$E$22:$I$22,1,$B$6),P208)</f>
        <v>4.3493406310718408E-2</v>
      </c>
      <c r="T208" s="123">
        <v>3.7300000000000111E-2</v>
      </c>
      <c r="U208" s="108">
        <f t="shared" si="31"/>
        <v>197232.7757136015</v>
      </c>
      <c r="V208" s="122">
        <f>IF(J208&gt;INDEX('Pace of change parameters'!$E$24:$I$24,1,$B$6),0,IF(J208&lt;INDEX('Pace of change parameters'!$E$23:$I$23,1,$B$6),1,(J208-INDEX('Pace of change parameters'!$E$24:$I$24,1,$B$6))/(INDEX('Pace of change parameters'!$E$23:$I$23,1,$B$6)-INDEX('Pace of change parameters'!$E$24:$I$24,1,$B$6))))</f>
        <v>1</v>
      </c>
      <c r="W208" s="123">
        <f>MIN(S208, S208+(INDEX('Pace of change parameters'!$E$25:$I$25,1,$B$6)-S208)*(1-V208))</f>
        <v>4.3493406310718408E-2</v>
      </c>
      <c r="X208" s="123">
        <v>3.7300000000000111E-2</v>
      </c>
      <c r="Y208" s="99">
        <f t="shared" si="32"/>
        <v>197232.7757136015</v>
      </c>
      <c r="Z208" s="88">
        <v>-5.6920059049357929E-3</v>
      </c>
      <c r="AA208" s="90">
        <f t="shared" si="35"/>
        <v>187054.40896758583</v>
      </c>
      <c r="AB208" s="90">
        <f>IF(INDEX('Pace of change parameters'!$E$27:$I$27,1,$B$6)=1,MAX(AA208,Y208),Y208)</f>
        <v>197232.7757136015</v>
      </c>
      <c r="AC208" s="88">
        <f t="shared" si="33"/>
        <v>4.3493406310718408E-2</v>
      </c>
      <c r="AD208" s="134">
        <v>3.7300000000000111E-2</v>
      </c>
      <c r="AE208" s="51">
        <f t="shared" si="34"/>
        <v>197233</v>
      </c>
      <c r="AF208" s="51">
        <v>246.27228931419981</v>
      </c>
      <c r="AG208" s="15">
        <f t="shared" si="29"/>
        <v>4.3494592935898302E-2</v>
      </c>
      <c r="AH208" s="15">
        <f t="shared" si="29"/>
        <v>3.73011795822491E-2</v>
      </c>
      <c r="AI208" s="51"/>
      <c r="AJ208" s="51">
        <v>188125.21882399937</v>
      </c>
      <c r="AK208" s="51">
        <v>234.89998285034005</v>
      </c>
      <c r="AL208" s="15">
        <f t="shared" si="30"/>
        <v>4.8413398442456623E-2</v>
      </c>
      <c r="AM208" s="53">
        <f t="shared" si="30"/>
        <v>4.8413398442456623E-2</v>
      </c>
    </row>
    <row r="209" spans="1:39" x14ac:dyDescent="0.2">
      <c r="A209" s="160" t="s">
        <v>465</v>
      </c>
      <c r="B209" s="160" t="s">
        <v>466</v>
      </c>
      <c r="D209" s="62">
        <v>149764</v>
      </c>
      <c r="E209" s="67">
        <v>232.49276893843859</v>
      </c>
      <c r="F209" s="50"/>
      <c r="G209" s="82">
        <v>145335.43450599551</v>
      </c>
      <c r="H209" s="75">
        <v>224.09183833657369</v>
      </c>
      <c r="I209" s="84"/>
      <c r="J209" s="94">
        <f t="shared" si="28"/>
        <v>3.0471340379292E-2</v>
      </c>
      <c r="K209" s="117">
        <f t="shared" si="28"/>
        <v>3.7488784349420046E-2</v>
      </c>
      <c r="L209" s="94">
        <v>4.4363946705722634E-2</v>
      </c>
      <c r="M209" s="88">
        <f>INDEX('Pace of change parameters'!$E$20:$I$20,1,$B$6)</f>
        <v>3.73E-2</v>
      </c>
      <c r="N209" s="99">
        <f>IF(INDEX('Pace of change parameters'!$E$28:$I$28,1,$B$6)=1,(1+L209)*D209,D209)</f>
        <v>156408.12211443586</v>
      </c>
      <c r="O209" s="85">
        <f>IF(K209&lt;INDEX('Pace of change parameters'!$E$16:$I$16,1,$B$6),1,IF(K209&gt;INDEX('Pace of change parameters'!$E$17:$I$17,1,$B$6),0,(K209-INDEX('Pace of change parameters'!$E$17:$I$17,1,$B$6))/(INDEX('Pace of change parameters'!$E$16:$I$16,1,$B$6)-INDEX('Pace of change parameters'!$E$17:$I$17,1,$B$6))))</f>
        <v>0</v>
      </c>
      <c r="P209" s="52">
        <v>4.4363946705722634E-2</v>
      </c>
      <c r="Q209" s="52">
        <v>3.7300000000000111E-2</v>
      </c>
      <c r="R209" s="9">
        <f>IF(INDEX('Pace of change parameters'!$E$29:$I$29,1,$B$6)=1,D209*(1+P209),D209)</f>
        <v>156408.12211443586</v>
      </c>
      <c r="S209" s="94">
        <f>IF(P209&lt;INDEX('Pace of change parameters'!$E$22:$I$22,1,$B$6),INDEX('Pace of change parameters'!$E$22:$I$22,1,$B$6),P209)</f>
        <v>4.4363946705722634E-2</v>
      </c>
      <c r="T209" s="123">
        <v>3.7300000000000111E-2</v>
      </c>
      <c r="U209" s="108">
        <f t="shared" si="31"/>
        <v>156408.12211443586</v>
      </c>
      <c r="V209" s="122">
        <f>IF(J209&gt;INDEX('Pace of change parameters'!$E$24:$I$24,1,$B$6),0,IF(J209&lt;INDEX('Pace of change parameters'!$E$23:$I$23,1,$B$6),1,(J209-INDEX('Pace of change parameters'!$E$24:$I$24,1,$B$6))/(INDEX('Pace of change parameters'!$E$23:$I$23,1,$B$6)-INDEX('Pace of change parameters'!$E$24:$I$24,1,$B$6))))</f>
        <v>1</v>
      </c>
      <c r="W209" s="123">
        <f>MIN(S209, S209+(INDEX('Pace of change parameters'!$E$25:$I$25,1,$B$6)-S209)*(1-V209))</f>
        <v>4.4363946705722634E-2</v>
      </c>
      <c r="X209" s="123">
        <v>3.7300000000000111E-2</v>
      </c>
      <c r="Y209" s="99">
        <f t="shared" si="32"/>
        <v>156408.12211443586</v>
      </c>
      <c r="Z209" s="88">
        <v>-1.6176253936673879E-2</v>
      </c>
      <c r="AA209" s="90">
        <f t="shared" si="35"/>
        <v>149407.76928191207</v>
      </c>
      <c r="AB209" s="90">
        <f>IF(INDEX('Pace of change parameters'!$E$27:$I$27,1,$B$6)=1,MAX(AA209,Y209),Y209)</f>
        <v>156408.12211443586</v>
      </c>
      <c r="AC209" s="88">
        <f t="shared" si="33"/>
        <v>4.4363946705722634E-2</v>
      </c>
      <c r="AD209" s="134">
        <v>3.7300000000000111E-2</v>
      </c>
      <c r="AE209" s="51">
        <f t="shared" si="34"/>
        <v>156408</v>
      </c>
      <c r="AF209" s="51">
        <v>241.16456093232316</v>
      </c>
      <c r="AG209" s="15">
        <f t="shared" si="29"/>
        <v>4.436313132662062E-2</v>
      </c>
      <c r="AH209" s="15">
        <f t="shared" si="29"/>
        <v>3.7299190136020011E-2</v>
      </c>
      <c r="AI209" s="51"/>
      <c r="AJ209" s="51">
        <v>151864.36582746916</v>
      </c>
      <c r="AK209" s="51">
        <v>234.15875854206502</v>
      </c>
      <c r="AL209" s="15">
        <f t="shared" si="30"/>
        <v>2.9919027730921366E-2</v>
      </c>
      <c r="AM209" s="53">
        <f t="shared" si="30"/>
        <v>2.9919027730921366E-2</v>
      </c>
    </row>
    <row r="210" spans="1:39" x14ac:dyDescent="0.2">
      <c r="A210" s="160" t="s">
        <v>467</v>
      </c>
      <c r="B210" s="160" t="s">
        <v>468</v>
      </c>
      <c r="D210" s="62">
        <v>141579</v>
      </c>
      <c r="E210" s="67">
        <v>248.45599866873872</v>
      </c>
      <c r="F210" s="50"/>
      <c r="G210" s="82">
        <v>140044.37777791588</v>
      </c>
      <c r="H210" s="75">
        <v>243.80034403888052</v>
      </c>
      <c r="I210" s="84"/>
      <c r="J210" s="94">
        <f t="shared" si="28"/>
        <v>1.0958113752468801E-2</v>
      </c>
      <c r="K210" s="117">
        <f t="shared" si="28"/>
        <v>1.9096177440650841E-2</v>
      </c>
      <c r="L210" s="94">
        <v>4.5650111986754727E-2</v>
      </c>
      <c r="M210" s="88">
        <f>INDEX('Pace of change parameters'!$E$20:$I$20,1,$B$6)</f>
        <v>3.73E-2</v>
      </c>
      <c r="N210" s="99">
        <f>IF(INDEX('Pace of change parameters'!$E$28:$I$28,1,$B$6)=1,(1+L210)*D210,D210)</f>
        <v>148042.09720497276</v>
      </c>
      <c r="O210" s="85">
        <f>IF(K210&lt;INDEX('Pace of change parameters'!$E$16:$I$16,1,$B$6),1,IF(K210&gt;INDEX('Pace of change parameters'!$E$17:$I$17,1,$B$6),0,(K210-INDEX('Pace of change parameters'!$E$17:$I$17,1,$B$6))/(INDEX('Pace of change parameters'!$E$16:$I$16,1,$B$6)-INDEX('Pace of change parameters'!$E$17:$I$17,1,$B$6))))</f>
        <v>0</v>
      </c>
      <c r="P210" s="52">
        <v>4.5650111986754727E-2</v>
      </c>
      <c r="Q210" s="52">
        <v>3.7300000000000111E-2</v>
      </c>
      <c r="R210" s="9">
        <f>IF(INDEX('Pace of change parameters'!$E$29:$I$29,1,$B$6)=1,D210*(1+P210),D210)</f>
        <v>148042.09720497276</v>
      </c>
      <c r="S210" s="94">
        <f>IF(P210&lt;INDEX('Pace of change parameters'!$E$22:$I$22,1,$B$6),INDEX('Pace of change parameters'!$E$22:$I$22,1,$B$6),P210)</f>
        <v>4.5650111986754727E-2</v>
      </c>
      <c r="T210" s="123">
        <v>3.7300000000000111E-2</v>
      </c>
      <c r="U210" s="108">
        <f t="shared" si="31"/>
        <v>148042.09720497276</v>
      </c>
      <c r="V210" s="122">
        <f>IF(J210&gt;INDEX('Pace of change parameters'!$E$24:$I$24,1,$B$6),0,IF(J210&lt;INDEX('Pace of change parameters'!$E$23:$I$23,1,$B$6),1,(J210-INDEX('Pace of change parameters'!$E$24:$I$24,1,$B$6))/(INDEX('Pace of change parameters'!$E$23:$I$23,1,$B$6)-INDEX('Pace of change parameters'!$E$24:$I$24,1,$B$6))))</f>
        <v>1</v>
      </c>
      <c r="W210" s="123">
        <f>MIN(S210, S210+(INDEX('Pace of change parameters'!$E$25:$I$25,1,$B$6)-S210)*(1-V210))</f>
        <v>4.5650111986754727E-2</v>
      </c>
      <c r="X210" s="123">
        <v>3.7300000000000111E-2</v>
      </c>
      <c r="Y210" s="99">
        <f t="shared" si="32"/>
        <v>148042.09720497276</v>
      </c>
      <c r="Z210" s="88">
        <v>0</v>
      </c>
      <c r="AA210" s="90">
        <f t="shared" si="35"/>
        <v>146335.61795329655</v>
      </c>
      <c r="AB210" s="90">
        <f>IF(INDEX('Pace of change parameters'!$E$27:$I$27,1,$B$6)=1,MAX(AA210,Y210),Y210)</f>
        <v>148042.09720497276</v>
      </c>
      <c r="AC210" s="88">
        <f t="shared" si="33"/>
        <v>4.5650111986754727E-2</v>
      </c>
      <c r="AD210" s="134">
        <v>3.7300000000000111E-2</v>
      </c>
      <c r="AE210" s="51">
        <f t="shared" si="34"/>
        <v>148042</v>
      </c>
      <c r="AF210" s="51">
        <v>257.72323819696771</v>
      </c>
      <c r="AG210" s="15">
        <f t="shared" si="29"/>
        <v>4.5649425409135524E-2</v>
      </c>
      <c r="AH210" s="15">
        <f t="shared" si="29"/>
        <v>3.7299318905094303E-2</v>
      </c>
      <c r="AI210" s="51"/>
      <c r="AJ210" s="51">
        <v>146335.61795329655</v>
      </c>
      <c r="AK210" s="51">
        <v>254.75263318840541</v>
      </c>
      <c r="AL210" s="15">
        <f t="shared" si="30"/>
        <v>1.1660743095696979E-2</v>
      </c>
      <c r="AM210" s="53">
        <f t="shared" si="30"/>
        <v>1.1660743095696979E-2</v>
      </c>
    </row>
    <row r="211" spans="1:39" x14ac:dyDescent="0.2">
      <c r="A211" s="160" t="s">
        <v>469</v>
      </c>
      <c r="B211" s="160" t="s">
        <v>470</v>
      </c>
      <c r="D211" s="62">
        <v>56536</v>
      </c>
      <c r="E211" s="67">
        <v>256.93201499999083</v>
      </c>
      <c r="F211" s="50"/>
      <c r="G211" s="82">
        <v>54488.761183948372</v>
      </c>
      <c r="H211" s="75">
        <v>245.14602551928058</v>
      </c>
      <c r="I211" s="84"/>
      <c r="J211" s="94">
        <f t="shared" si="28"/>
        <v>3.75717629024519E-2</v>
      </c>
      <c r="K211" s="117">
        <f t="shared" si="28"/>
        <v>4.8077424285156489E-2</v>
      </c>
      <c r="L211" s="94">
        <v>4.7802909718548392E-2</v>
      </c>
      <c r="M211" s="88">
        <f>INDEX('Pace of change parameters'!$E$20:$I$20,1,$B$6)</f>
        <v>3.73E-2</v>
      </c>
      <c r="N211" s="99">
        <f>IF(INDEX('Pace of change parameters'!$E$28:$I$28,1,$B$6)=1,(1+L211)*D211,D211)</f>
        <v>59238.585303847853</v>
      </c>
      <c r="O211" s="85">
        <f>IF(K211&lt;INDEX('Pace of change parameters'!$E$16:$I$16,1,$B$6),1,IF(K211&gt;INDEX('Pace of change parameters'!$E$17:$I$17,1,$B$6),0,(K211-INDEX('Pace of change parameters'!$E$17:$I$17,1,$B$6))/(INDEX('Pace of change parameters'!$E$16:$I$16,1,$B$6)-INDEX('Pace of change parameters'!$E$17:$I$17,1,$B$6))))</f>
        <v>0</v>
      </c>
      <c r="P211" s="52">
        <v>4.7802909718548392E-2</v>
      </c>
      <c r="Q211" s="52">
        <v>3.7300000000000111E-2</v>
      </c>
      <c r="R211" s="9">
        <f>IF(INDEX('Pace of change parameters'!$E$29:$I$29,1,$B$6)=1,D211*(1+P211),D211)</f>
        <v>59238.585303847853</v>
      </c>
      <c r="S211" s="94">
        <f>IF(P211&lt;INDEX('Pace of change parameters'!$E$22:$I$22,1,$B$6),INDEX('Pace of change parameters'!$E$22:$I$22,1,$B$6),P211)</f>
        <v>4.7802909718548392E-2</v>
      </c>
      <c r="T211" s="123">
        <v>3.7300000000000111E-2</v>
      </c>
      <c r="U211" s="108">
        <f t="shared" si="31"/>
        <v>59238.585303847853</v>
      </c>
      <c r="V211" s="122">
        <f>IF(J211&gt;INDEX('Pace of change parameters'!$E$24:$I$24,1,$B$6),0,IF(J211&lt;INDEX('Pace of change parameters'!$E$23:$I$23,1,$B$6),1,(J211-INDEX('Pace of change parameters'!$E$24:$I$24,1,$B$6))/(INDEX('Pace of change parameters'!$E$23:$I$23,1,$B$6)-INDEX('Pace of change parameters'!$E$24:$I$24,1,$B$6))))</f>
        <v>1</v>
      </c>
      <c r="W211" s="123">
        <f>MIN(S211, S211+(INDEX('Pace of change parameters'!$E$25:$I$25,1,$B$6)-S211)*(1-V211))</f>
        <v>4.7802909718548392E-2</v>
      </c>
      <c r="X211" s="123">
        <v>3.7300000000000111E-2</v>
      </c>
      <c r="Y211" s="99">
        <f t="shared" si="32"/>
        <v>59238.585303847853</v>
      </c>
      <c r="Z211" s="88">
        <v>-1.6705201445304629E-2</v>
      </c>
      <c r="AA211" s="90">
        <f t="shared" si="35"/>
        <v>55985.433275318261</v>
      </c>
      <c r="AB211" s="90">
        <f>IF(INDEX('Pace of change parameters'!$E$27:$I$27,1,$B$6)=1,MAX(AA211,Y211),Y211)</f>
        <v>59238.585303847853</v>
      </c>
      <c r="AC211" s="88">
        <f t="shared" si="33"/>
        <v>4.7802909718548392E-2</v>
      </c>
      <c r="AD211" s="134">
        <v>3.7300000000000111E-2</v>
      </c>
      <c r="AE211" s="51">
        <f t="shared" si="34"/>
        <v>59239</v>
      </c>
      <c r="AF211" s="51">
        <v>266.51744488576668</v>
      </c>
      <c r="AG211" s="15">
        <f t="shared" si="29"/>
        <v>4.7810244799773693E-2</v>
      </c>
      <c r="AH211" s="15">
        <f t="shared" si="29"/>
        <v>3.7307261556237759E-2</v>
      </c>
      <c r="AI211" s="51"/>
      <c r="AJ211" s="51">
        <v>56936.570149266474</v>
      </c>
      <c r="AK211" s="51">
        <v>256.15876697347551</v>
      </c>
      <c r="AL211" s="15">
        <f t="shared" si="30"/>
        <v>4.0438506300913613E-2</v>
      </c>
      <c r="AM211" s="53">
        <f t="shared" si="30"/>
        <v>4.0438506300913613E-2</v>
      </c>
    </row>
    <row r="212" spans="1:39" x14ac:dyDescent="0.2">
      <c r="A212" s="160" t="s">
        <v>471</v>
      </c>
      <c r="B212" s="160" t="s">
        <v>472</v>
      </c>
      <c r="D212" s="62">
        <v>229434</v>
      </c>
      <c r="E212" s="67">
        <v>251.83608871073147</v>
      </c>
      <c r="F212" s="50"/>
      <c r="G212" s="82">
        <v>231832.68552308166</v>
      </c>
      <c r="H212" s="75">
        <v>253.16609755979809</v>
      </c>
      <c r="I212" s="84"/>
      <c r="J212" s="94">
        <f t="shared" si="28"/>
        <v>-1.0346623547363598E-2</v>
      </c>
      <c r="K212" s="117">
        <f t="shared" si="28"/>
        <v>-5.2535029843499004E-3</v>
      </c>
      <c r="L212" s="94">
        <v>4.2638327626336237E-2</v>
      </c>
      <c r="M212" s="88">
        <f>INDEX('Pace of change parameters'!$E$20:$I$20,1,$B$6)</f>
        <v>3.73E-2</v>
      </c>
      <c r="N212" s="99">
        <f>IF(INDEX('Pace of change parameters'!$E$28:$I$28,1,$B$6)=1,(1+L212)*D212,D212)</f>
        <v>239216.68206062083</v>
      </c>
      <c r="O212" s="85">
        <f>IF(K212&lt;INDEX('Pace of change parameters'!$E$16:$I$16,1,$B$6),1,IF(K212&gt;INDEX('Pace of change parameters'!$E$17:$I$17,1,$B$6),0,(K212-INDEX('Pace of change parameters'!$E$17:$I$17,1,$B$6))/(INDEX('Pace of change parameters'!$E$16:$I$16,1,$B$6)-INDEX('Pace of change parameters'!$E$17:$I$17,1,$B$6))))</f>
        <v>0</v>
      </c>
      <c r="P212" s="52">
        <v>4.2638327626336237E-2</v>
      </c>
      <c r="Q212" s="52">
        <v>3.7300000000000111E-2</v>
      </c>
      <c r="R212" s="9">
        <f>IF(INDEX('Pace of change parameters'!$E$29:$I$29,1,$B$6)=1,D212*(1+P212),D212)</f>
        <v>239216.68206062083</v>
      </c>
      <c r="S212" s="94">
        <f>IF(P212&lt;INDEX('Pace of change parameters'!$E$22:$I$22,1,$B$6),INDEX('Pace of change parameters'!$E$22:$I$22,1,$B$6),P212)</f>
        <v>4.2638327626336237E-2</v>
      </c>
      <c r="T212" s="123">
        <v>3.7300000000000111E-2</v>
      </c>
      <c r="U212" s="108">
        <f t="shared" si="31"/>
        <v>239216.68206062083</v>
      </c>
      <c r="V212" s="122">
        <f>IF(J212&gt;INDEX('Pace of change parameters'!$E$24:$I$24,1,$B$6),0,IF(J212&lt;INDEX('Pace of change parameters'!$E$23:$I$23,1,$B$6),1,(J212-INDEX('Pace of change parameters'!$E$24:$I$24,1,$B$6))/(INDEX('Pace of change parameters'!$E$23:$I$23,1,$B$6)-INDEX('Pace of change parameters'!$E$24:$I$24,1,$B$6))))</f>
        <v>1</v>
      </c>
      <c r="W212" s="123">
        <f>MIN(S212, S212+(INDEX('Pace of change parameters'!$E$25:$I$25,1,$B$6)-S212)*(1-V212))</f>
        <v>4.2638327626336237E-2</v>
      </c>
      <c r="X212" s="123">
        <v>3.7300000000000111E-2</v>
      </c>
      <c r="Y212" s="99">
        <f t="shared" si="32"/>
        <v>239216.68206062083</v>
      </c>
      <c r="Z212" s="88">
        <v>0</v>
      </c>
      <c r="AA212" s="90">
        <f t="shared" si="35"/>
        <v>242247.34927661077</v>
      </c>
      <c r="AB212" s="90">
        <f>IF(INDEX('Pace of change parameters'!$E$27:$I$27,1,$B$6)=1,MAX(AA212,Y212),Y212)</f>
        <v>239216.68206062083</v>
      </c>
      <c r="AC212" s="88">
        <f t="shared" si="33"/>
        <v>4.2638327626336237E-2</v>
      </c>
      <c r="AD212" s="134">
        <v>3.7300000000000111E-2</v>
      </c>
      <c r="AE212" s="51">
        <f t="shared" si="34"/>
        <v>239217</v>
      </c>
      <c r="AF212" s="51">
        <v>261.22992201603341</v>
      </c>
      <c r="AG212" s="15">
        <f t="shared" si="29"/>
        <v>4.2639713381626088E-2</v>
      </c>
      <c r="AH212" s="15">
        <f t="shared" si="29"/>
        <v>3.7301378660197004E-2</v>
      </c>
      <c r="AI212" s="51"/>
      <c r="AJ212" s="51">
        <v>242247.34927661077</v>
      </c>
      <c r="AK212" s="51">
        <v>264.53912623316836</v>
      </c>
      <c r="AL212" s="15">
        <f t="shared" si="30"/>
        <v>-1.2509318618593279E-2</v>
      </c>
      <c r="AM212" s="53">
        <f t="shared" si="30"/>
        <v>-1.2509318618593168E-2</v>
      </c>
    </row>
    <row r="213" spans="1:39" x14ac:dyDescent="0.2">
      <c r="A213" s="160" t="s">
        <v>473</v>
      </c>
      <c r="B213" s="160" t="s">
        <v>474</v>
      </c>
      <c r="D213" s="62">
        <v>129784</v>
      </c>
      <c r="E213" s="67">
        <v>228.30248499317401</v>
      </c>
      <c r="F213" s="50"/>
      <c r="G213" s="82">
        <v>131781.68660603717</v>
      </c>
      <c r="H213" s="75">
        <v>230.34833317974469</v>
      </c>
      <c r="I213" s="84"/>
      <c r="J213" s="94">
        <f t="shared" si="28"/>
        <v>-1.5159060848942363E-2</v>
      </c>
      <c r="K213" s="117">
        <f t="shared" si="28"/>
        <v>-8.8815410918310356E-3</v>
      </c>
      <c r="L213" s="94">
        <v>4.3911901460620406E-2</v>
      </c>
      <c r="M213" s="88">
        <f>INDEX('Pace of change parameters'!$E$20:$I$20,1,$B$6)</f>
        <v>3.73E-2</v>
      </c>
      <c r="N213" s="99">
        <f>IF(INDEX('Pace of change parameters'!$E$28:$I$28,1,$B$6)=1,(1+L213)*D213,D213)</f>
        <v>135483.06221916515</v>
      </c>
      <c r="O213" s="85">
        <f>IF(K213&lt;INDEX('Pace of change parameters'!$E$16:$I$16,1,$B$6),1,IF(K213&gt;INDEX('Pace of change parameters'!$E$17:$I$17,1,$B$6),0,(K213-INDEX('Pace of change parameters'!$E$17:$I$17,1,$B$6))/(INDEX('Pace of change parameters'!$E$16:$I$16,1,$B$6)-INDEX('Pace of change parameters'!$E$17:$I$17,1,$B$6))))</f>
        <v>0</v>
      </c>
      <c r="P213" s="52">
        <v>4.3911901460620406E-2</v>
      </c>
      <c r="Q213" s="52">
        <v>3.7300000000000111E-2</v>
      </c>
      <c r="R213" s="9">
        <f>IF(INDEX('Pace of change parameters'!$E$29:$I$29,1,$B$6)=1,D213*(1+P213),D213)</f>
        <v>135483.06221916515</v>
      </c>
      <c r="S213" s="94">
        <f>IF(P213&lt;INDEX('Pace of change parameters'!$E$22:$I$22,1,$B$6),INDEX('Pace of change parameters'!$E$22:$I$22,1,$B$6),P213)</f>
        <v>4.3911901460620406E-2</v>
      </c>
      <c r="T213" s="123">
        <v>3.7300000000000111E-2</v>
      </c>
      <c r="U213" s="108">
        <f t="shared" si="31"/>
        <v>135483.06221916515</v>
      </c>
      <c r="V213" s="122">
        <f>IF(J213&gt;INDEX('Pace of change parameters'!$E$24:$I$24,1,$B$6),0,IF(J213&lt;INDEX('Pace of change parameters'!$E$23:$I$23,1,$B$6),1,(J213-INDEX('Pace of change parameters'!$E$24:$I$24,1,$B$6))/(INDEX('Pace of change parameters'!$E$23:$I$23,1,$B$6)-INDEX('Pace of change parameters'!$E$24:$I$24,1,$B$6))))</f>
        <v>1</v>
      </c>
      <c r="W213" s="123">
        <f>MIN(S213, S213+(INDEX('Pace of change parameters'!$E$25:$I$25,1,$B$6)-S213)*(1-V213))</f>
        <v>4.3911901460620406E-2</v>
      </c>
      <c r="X213" s="123">
        <v>3.7300000000000111E-2</v>
      </c>
      <c r="Y213" s="99">
        <f t="shared" si="32"/>
        <v>135483.06221916515</v>
      </c>
      <c r="Z213" s="88">
        <v>-2.4255052520470888E-2</v>
      </c>
      <c r="AA213" s="90">
        <f t="shared" si="35"/>
        <v>134361.77739290174</v>
      </c>
      <c r="AB213" s="90">
        <f>IF(INDEX('Pace of change parameters'!$E$27:$I$27,1,$B$6)=1,MAX(AA213,Y213),Y213)</f>
        <v>135483.06221916515</v>
      </c>
      <c r="AC213" s="88">
        <f t="shared" si="33"/>
        <v>4.3911901460620406E-2</v>
      </c>
      <c r="AD213" s="134">
        <v>3.7300000000000111E-2</v>
      </c>
      <c r="AE213" s="51">
        <f t="shared" si="34"/>
        <v>135483</v>
      </c>
      <c r="AF213" s="51">
        <v>236.8180589271775</v>
      </c>
      <c r="AG213" s="15">
        <f t="shared" si="29"/>
        <v>4.3911422055106897E-2</v>
      </c>
      <c r="AH213" s="15">
        <f t="shared" si="29"/>
        <v>3.7299523630932363E-2</v>
      </c>
      <c r="AI213" s="51"/>
      <c r="AJ213" s="51">
        <v>137701.74033693434</v>
      </c>
      <c r="AK213" s="51">
        <v>240.69631509109635</v>
      </c>
      <c r="AL213" s="15">
        <f t="shared" si="30"/>
        <v>-1.6112652835798769E-2</v>
      </c>
      <c r="AM213" s="53">
        <f t="shared" si="30"/>
        <v>-1.6112652835798658E-2</v>
      </c>
    </row>
    <row r="214" spans="1:39" x14ac:dyDescent="0.2">
      <c r="A214" s="160" t="s">
        <v>475</v>
      </c>
      <c r="B214" s="160" t="s">
        <v>476</v>
      </c>
      <c r="D214" s="62">
        <v>72509</v>
      </c>
      <c r="E214" s="67">
        <v>250.66322971345809</v>
      </c>
      <c r="F214" s="50"/>
      <c r="G214" s="82">
        <v>76331.447450818916</v>
      </c>
      <c r="H214" s="75">
        <v>262.64936430742682</v>
      </c>
      <c r="I214" s="84"/>
      <c r="J214" s="94">
        <f t="shared" si="28"/>
        <v>-5.0076967992540133E-2</v>
      </c>
      <c r="K214" s="117">
        <f t="shared" si="28"/>
        <v>-4.5635498207180714E-2</v>
      </c>
      <c r="L214" s="94">
        <v>4.2150010425178408E-2</v>
      </c>
      <c r="M214" s="88">
        <f>INDEX('Pace of change parameters'!$E$20:$I$20,1,$B$6)</f>
        <v>3.73E-2</v>
      </c>
      <c r="N214" s="99">
        <f>IF(INDEX('Pace of change parameters'!$E$28:$I$28,1,$B$6)=1,(1+L214)*D214,D214)</f>
        <v>75565.255105919263</v>
      </c>
      <c r="O214" s="85">
        <f>IF(K214&lt;INDEX('Pace of change parameters'!$E$16:$I$16,1,$B$6),1,IF(K214&gt;INDEX('Pace of change parameters'!$E$17:$I$17,1,$B$6),0,(K214-INDEX('Pace of change parameters'!$E$17:$I$17,1,$B$6))/(INDEX('Pace of change parameters'!$E$16:$I$16,1,$B$6)-INDEX('Pace of change parameters'!$E$17:$I$17,1,$B$6))))</f>
        <v>0</v>
      </c>
      <c r="P214" s="52">
        <v>4.2150010425178408E-2</v>
      </c>
      <c r="Q214" s="52">
        <v>3.7300000000000111E-2</v>
      </c>
      <c r="R214" s="9">
        <f>IF(INDEX('Pace of change parameters'!$E$29:$I$29,1,$B$6)=1,D214*(1+P214),D214)</f>
        <v>75565.255105919263</v>
      </c>
      <c r="S214" s="94">
        <f>IF(P214&lt;INDEX('Pace of change parameters'!$E$22:$I$22,1,$B$6),INDEX('Pace of change parameters'!$E$22:$I$22,1,$B$6),P214)</f>
        <v>4.2150010425178408E-2</v>
      </c>
      <c r="T214" s="123">
        <v>3.7300000000000111E-2</v>
      </c>
      <c r="U214" s="108">
        <f t="shared" si="31"/>
        <v>75565.255105919263</v>
      </c>
      <c r="V214" s="122">
        <f>IF(J214&gt;INDEX('Pace of change parameters'!$E$24:$I$24,1,$B$6),0,IF(J214&lt;INDEX('Pace of change parameters'!$E$23:$I$23,1,$B$6),1,(J214-INDEX('Pace of change parameters'!$E$24:$I$24,1,$B$6))/(INDEX('Pace of change parameters'!$E$23:$I$23,1,$B$6)-INDEX('Pace of change parameters'!$E$24:$I$24,1,$B$6))))</f>
        <v>1</v>
      </c>
      <c r="W214" s="123">
        <f>MIN(S214, S214+(INDEX('Pace of change parameters'!$E$25:$I$25,1,$B$6)-S214)*(1-V214))</f>
        <v>4.2150010425178408E-2</v>
      </c>
      <c r="X214" s="123">
        <v>3.7300000000000111E-2</v>
      </c>
      <c r="Y214" s="99">
        <f t="shared" si="32"/>
        <v>75565.255105919263</v>
      </c>
      <c r="Z214" s="88">
        <v>0</v>
      </c>
      <c r="AA214" s="90">
        <f t="shared" si="35"/>
        <v>79760.499558923446</v>
      </c>
      <c r="AB214" s="90">
        <f>IF(INDEX('Pace of change parameters'!$E$27:$I$27,1,$B$6)=1,MAX(AA214,Y214),Y214)</f>
        <v>75565.255105919263</v>
      </c>
      <c r="AC214" s="88">
        <f t="shared" si="33"/>
        <v>4.2150010425178408E-2</v>
      </c>
      <c r="AD214" s="134">
        <v>3.7300000000000111E-2</v>
      </c>
      <c r="AE214" s="51">
        <f t="shared" si="34"/>
        <v>75565</v>
      </c>
      <c r="AF214" s="51">
        <v>260.01209038618566</v>
      </c>
      <c r="AG214" s="15">
        <f t="shared" si="29"/>
        <v>4.2146492159593985E-2</v>
      </c>
      <c r="AH214" s="15">
        <f t="shared" si="29"/>
        <v>3.7296498107897813E-2</v>
      </c>
      <c r="AI214" s="51"/>
      <c r="AJ214" s="51">
        <v>79760.499558923446</v>
      </c>
      <c r="AK214" s="51">
        <v>274.44841157364021</v>
      </c>
      <c r="AL214" s="15">
        <f t="shared" si="30"/>
        <v>-5.2601219677968603E-2</v>
      </c>
      <c r="AM214" s="53">
        <f t="shared" si="30"/>
        <v>-5.2601219677968492E-2</v>
      </c>
    </row>
    <row r="215" spans="1:39" x14ac:dyDescent="0.2">
      <c r="A215" s="160" t="s">
        <v>477</v>
      </c>
      <c r="B215" s="160" t="s">
        <v>478</v>
      </c>
      <c r="D215" s="62">
        <v>65297</v>
      </c>
      <c r="E215" s="67">
        <v>243.31297988432428</v>
      </c>
      <c r="F215" s="50"/>
      <c r="G215" s="82">
        <v>63451.500877343788</v>
      </c>
      <c r="H215" s="75">
        <v>234.5192340540172</v>
      </c>
      <c r="I215" s="84"/>
      <c r="J215" s="94">
        <f t="shared" si="28"/>
        <v>2.9085192582342323E-2</v>
      </c>
      <c r="K215" s="117">
        <f t="shared" si="28"/>
        <v>3.7496906664302054E-2</v>
      </c>
      <c r="L215" s="94">
        <v>4.5778861692025163E-2</v>
      </c>
      <c r="M215" s="88">
        <f>INDEX('Pace of change parameters'!$E$20:$I$20,1,$B$6)</f>
        <v>3.73E-2</v>
      </c>
      <c r="N215" s="99">
        <f>IF(INDEX('Pace of change parameters'!$E$28:$I$28,1,$B$6)=1,(1+L215)*D215,D215)</f>
        <v>68286.222331904166</v>
      </c>
      <c r="O215" s="85">
        <f>IF(K215&lt;INDEX('Pace of change parameters'!$E$16:$I$16,1,$B$6),1,IF(K215&gt;INDEX('Pace of change parameters'!$E$17:$I$17,1,$B$6),0,(K215-INDEX('Pace of change parameters'!$E$17:$I$17,1,$B$6))/(INDEX('Pace of change parameters'!$E$16:$I$16,1,$B$6)-INDEX('Pace of change parameters'!$E$17:$I$17,1,$B$6))))</f>
        <v>0</v>
      </c>
      <c r="P215" s="52">
        <v>4.5778861692025163E-2</v>
      </c>
      <c r="Q215" s="52">
        <v>3.7300000000000111E-2</v>
      </c>
      <c r="R215" s="9">
        <f>IF(INDEX('Pace of change parameters'!$E$29:$I$29,1,$B$6)=1,D215*(1+P215),D215)</f>
        <v>68286.222331904166</v>
      </c>
      <c r="S215" s="94">
        <f>IF(P215&lt;INDEX('Pace of change parameters'!$E$22:$I$22,1,$B$6),INDEX('Pace of change parameters'!$E$22:$I$22,1,$B$6),P215)</f>
        <v>4.5778861692025163E-2</v>
      </c>
      <c r="T215" s="123">
        <v>3.7300000000000111E-2</v>
      </c>
      <c r="U215" s="108">
        <f t="shared" si="31"/>
        <v>68286.222331904166</v>
      </c>
      <c r="V215" s="122">
        <f>IF(J215&gt;INDEX('Pace of change parameters'!$E$24:$I$24,1,$B$6),0,IF(J215&lt;INDEX('Pace of change parameters'!$E$23:$I$23,1,$B$6),1,(J215-INDEX('Pace of change parameters'!$E$24:$I$24,1,$B$6))/(INDEX('Pace of change parameters'!$E$23:$I$23,1,$B$6)-INDEX('Pace of change parameters'!$E$24:$I$24,1,$B$6))))</f>
        <v>1</v>
      </c>
      <c r="W215" s="123">
        <f>MIN(S215, S215+(INDEX('Pace of change parameters'!$E$25:$I$25,1,$B$6)-S215)*(1-V215))</f>
        <v>4.5778861692025163E-2</v>
      </c>
      <c r="X215" s="123">
        <v>3.7300000000000111E-2</v>
      </c>
      <c r="Y215" s="99">
        <f t="shared" si="32"/>
        <v>68286.222331904166</v>
      </c>
      <c r="Z215" s="88">
        <v>-3.6775925919819596E-2</v>
      </c>
      <c r="AA215" s="90">
        <f t="shared" si="35"/>
        <v>63863.629293186801</v>
      </c>
      <c r="AB215" s="90">
        <f>IF(INDEX('Pace of change parameters'!$E$27:$I$27,1,$B$6)=1,MAX(AA215,Y215),Y215)</f>
        <v>68286.222331904166</v>
      </c>
      <c r="AC215" s="88">
        <f t="shared" si="33"/>
        <v>4.5778861692025163E-2</v>
      </c>
      <c r="AD215" s="134">
        <v>3.7300000000000111E-2</v>
      </c>
      <c r="AE215" s="51">
        <f t="shared" si="34"/>
        <v>68286</v>
      </c>
      <c r="AF215" s="51">
        <v>252.38773228657809</v>
      </c>
      <c r="AG215" s="15">
        <f t="shared" si="29"/>
        <v>4.5775456759115984E-2</v>
      </c>
      <c r="AH215" s="15">
        <f t="shared" si="29"/>
        <v>3.7296622673266944E-2</v>
      </c>
      <c r="AI215" s="51"/>
      <c r="AJ215" s="51">
        <v>66301.944699806874</v>
      </c>
      <c r="AK215" s="51">
        <v>245.05458613733947</v>
      </c>
      <c r="AL215" s="15">
        <f t="shared" si="30"/>
        <v>2.9924541567766472E-2</v>
      </c>
      <c r="AM215" s="53">
        <f t="shared" si="30"/>
        <v>2.9924541567766472E-2</v>
      </c>
    </row>
    <row r="216" spans="1:39" x14ac:dyDescent="0.2">
      <c r="A216" s="160" t="s">
        <v>479</v>
      </c>
      <c r="B216" s="160" t="s">
        <v>480</v>
      </c>
      <c r="D216" s="62">
        <v>49784</v>
      </c>
      <c r="E216" s="67">
        <v>210.44732247700426</v>
      </c>
      <c r="F216" s="50"/>
      <c r="G216" s="82">
        <v>52852.349071825076</v>
      </c>
      <c r="H216" s="75">
        <v>220.92685455942492</v>
      </c>
      <c r="I216" s="84"/>
      <c r="J216" s="94">
        <f t="shared" si="28"/>
        <v>-5.8055112510803641E-2</v>
      </c>
      <c r="K216" s="117">
        <f t="shared" si="28"/>
        <v>-4.7434396797614631E-2</v>
      </c>
      <c r="L216" s="94">
        <v>4.8995873671183743E-2</v>
      </c>
      <c r="M216" s="88">
        <f>INDEX('Pace of change parameters'!$E$20:$I$20,1,$B$6)</f>
        <v>3.73E-2</v>
      </c>
      <c r="N216" s="99">
        <f>IF(INDEX('Pace of change parameters'!$E$28:$I$28,1,$B$6)=1,(1+L216)*D216,D216)</f>
        <v>52223.210574846213</v>
      </c>
      <c r="O216" s="85">
        <f>IF(K216&lt;INDEX('Pace of change parameters'!$E$16:$I$16,1,$B$6),1,IF(K216&gt;INDEX('Pace of change parameters'!$E$17:$I$17,1,$B$6),0,(K216-INDEX('Pace of change parameters'!$E$17:$I$17,1,$B$6))/(INDEX('Pace of change parameters'!$E$16:$I$16,1,$B$6)-INDEX('Pace of change parameters'!$E$17:$I$17,1,$B$6))))</f>
        <v>0</v>
      </c>
      <c r="P216" s="52">
        <v>4.8995873671183743E-2</v>
      </c>
      <c r="Q216" s="52">
        <v>3.7300000000000111E-2</v>
      </c>
      <c r="R216" s="9">
        <f>IF(INDEX('Pace of change parameters'!$E$29:$I$29,1,$B$6)=1,D216*(1+P216),D216)</f>
        <v>52223.210574846213</v>
      </c>
      <c r="S216" s="94">
        <f>IF(P216&lt;INDEX('Pace of change parameters'!$E$22:$I$22,1,$B$6),INDEX('Pace of change parameters'!$E$22:$I$22,1,$B$6),P216)</f>
        <v>4.8995873671183743E-2</v>
      </c>
      <c r="T216" s="123">
        <v>3.7300000000000111E-2</v>
      </c>
      <c r="U216" s="108">
        <f t="shared" si="31"/>
        <v>52223.210574846213</v>
      </c>
      <c r="V216" s="122">
        <f>IF(J216&gt;INDEX('Pace of change parameters'!$E$24:$I$24,1,$B$6),0,IF(J216&lt;INDEX('Pace of change parameters'!$E$23:$I$23,1,$B$6),1,(J216-INDEX('Pace of change parameters'!$E$24:$I$24,1,$B$6))/(INDEX('Pace of change parameters'!$E$23:$I$23,1,$B$6)-INDEX('Pace of change parameters'!$E$24:$I$24,1,$B$6))))</f>
        <v>1</v>
      </c>
      <c r="W216" s="123">
        <f>MIN(S216, S216+(INDEX('Pace of change parameters'!$E$25:$I$25,1,$B$6)-S216)*(1-V216))</f>
        <v>4.8995873671183743E-2</v>
      </c>
      <c r="X216" s="123">
        <v>3.7300000000000111E-2</v>
      </c>
      <c r="Y216" s="99">
        <f t="shared" si="32"/>
        <v>52223.210574846213</v>
      </c>
      <c r="Z216" s="88">
        <v>-1.4243781847378623E-2</v>
      </c>
      <c r="AA216" s="90">
        <f t="shared" si="35"/>
        <v>54440.008898919426</v>
      </c>
      <c r="AB216" s="90">
        <f>IF(INDEX('Pace of change parameters'!$E$27:$I$27,1,$B$6)=1,MAX(AA216,Y216),Y216)</f>
        <v>52223.210574846213</v>
      </c>
      <c r="AC216" s="88">
        <f t="shared" si="33"/>
        <v>4.8995873671183743E-2</v>
      </c>
      <c r="AD216" s="134">
        <v>3.7300000000000111E-2</v>
      </c>
      <c r="AE216" s="51">
        <f t="shared" si="34"/>
        <v>52223</v>
      </c>
      <c r="AF216" s="51">
        <v>218.29612738646131</v>
      </c>
      <c r="AG216" s="15">
        <f t="shared" si="29"/>
        <v>4.8991643901655113E-2</v>
      </c>
      <c r="AH216" s="15">
        <f t="shared" si="29"/>
        <v>3.7295817390666341E-2</v>
      </c>
      <c r="AI216" s="51"/>
      <c r="AJ216" s="51">
        <v>55226.645185098554</v>
      </c>
      <c r="AK216" s="51">
        <v>230.85159359770932</v>
      </c>
      <c r="AL216" s="15">
        <f t="shared" si="30"/>
        <v>-5.4387609007056081E-2</v>
      </c>
      <c r="AM216" s="53">
        <f t="shared" si="30"/>
        <v>-5.4387609007056081E-2</v>
      </c>
    </row>
    <row r="217" spans="1:39" x14ac:dyDescent="0.2">
      <c r="A217" s="160" t="s">
        <v>481</v>
      </c>
      <c r="B217" s="160" t="s">
        <v>482</v>
      </c>
      <c r="D217" s="62">
        <v>106208</v>
      </c>
      <c r="E217" s="67">
        <v>216.03406827194482</v>
      </c>
      <c r="F217" s="50"/>
      <c r="G217" s="82">
        <v>111265.89108038633</v>
      </c>
      <c r="H217" s="75">
        <v>225.0142166663895</v>
      </c>
      <c r="I217" s="84"/>
      <c r="J217" s="94">
        <f t="shared" ref="J217:K217" si="36">D217/G217-1</f>
        <v>-4.5457696256008484E-2</v>
      </c>
      <c r="K217" s="117">
        <f t="shared" si="36"/>
        <v>-3.990924896873882E-2</v>
      </c>
      <c r="L217" s="94">
        <v>4.3329491148281774E-2</v>
      </c>
      <c r="M217" s="88">
        <f>INDEX('Pace of change parameters'!$E$20:$I$20,1,$B$6)</f>
        <v>3.73E-2</v>
      </c>
      <c r="N217" s="99">
        <f>IF(INDEX('Pace of change parameters'!$E$28:$I$28,1,$B$6)=1,(1+L217)*D217,D217)</f>
        <v>110809.93859587671</v>
      </c>
      <c r="O217" s="85">
        <f>IF(K217&lt;INDEX('Pace of change parameters'!$E$16:$I$16,1,$B$6),1,IF(K217&gt;INDEX('Pace of change parameters'!$E$17:$I$17,1,$B$6),0,(K217-INDEX('Pace of change parameters'!$E$17:$I$17,1,$B$6))/(INDEX('Pace of change parameters'!$E$16:$I$16,1,$B$6)-INDEX('Pace of change parameters'!$E$17:$I$17,1,$B$6))))</f>
        <v>0</v>
      </c>
      <c r="P217" s="52">
        <v>4.3329491148281774E-2</v>
      </c>
      <c r="Q217" s="52">
        <v>3.7300000000000111E-2</v>
      </c>
      <c r="R217" s="9">
        <f>IF(INDEX('Pace of change parameters'!$E$29:$I$29,1,$B$6)=1,D217*(1+P217),D217)</f>
        <v>110809.93859587671</v>
      </c>
      <c r="S217" s="94">
        <f>IF(P217&lt;INDEX('Pace of change parameters'!$E$22:$I$22,1,$B$6),INDEX('Pace of change parameters'!$E$22:$I$22,1,$B$6),P217)</f>
        <v>4.3329491148281774E-2</v>
      </c>
      <c r="T217" s="123">
        <v>3.7300000000000111E-2</v>
      </c>
      <c r="U217" s="108">
        <f t="shared" si="31"/>
        <v>110809.93859587671</v>
      </c>
      <c r="V217" s="122">
        <f>IF(J217&gt;INDEX('Pace of change parameters'!$E$24:$I$24,1,$B$6),0,IF(J217&lt;INDEX('Pace of change parameters'!$E$23:$I$23,1,$B$6),1,(J217-INDEX('Pace of change parameters'!$E$24:$I$24,1,$B$6))/(INDEX('Pace of change parameters'!$E$23:$I$23,1,$B$6)-INDEX('Pace of change parameters'!$E$24:$I$24,1,$B$6))))</f>
        <v>1</v>
      </c>
      <c r="W217" s="123">
        <f>MIN(S217, S217+(INDEX('Pace of change parameters'!$E$25:$I$25,1,$B$6)-S217)*(1-V217))</f>
        <v>4.3329491148281774E-2</v>
      </c>
      <c r="X217" s="123">
        <v>3.7300000000000111E-2</v>
      </c>
      <c r="Y217" s="99">
        <f t="shared" si="32"/>
        <v>110809.93859587671</v>
      </c>
      <c r="Z217" s="88">
        <v>-2.7327866337358842E-2</v>
      </c>
      <c r="AA217" s="90">
        <f t="shared" si="35"/>
        <v>113087.05431429525</v>
      </c>
      <c r="AB217" s="90">
        <f>IF(INDEX('Pace of change parameters'!$E$27:$I$27,1,$B$6)=1,MAX(AA217,Y217),Y217)</f>
        <v>110809.93859587671</v>
      </c>
      <c r="AC217" s="88">
        <f t="shared" si="33"/>
        <v>4.3329491148281774E-2</v>
      </c>
      <c r="AD217" s="134">
        <v>3.7300000000000111E-2</v>
      </c>
      <c r="AE217" s="51">
        <f t="shared" ref="AE217" si="37">IF(ROUND(AB217,0)/D217 &gt; (1+AD217), ROUND(AB217,0), ROUNDUP(AB217,0))</f>
        <v>110810</v>
      </c>
      <c r="AF217" s="51">
        <v>224.09226319671197</v>
      </c>
      <c r="AG217" s="15">
        <f t="shared" si="29"/>
        <v>4.3330069297981222E-2</v>
      </c>
      <c r="AH217" s="15">
        <f t="shared" si="29"/>
        <v>3.7300574808522668E-2</v>
      </c>
      <c r="AI217" s="51"/>
      <c r="AJ217" s="51">
        <v>116264.30983322284</v>
      </c>
      <c r="AK217" s="51">
        <v>235.12257304873785</v>
      </c>
      <c r="AL217" s="15">
        <f t="shared" si="30"/>
        <v>-4.6913019490218977E-2</v>
      </c>
      <c r="AM217" s="53">
        <f t="shared" si="30"/>
        <v>-4.6913019490218977E-2</v>
      </c>
    </row>
    <row r="218" spans="1:39" x14ac:dyDescent="0.2">
      <c r="A218" s="160"/>
      <c r="B218" s="160"/>
      <c r="D218" s="62"/>
      <c r="E218" s="67"/>
      <c r="F218" s="50"/>
      <c r="G218" s="82"/>
      <c r="H218" s="75"/>
      <c r="I218" s="84"/>
      <c r="J218" s="94"/>
      <c r="K218" s="117"/>
      <c r="L218" s="94"/>
      <c r="M218" s="88"/>
      <c r="N218" s="99"/>
      <c r="O218" s="85"/>
      <c r="P218" s="52"/>
      <c r="Q218" s="52"/>
      <c r="R218" s="9"/>
      <c r="S218" s="94"/>
      <c r="T218" s="123"/>
      <c r="U218" s="108"/>
      <c r="V218" s="122"/>
      <c r="W218" s="123"/>
      <c r="X218" s="123"/>
      <c r="Y218" s="99"/>
      <c r="Z218" s="88"/>
      <c r="AA218" s="90"/>
      <c r="AB218" s="90"/>
      <c r="AC218" s="88"/>
      <c r="AD218" s="134"/>
      <c r="AE218" s="51"/>
      <c r="AF218" s="51"/>
      <c r="AG218" s="15"/>
      <c r="AH218" s="15"/>
      <c r="AI218" s="51"/>
      <c r="AJ218" s="51"/>
      <c r="AK218" s="51"/>
      <c r="AL218" s="15"/>
      <c r="AM218" s="53"/>
    </row>
    <row r="219" spans="1:39" s="39" customFormat="1" x14ac:dyDescent="0.2">
      <c r="A219" s="2"/>
      <c r="B219" s="54" t="s">
        <v>12</v>
      </c>
      <c r="D219" s="21">
        <f>SUM(D9:D217)</f>
        <v>15203166</v>
      </c>
      <c r="E219" s="68">
        <v>261.34076869554588</v>
      </c>
      <c r="F219" s="55"/>
      <c r="G219" s="83">
        <f>SUM(G9:G217)</f>
        <v>15203742.679492788</v>
      </c>
      <c r="H219" s="76">
        <v>259.48402177470155</v>
      </c>
      <c r="I219" s="142"/>
      <c r="J219" s="95">
        <f>D219/G219-1</f>
        <v>-3.7930100827532343E-5</v>
      </c>
      <c r="K219" s="118">
        <f>E219/H219-1</f>
        <v>7.1555346959146782E-3</v>
      </c>
      <c r="L219" s="95">
        <f>N219/D219 - 1</f>
        <v>4.4913597484725676E-2</v>
      </c>
      <c r="M219" s="24">
        <f>'Pace of change parameters'!$E$20</f>
        <v>6.8699999999999997E-2</v>
      </c>
      <c r="N219" s="100">
        <f>SUM(N9:N217)</f>
        <v>15885994.878217466</v>
      </c>
      <c r="O219" s="24"/>
      <c r="P219" s="24">
        <f>R219/D219 - 1</f>
        <v>4.4913597484725676E-2</v>
      </c>
      <c r="Q219" s="24"/>
      <c r="R219" s="100">
        <f>SUM(R9:R217)</f>
        <v>15885994.878217466</v>
      </c>
      <c r="S219" s="95">
        <f>U219/D219-1</f>
        <v>4.4913597484725676E-2</v>
      </c>
      <c r="T219" s="24"/>
      <c r="U219" s="109">
        <f>SUM(U9:U217)</f>
        <v>15885994.878217466</v>
      </c>
      <c r="V219" s="95"/>
      <c r="W219" s="24">
        <f>Y219/D219-1</f>
        <v>4.4913597484725676E-2</v>
      </c>
      <c r="X219" s="24"/>
      <c r="Y219" s="100">
        <f>SUM(Y9:Y217)</f>
        <v>15885994.878217466</v>
      </c>
      <c r="Z219" s="27"/>
      <c r="AA219" s="27">
        <f>SUM(AA9:AA160)</f>
        <v>11316184.660688516</v>
      </c>
      <c r="AB219" s="27">
        <f>SUM(AB9:AB217)</f>
        <v>15885994.878217466</v>
      </c>
      <c r="AC219" s="24">
        <f>AB219/D219-1</f>
        <v>4.4913597484725676E-2</v>
      </c>
      <c r="AD219" s="118"/>
      <c r="AE219" s="22">
        <f>SUM(AE9:AE217)</f>
        <v>15885992</v>
      </c>
      <c r="AF219" s="56">
        <v>271.128049253347</v>
      </c>
      <c r="AG219" s="23">
        <f>AE219/D219 - 1</f>
        <v>4.4913408167746027E-2</v>
      </c>
      <c r="AH219" s="23">
        <f>AF219/E219 - 1</f>
        <v>3.7450263143608442E-2</v>
      </c>
      <c r="AI219" s="20"/>
      <c r="AJ219" s="22">
        <f>SUM(AJ9:AJ217)</f>
        <v>15886743.298861161</v>
      </c>
      <c r="AK219" s="56">
        <v>271.1408717572632</v>
      </c>
      <c r="AL219" s="23">
        <f t="shared" ref="AL219:AM219" si="38">AE219/AJ219-1</f>
        <v>-4.7290929741095056E-5</v>
      </c>
      <c r="AM219" s="57">
        <f t="shared" si="38"/>
        <v>-4.7290929741095056E-5</v>
      </c>
    </row>
    <row r="220" spans="1:39" x14ac:dyDescent="0.2">
      <c r="D220" s="12"/>
      <c r="E220" s="63"/>
      <c r="G220" s="78"/>
      <c r="H220" s="71"/>
      <c r="J220" s="116"/>
      <c r="K220" s="107"/>
      <c r="L220" s="116"/>
      <c r="M220" s="14"/>
      <c r="N220" s="98"/>
      <c r="O220" s="4"/>
      <c r="P220" s="4"/>
      <c r="Q220" s="4"/>
      <c r="R220" s="4"/>
      <c r="S220" s="116"/>
      <c r="T220" s="14"/>
      <c r="U220" s="107"/>
      <c r="V220" s="116"/>
      <c r="W220" s="14"/>
      <c r="X220" s="14"/>
      <c r="Y220" s="98"/>
      <c r="Z220" s="14"/>
      <c r="AA220" s="14"/>
      <c r="AB220" s="14"/>
      <c r="AC220" s="14"/>
      <c r="AD220" s="107"/>
      <c r="AE220" s="3"/>
      <c r="AF220" s="3"/>
      <c r="AG220" s="3"/>
      <c r="AH220" s="3"/>
      <c r="AI220" s="3"/>
      <c r="AJ220" s="3"/>
      <c r="AK220" s="3"/>
      <c r="AL220" s="3"/>
      <c r="AM220" s="4"/>
    </row>
    <row r="221" spans="1:39" x14ac:dyDescent="0.2">
      <c r="B221" s="39" t="s">
        <v>486</v>
      </c>
      <c r="D221" s="1"/>
    </row>
    <row r="222" spans="1:39" x14ac:dyDescent="0.2">
      <c r="D222" s="1"/>
    </row>
    <row r="223" spans="1:39" x14ac:dyDescent="0.2">
      <c r="B223" s="1" t="s">
        <v>487</v>
      </c>
      <c r="D223" s="50">
        <v>4314035</v>
      </c>
      <c r="E223" s="145">
        <v>267.07140696819681</v>
      </c>
      <c r="G223" s="50">
        <v>4147131.4139537769</v>
      </c>
      <c r="H223" s="145">
        <v>255.68568154444054</v>
      </c>
      <c r="J223" s="146">
        <v>4.0245550330198165E-2</v>
      </c>
      <c r="K223" s="147">
        <v>4.4530164360327307E-2</v>
      </c>
      <c r="L223" s="146">
        <v>4.161880322874012E-2</v>
      </c>
      <c r="M223" s="148">
        <v>6.8699999999999997E-2</v>
      </c>
      <c r="N223" s="50">
        <v>4493579.973786898</v>
      </c>
      <c r="P223" s="146">
        <v>4.161880322874012E-2</v>
      </c>
      <c r="Q223" s="149">
        <v>3.7346131466222676E-2</v>
      </c>
      <c r="R223" s="50">
        <v>4493579.973786898</v>
      </c>
      <c r="S223" s="146">
        <v>4.161880322874012E-2</v>
      </c>
      <c r="T223" s="149">
        <v>3.7346131466222676E-2</v>
      </c>
      <c r="U223" s="50">
        <v>4493579.973786898</v>
      </c>
      <c r="W223" s="146">
        <v>4.161880322874012E-2</v>
      </c>
      <c r="X223" s="149">
        <v>3.7346131466222676E-2</v>
      </c>
      <c r="Y223" s="50">
        <v>4493579.973786898</v>
      </c>
      <c r="AA223" s="50">
        <v>4292094.5772145111</v>
      </c>
      <c r="AB223" s="50">
        <v>4493579.973786898</v>
      </c>
      <c r="AC223" s="146">
        <v>4.161880322874012E-2</v>
      </c>
      <c r="AD223" s="149">
        <v>3.7346131466222676E-2</v>
      </c>
      <c r="AE223" s="50">
        <v>4493579</v>
      </c>
      <c r="AF223" s="145">
        <v>277.04543080620874</v>
      </c>
      <c r="AG223" s="150">
        <v>4.1618577503427678E-2</v>
      </c>
      <c r="AH223" s="150">
        <v>3.7345906666825135E-2</v>
      </c>
      <c r="AJ223" s="50">
        <v>4333433.7859449182</v>
      </c>
      <c r="AK223" s="145">
        <v>267.17189796758663</v>
      </c>
      <c r="AL223" s="150">
        <v>3.6955731174316719E-2</v>
      </c>
      <c r="AM223" s="149">
        <v>3.6955731174316719E-2</v>
      </c>
    </row>
    <row r="224" spans="1:39" x14ac:dyDescent="0.2">
      <c r="B224" s="1" t="s">
        <v>488</v>
      </c>
      <c r="D224" s="50">
        <v>4240107</v>
      </c>
      <c r="E224" s="145">
        <v>241.33330014138926</v>
      </c>
      <c r="G224" s="50">
        <v>4449734.3493919354</v>
      </c>
      <c r="H224" s="145">
        <v>251.49206894509086</v>
      </c>
      <c r="J224" s="146">
        <v>-4.711008184580312E-2</v>
      </c>
      <c r="K224" s="147">
        <v>-4.0393992726345584E-2</v>
      </c>
      <c r="L224" s="146">
        <v>4.4549239457873924E-2</v>
      </c>
      <c r="M224" s="148">
        <v>6.8699999999999997E-2</v>
      </c>
      <c r="N224" s="50">
        <v>4429000.5420700079</v>
      </c>
      <c r="P224" s="146">
        <v>4.4549239457873924E-2</v>
      </c>
      <c r="Q224" s="149">
        <v>3.7238649769308241E-2</v>
      </c>
      <c r="R224" s="50">
        <v>4429000.5420700079</v>
      </c>
      <c r="S224" s="146">
        <v>4.4549239457873924E-2</v>
      </c>
      <c r="T224" s="149">
        <v>3.7238649769308241E-2</v>
      </c>
      <c r="U224" s="50">
        <v>4429000.5420700079</v>
      </c>
      <c r="W224" s="146">
        <v>4.4549239457873924E-2</v>
      </c>
      <c r="X224" s="149">
        <v>3.7238649769308241E-2</v>
      </c>
      <c r="Y224" s="50">
        <v>4429000.5420700079</v>
      </c>
      <c r="AA224" s="50">
        <v>4574709.3621411901</v>
      </c>
      <c r="AB224" s="50">
        <v>4429000.5420700079</v>
      </c>
      <c r="AC224" s="146">
        <v>4.4549239457873924E-2</v>
      </c>
      <c r="AD224" s="149">
        <v>3.7238649769308241E-2</v>
      </c>
      <c r="AE224" s="50">
        <v>4428998</v>
      </c>
      <c r="AF224" s="145">
        <v>250.32008270918024</v>
      </c>
      <c r="AG224" s="150">
        <v>4.454863992819047E-2</v>
      </c>
      <c r="AH224" s="150">
        <v>3.7238054435612122E-2</v>
      </c>
      <c r="AJ224" s="50">
        <v>4649630.610511817</v>
      </c>
      <c r="AK224" s="145">
        <v>262.78989491312802</v>
      </c>
      <c r="AL224" s="150">
        <v>-4.7451642720394593E-2</v>
      </c>
      <c r="AM224" s="149">
        <v>-4.7451642720394593E-2</v>
      </c>
    </row>
    <row r="225" spans="2:39" x14ac:dyDescent="0.2">
      <c r="B225" s="1" t="s">
        <v>489</v>
      </c>
      <c r="D225" s="50">
        <v>2966284</v>
      </c>
      <c r="E225" s="145">
        <v>308.43135290070268</v>
      </c>
      <c r="G225" s="50">
        <v>2992913.5293201357</v>
      </c>
      <c r="H225" s="145">
        <v>307.36390163940399</v>
      </c>
      <c r="J225" s="146">
        <v>-8.8975271284181812E-3</v>
      </c>
      <c r="K225" s="147">
        <v>3.4729233185977204E-3</v>
      </c>
      <c r="L225" s="146">
        <v>5.0271625882569504E-2</v>
      </c>
      <c r="M225" s="148">
        <v>6.8699999999999997E-2</v>
      </c>
      <c r="N225" s="50">
        <v>3115403.9195094518</v>
      </c>
      <c r="P225" s="146">
        <v>5.0271625882569504E-2</v>
      </c>
      <c r="Q225" s="149">
        <v>3.7324257994535204E-2</v>
      </c>
      <c r="R225" s="50">
        <v>3115403.9195094518</v>
      </c>
      <c r="S225" s="146">
        <v>5.0271625882569504E-2</v>
      </c>
      <c r="T225" s="149">
        <v>3.7324257994535204E-2</v>
      </c>
      <c r="U225" s="50">
        <v>3115403.9195094518</v>
      </c>
      <c r="W225" s="146">
        <v>5.0271625882569504E-2</v>
      </c>
      <c r="X225" s="149">
        <v>3.7324257994535204E-2</v>
      </c>
      <c r="Y225" s="50">
        <v>3115403.9195094518</v>
      </c>
      <c r="AA225" s="50">
        <v>3089869.9786718818</v>
      </c>
      <c r="AB225" s="50">
        <v>3115403.9195094518</v>
      </c>
      <c r="AC225" s="146">
        <v>5.0271625882569504E-2</v>
      </c>
      <c r="AD225" s="149">
        <v>3.7324257994535204E-2</v>
      </c>
      <c r="AE225" s="50">
        <v>3115404</v>
      </c>
      <c r="AF225" s="145">
        <v>319.94333255612759</v>
      </c>
      <c r="AG225" s="150">
        <v>5.027165301771519E-2</v>
      </c>
      <c r="AH225" s="150">
        <v>3.7324284795168472E-2</v>
      </c>
      <c r="AJ225" s="50">
        <v>3127364.7521100896</v>
      </c>
      <c r="AK225" s="145">
        <v>321.1716685568453</v>
      </c>
      <c r="AL225" s="150">
        <v>-3.824546561772002E-3</v>
      </c>
      <c r="AM225" s="149">
        <v>-3.8245465617722241E-3</v>
      </c>
    </row>
    <row r="226" spans="2:39" x14ac:dyDescent="0.2">
      <c r="B226" s="1" t="s">
        <v>490</v>
      </c>
      <c r="D226" s="50">
        <v>3682740</v>
      </c>
      <c r="E226" s="145">
        <v>248.26711770186088</v>
      </c>
      <c r="G226" s="50">
        <v>3613963.3868269422</v>
      </c>
      <c r="H226" s="145">
        <v>241.86830489369314</v>
      </c>
      <c r="J226" s="146">
        <v>1.9030799654404795E-2</v>
      </c>
      <c r="K226" s="147">
        <v>2.6455772330236327E-2</v>
      </c>
      <c r="L226" s="146">
        <v>4.4877032549434537E-2</v>
      </c>
      <c r="M226" s="148">
        <v>6.8699999999999997E-2</v>
      </c>
      <c r="N226" s="50">
        <v>3848010.4428511043</v>
      </c>
      <c r="P226" s="146">
        <v>4.4877032549434537E-2</v>
      </c>
      <c r="Q226" s="149">
        <v>3.7318807806179244E-2</v>
      </c>
      <c r="R226" s="50">
        <v>3848010.4428511043</v>
      </c>
      <c r="S226" s="146">
        <v>4.4877032549434537E-2</v>
      </c>
      <c r="T226" s="149">
        <v>3.7318807806179244E-2</v>
      </c>
      <c r="U226" s="50">
        <v>3848010.4428511043</v>
      </c>
      <c r="W226" s="146">
        <v>4.4877032549434537E-2</v>
      </c>
      <c r="X226" s="149">
        <v>3.7318807806179244E-2</v>
      </c>
      <c r="Y226" s="50">
        <v>3848010.4428511043</v>
      </c>
      <c r="AA226" s="50">
        <v>3704323.8942231815</v>
      </c>
      <c r="AB226" s="50">
        <v>3848010.4428511043</v>
      </c>
      <c r="AC226" s="146">
        <v>4.4877032549434537E-2</v>
      </c>
      <c r="AD226" s="149">
        <v>3.7318807806179244E-2</v>
      </c>
      <c r="AE226" s="50">
        <v>3848011</v>
      </c>
      <c r="AF226" s="145">
        <v>257.53218783974717</v>
      </c>
      <c r="AG226" s="150">
        <v>4.4877183835948298E-2</v>
      </c>
      <c r="AH226" s="150">
        <v>3.7318957998346391E-2</v>
      </c>
      <c r="AJ226" s="50">
        <v>3776314.1502943337</v>
      </c>
      <c r="AK226" s="145">
        <v>252.73380068183161</v>
      </c>
      <c r="AL226" s="150">
        <v>1.898593359879186E-2</v>
      </c>
      <c r="AM226" s="149">
        <v>1.898593359879186E-2</v>
      </c>
    </row>
    <row r="227" spans="2:39" x14ac:dyDescent="0.2">
      <c r="B227" s="160"/>
      <c r="D227" s="1"/>
      <c r="G227" s="1"/>
      <c r="N227" s="1"/>
      <c r="P227" s="48"/>
      <c r="R227" s="1"/>
      <c r="T227" s="47"/>
      <c r="U227" s="1"/>
      <c r="W227" s="48"/>
      <c r="X227" s="47"/>
      <c r="Y227" s="1"/>
      <c r="AA227" s="1"/>
      <c r="AB227" s="1"/>
      <c r="AC227" s="48"/>
      <c r="AD227" s="47"/>
      <c r="AE227" s="1"/>
      <c r="AF227" s="69"/>
      <c r="AJ227" s="1"/>
      <c r="AK227" s="69"/>
    </row>
    <row r="228" spans="2:39" x14ac:dyDescent="0.2">
      <c r="B228" s="1" t="s">
        <v>12</v>
      </c>
      <c r="D228" s="151">
        <v>15203166</v>
      </c>
      <c r="E228" s="152">
        <v>261.34076869554588</v>
      </c>
      <c r="G228" s="151">
        <v>15203742.67949279</v>
      </c>
      <c r="H228" s="152">
        <v>259.4840217747016</v>
      </c>
      <c r="J228" s="146">
        <v>-3.7930100827643365E-5</v>
      </c>
      <c r="K228" s="147">
        <v>7.1555346959144561E-3</v>
      </c>
      <c r="L228" s="146">
        <v>4.4913597484725454E-2</v>
      </c>
      <c r="M228" s="148">
        <v>6.8699999999999997E-2</v>
      </c>
      <c r="N228" s="151">
        <v>15885994.878217462</v>
      </c>
      <c r="P228" s="146">
        <v>4.4913597484725454E-2</v>
      </c>
      <c r="Q228" s="149">
        <v>3.7450451108418159E-2</v>
      </c>
      <c r="R228" s="151">
        <v>15885994.878217462</v>
      </c>
      <c r="S228" s="146">
        <v>4.4913597484725454E-2</v>
      </c>
      <c r="T228" s="149">
        <v>3.7450451108418159E-2</v>
      </c>
      <c r="U228" s="151">
        <v>15885994.878217462</v>
      </c>
      <c r="W228" s="146">
        <v>4.4913597484725454E-2</v>
      </c>
      <c r="X228" s="149">
        <v>3.7450451108418159E-2</v>
      </c>
      <c r="Y228" s="151">
        <v>15885994.878217462</v>
      </c>
      <c r="AA228" s="151">
        <v>15660997.812250765</v>
      </c>
      <c r="AB228" s="151">
        <v>15885994.878217462</v>
      </c>
      <c r="AC228" s="146">
        <v>4.4913597484725454E-2</v>
      </c>
      <c r="AD228" s="149">
        <v>3.7450451108418159E-2</v>
      </c>
      <c r="AE228" s="151">
        <v>15885992</v>
      </c>
      <c r="AF228" s="152">
        <v>271.128049253347</v>
      </c>
      <c r="AG228" s="150">
        <v>4.4913408167746027E-2</v>
      </c>
      <c r="AH228" s="150">
        <v>3.7450263143608442E-2</v>
      </c>
      <c r="AJ228" s="151">
        <v>15886743.298861159</v>
      </c>
      <c r="AK228" s="152">
        <v>271.14087175726314</v>
      </c>
      <c r="AL228" s="150">
        <v>-4.7290929740984033E-5</v>
      </c>
      <c r="AM228" s="149">
        <v>-4.7290929740873011E-5</v>
      </c>
    </row>
    <row r="229" spans="2:39" x14ac:dyDescent="0.2">
      <c r="B229" s="160"/>
      <c r="D229" s="1"/>
      <c r="G229" s="1"/>
      <c r="N229" s="1"/>
      <c r="P229" s="48"/>
      <c r="R229" s="1"/>
      <c r="T229" s="47"/>
      <c r="U229" s="1"/>
      <c r="W229" s="48"/>
      <c r="X229" s="47"/>
      <c r="Y229" s="1"/>
      <c r="AA229" s="1"/>
      <c r="AB229" s="1"/>
      <c r="AC229" s="48"/>
      <c r="AD229" s="47"/>
      <c r="AE229" s="1"/>
      <c r="AF229" s="69"/>
      <c r="AJ229" s="1"/>
      <c r="AK229" s="69"/>
    </row>
    <row r="230" spans="2:39" x14ac:dyDescent="0.2">
      <c r="B230" s="195" t="s">
        <v>492</v>
      </c>
      <c r="D230" s="1"/>
      <c r="G230" s="1"/>
      <c r="N230" s="1"/>
      <c r="P230" s="48"/>
      <c r="R230" s="1"/>
      <c r="T230" s="47"/>
      <c r="U230" s="1"/>
      <c r="W230" s="48"/>
      <c r="X230" s="47"/>
      <c r="Y230" s="1"/>
      <c r="AA230" s="1"/>
      <c r="AB230" s="1"/>
      <c r="AC230" s="48"/>
      <c r="AD230" s="47"/>
      <c r="AE230" s="1"/>
      <c r="AF230" s="69"/>
      <c r="AJ230" s="1"/>
      <c r="AK230" s="69"/>
    </row>
    <row r="231" spans="2:39" x14ac:dyDescent="0.2">
      <c r="B231" s="160" t="s">
        <v>493</v>
      </c>
      <c r="D231" s="50">
        <v>1120324</v>
      </c>
      <c r="E231" s="145">
        <v>237.57501720479334</v>
      </c>
      <c r="G231" s="50">
        <v>1088019.2406105292</v>
      </c>
      <c r="H231" s="145">
        <v>228.9018554159841</v>
      </c>
      <c r="J231" s="146">
        <v>2.9691349365608133E-2</v>
      </c>
      <c r="K231" s="147">
        <v>3.789030793589454E-2</v>
      </c>
      <c r="L231" s="146">
        <v>4.5598617475193226E-2</v>
      </c>
      <c r="M231" s="148">
        <v>6.8699999999999997E-2</v>
      </c>
      <c r="N231" s="50">
        <v>1171409.2255242784</v>
      </c>
      <c r="P231" s="146">
        <v>4.5598617475193226E-2</v>
      </c>
      <c r="Q231" s="149">
        <v>3.7338766043612637E-2</v>
      </c>
      <c r="R231" s="50">
        <v>1171409.2255242784</v>
      </c>
      <c r="S231" s="146">
        <v>4.5598617475193226E-2</v>
      </c>
      <c r="T231" s="149">
        <v>3.7338766043612637E-2</v>
      </c>
      <c r="U231" s="50">
        <v>1171409.2255242784</v>
      </c>
      <c r="W231" s="146">
        <v>4.5598617475193226E-2</v>
      </c>
      <c r="X231" s="149">
        <v>3.7338766043612637E-2</v>
      </c>
      <c r="Y231" s="50">
        <v>1171409.2255242784</v>
      </c>
      <c r="AA231" s="50">
        <v>1106372.064684585</v>
      </c>
      <c r="AB231" s="50">
        <v>1171409.2255242784</v>
      </c>
      <c r="AC231" s="146">
        <v>4.5598617475193226E-2</v>
      </c>
      <c r="AD231" s="149">
        <v>3.7338766043612637E-2</v>
      </c>
      <c r="AE231" s="50">
        <v>1171409</v>
      </c>
      <c r="AF231" s="145">
        <v>246.44572774330737</v>
      </c>
      <c r="AG231" s="150">
        <v>4.5598416172464296E-2</v>
      </c>
      <c r="AH231" s="150">
        <v>3.7338566331102552E-2</v>
      </c>
      <c r="AJ231" s="50">
        <v>1136896.5355560712</v>
      </c>
      <c r="AK231" s="145">
        <v>239.18485693208856</v>
      </c>
      <c r="AL231" s="150">
        <v>3.035673288163232E-2</v>
      </c>
      <c r="AM231" s="149">
        <v>3.0356732881632098E-2</v>
      </c>
    </row>
    <row r="232" spans="2:39" x14ac:dyDescent="0.2">
      <c r="B232" s="160" t="s">
        <v>494</v>
      </c>
      <c r="D232" s="50">
        <v>1647664</v>
      </c>
      <c r="E232" s="145">
        <v>238.09858759786835</v>
      </c>
      <c r="G232" s="50">
        <v>1673015.0569258193</v>
      </c>
      <c r="H232" s="145">
        <v>239.89195552058268</v>
      </c>
      <c r="J232" s="146">
        <v>-1.5152916180205867E-2</v>
      </c>
      <c r="K232" s="147">
        <v>-7.4757318094414993E-3</v>
      </c>
      <c r="L232" s="146">
        <v>4.5401340191913553E-2</v>
      </c>
      <c r="M232" s="148">
        <v>6.8699999999999997E-2</v>
      </c>
      <c r="N232" s="50">
        <v>1722470.1537859691</v>
      </c>
      <c r="P232" s="146">
        <v>4.5401340191913553E-2</v>
      </c>
      <c r="Q232" s="149">
        <v>3.7315151181413153E-2</v>
      </c>
      <c r="R232" s="50">
        <v>1722470.1537859691</v>
      </c>
      <c r="S232" s="146">
        <v>4.5401340191913553E-2</v>
      </c>
      <c r="T232" s="149">
        <v>3.7315151181413153E-2</v>
      </c>
      <c r="U232" s="50">
        <v>1722470.1537859691</v>
      </c>
      <c r="W232" s="146">
        <v>4.5401340191913553E-2</v>
      </c>
      <c r="X232" s="149">
        <v>3.7315151181413153E-2</v>
      </c>
      <c r="Y232" s="50">
        <v>1722470.1537859691</v>
      </c>
      <c r="AA232" s="50">
        <v>1706697.8183460615</v>
      </c>
      <c r="AB232" s="50">
        <v>1722470.1537859691</v>
      </c>
      <c r="AC232" s="146">
        <v>4.5401340191913553E-2</v>
      </c>
      <c r="AD232" s="149">
        <v>3.7315151181413153E-2</v>
      </c>
      <c r="AE232" s="50">
        <v>1722470</v>
      </c>
      <c r="AF232" s="145">
        <v>246.98325033894747</v>
      </c>
      <c r="AG232" s="150">
        <v>4.5401246856155097E-2</v>
      </c>
      <c r="AH232" s="150">
        <v>3.731505856760764E-2</v>
      </c>
      <c r="AJ232" s="50">
        <v>1748172.2300101945</v>
      </c>
      <c r="AK232" s="145">
        <v>250.66866739055192</v>
      </c>
      <c r="AL232" s="150">
        <v>-1.4702344293642367E-2</v>
      </c>
      <c r="AM232" s="149">
        <v>-1.4702344293642478E-2</v>
      </c>
    </row>
    <row r="233" spans="2:39" x14ac:dyDescent="0.2">
      <c r="B233" s="160" t="s">
        <v>495</v>
      </c>
      <c r="D233" s="50">
        <v>1651842</v>
      </c>
      <c r="E233" s="145">
        <v>239.01341282294138</v>
      </c>
      <c r="G233" s="50">
        <v>1701103.1117036394</v>
      </c>
      <c r="H233" s="145">
        <v>244.29788163606557</v>
      </c>
      <c r="J233" s="146">
        <v>-2.8958333780428447E-2</v>
      </c>
      <c r="K233" s="147">
        <v>-2.1631251068302548E-2</v>
      </c>
      <c r="L233" s="146">
        <v>4.5138546933715773E-2</v>
      </c>
      <c r="M233" s="148">
        <v>6.8699999999999997E-2</v>
      </c>
      <c r="N233" s="50">
        <v>1726403.7476440829</v>
      </c>
      <c r="P233" s="146">
        <v>4.5138546933715773E-2</v>
      </c>
      <c r="Q233" s="149">
        <v>3.7311419802584345E-2</v>
      </c>
      <c r="R233" s="50">
        <v>1726403.7476440829</v>
      </c>
      <c r="S233" s="146">
        <v>4.5138546933715773E-2</v>
      </c>
      <c r="T233" s="149">
        <v>3.7311419802584345E-2</v>
      </c>
      <c r="U233" s="50">
        <v>1726403.7476440829</v>
      </c>
      <c r="W233" s="146">
        <v>4.5138546933715773E-2</v>
      </c>
      <c r="X233" s="149">
        <v>3.7311419802584345E-2</v>
      </c>
      <c r="Y233" s="50">
        <v>1726403.7476440829</v>
      </c>
      <c r="AA233" s="50">
        <v>1750744.4817908111</v>
      </c>
      <c r="AB233" s="50">
        <v>1726403.7476440829</v>
      </c>
      <c r="AC233" s="146">
        <v>4.5138546933715773E-2</v>
      </c>
      <c r="AD233" s="149">
        <v>3.7311419802584345E-2</v>
      </c>
      <c r="AE233" s="50">
        <v>1726406</v>
      </c>
      <c r="AF233" s="145">
        <v>247.93166607132198</v>
      </c>
      <c r="AG233" s="150">
        <v>4.5139910475699319E-2</v>
      </c>
      <c r="AH233" s="150">
        <v>3.7312773132891719E-2</v>
      </c>
      <c r="AJ233" s="50">
        <v>1777522.089806326</v>
      </c>
      <c r="AK233" s="145">
        <v>255.27252176154417</v>
      </c>
      <c r="AL233" s="150">
        <v>-2.8756936467605576E-2</v>
      </c>
      <c r="AM233" s="149">
        <v>-2.8756936467605576E-2</v>
      </c>
    </row>
    <row r="234" spans="2:39" x14ac:dyDescent="0.2">
      <c r="B234" s="160" t="s">
        <v>496</v>
      </c>
      <c r="D234" s="50">
        <v>1367274</v>
      </c>
      <c r="E234" s="145">
        <v>251.29012268212844</v>
      </c>
      <c r="G234" s="50">
        <v>1397983.9922658815</v>
      </c>
      <c r="H234" s="145">
        <v>254.90412583675212</v>
      </c>
      <c r="J234" s="146">
        <v>-2.1967341854970845E-2</v>
      </c>
      <c r="K234" s="147">
        <v>-1.4177891953534694E-2</v>
      </c>
      <c r="L234" s="146">
        <v>4.5788509007207212E-2</v>
      </c>
      <c r="M234" s="148">
        <v>6.8699999999999997E-2</v>
      </c>
      <c r="N234" s="50">
        <v>1429879.4378643204</v>
      </c>
      <c r="P234" s="146">
        <v>4.5788509007207212E-2</v>
      </c>
      <c r="Q234" s="149">
        <v>3.7525236017162511E-2</v>
      </c>
      <c r="R234" s="50">
        <v>1429879.4378643204</v>
      </c>
      <c r="S234" s="146">
        <v>4.5788509007207212E-2</v>
      </c>
      <c r="T234" s="149">
        <v>3.7525236017162511E-2</v>
      </c>
      <c r="U234" s="50">
        <v>1429879.4378643204</v>
      </c>
      <c r="W234" s="146">
        <v>4.5788509007207212E-2</v>
      </c>
      <c r="X234" s="149">
        <v>3.7525236017162511E-2</v>
      </c>
      <c r="Y234" s="50">
        <v>1429879.4378643204</v>
      </c>
      <c r="AA234" s="50">
        <v>1438434.3243507151</v>
      </c>
      <c r="AB234" s="50">
        <v>1429879.4378643204</v>
      </c>
      <c r="AC234" s="146">
        <v>4.5788509007207212E-2</v>
      </c>
      <c r="AD234" s="149">
        <v>3.7525236017162511E-2</v>
      </c>
      <c r="AE234" s="50">
        <v>1429878</v>
      </c>
      <c r="AF234" s="145">
        <v>260.71958166877414</v>
      </c>
      <c r="AG234" s="150">
        <v>4.5787457378696494E-2</v>
      </c>
      <c r="AH234" s="150">
        <v>3.7524192698069392E-2</v>
      </c>
      <c r="AJ234" s="50">
        <v>1460785.8926079967</v>
      </c>
      <c r="AK234" s="145">
        <v>266.35523228443526</v>
      </c>
      <c r="AL234" s="150">
        <v>-2.1158400258655119E-2</v>
      </c>
      <c r="AM234" s="149">
        <v>-2.1158400258655008E-2</v>
      </c>
    </row>
    <row r="235" spans="2:39" x14ac:dyDescent="0.2">
      <c r="B235" s="160" t="s">
        <v>497</v>
      </c>
      <c r="D235" s="50">
        <v>1386613</v>
      </c>
      <c r="E235" s="145">
        <v>245.31407005891097</v>
      </c>
      <c r="G235" s="50">
        <v>1394056.2839113383</v>
      </c>
      <c r="H235" s="145">
        <v>245.23844332112566</v>
      </c>
      <c r="J235" s="146">
        <v>-5.3392994222977164E-3</v>
      </c>
      <c r="K235" s="147">
        <v>3.0838043481740129E-4</v>
      </c>
      <c r="L235" s="146">
        <v>4.3205859952563985E-2</v>
      </c>
      <c r="M235" s="148">
        <v>6.8699999999999997E-2</v>
      </c>
      <c r="N235" s="50">
        <v>1446522.8070864046</v>
      </c>
      <c r="P235" s="146">
        <v>4.3205859952563985E-2</v>
      </c>
      <c r="Q235" s="149">
        <v>3.7315983553130483E-2</v>
      </c>
      <c r="R235" s="50">
        <v>1446522.8070864046</v>
      </c>
      <c r="S235" s="146">
        <v>4.3205859952563985E-2</v>
      </c>
      <c r="T235" s="149">
        <v>3.7315983553130483E-2</v>
      </c>
      <c r="U235" s="50">
        <v>1446522.8070864046</v>
      </c>
      <c r="W235" s="146">
        <v>4.3205859952563985E-2</v>
      </c>
      <c r="X235" s="149">
        <v>3.7315983553130483E-2</v>
      </c>
      <c r="Y235" s="50">
        <v>1446522.8070864046</v>
      </c>
      <c r="AA235" s="50">
        <v>1440627.7734044013</v>
      </c>
      <c r="AB235" s="50">
        <v>1446522.8070864046</v>
      </c>
      <c r="AC235" s="146">
        <v>4.3205859952563985E-2</v>
      </c>
      <c r="AD235" s="149">
        <v>3.7315983553130483E-2</v>
      </c>
      <c r="AE235" s="50">
        <v>1446522</v>
      </c>
      <c r="AF235" s="145">
        <v>254.46806388222046</v>
      </c>
      <c r="AG235" s="150">
        <v>4.3205277896572358E-2</v>
      </c>
      <c r="AH235" s="150">
        <v>3.7315404783391459E-2</v>
      </c>
      <c r="AJ235" s="50">
        <v>1456681.7390652252</v>
      </c>
      <c r="AK235" s="145">
        <v>256.25533647778167</v>
      </c>
      <c r="AL235" s="150">
        <v>-6.9745770766268533E-3</v>
      </c>
      <c r="AM235" s="149">
        <v>-6.9745770766267423E-3</v>
      </c>
    </row>
    <row r="236" spans="2:39" x14ac:dyDescent="0.2">
      <c r="B236" s="160" t="s">
        <v>498</v>
      </c>
      <c r="D236" s="50">
        <v>1119988</v>
      </c>
      <c r="E236" s="145">
        <v>238.6866975394023</v>
      </c>
      <c r="G236" s="50">
        <v>1155298.1155074285</v>
      </c>
      <c r="H236" s="145">
        <v>244.61209694426347</v>
      </c>
      <c r="J236" s="146">
        <v>-3.0563639837601242E-2</v>
      </c>
      <c r="K236" s="147">
        <v>-2.4223656470314769E-2</v>
      </c>
      <c r="L236" s="146">
        <v>4.403961977435511E-2</v>
      </c>
      <c r="M236" s="148">
        <v>6.8699999999999997E-2</v>
      </c>
      <c r="N236" s="50">
        <v>1169311.8456718405</v>
      </c>
      <c r="P236" s="146">
        <v>4.403961977435511E-2</v>
      </c>
      <c r="Q236" s="149">
        <v>3.72561044042099E-2</v>
      </c>
      <c r="R236" s="50">
        <v>1169311.8456718405</v>
      </c>
      <c r="S236" s="146">
        <v>4.403961977435511E-2</v>
      </c>
      <c r="T236" s="149">
        <v>3.72561044042099E-2</v>
      </c>
      <c r="U236" s="50">
        <v>1169311.8456718405</v>
      </c>
      <c r="W236" s="146">
        <v>4.403961977435511E-2</v>
      </c>
      <c r="X236" s="149">
        <v>3.72561044042099E-2</v>
      </c>
      <c r="Y236" s="50">
        <v>1169311.8456718405</v>
      </c>
      <c r="AA236" s="50">
        <v>1194019.082720144</v>
      </c>
      <c r="AB236" s="50">
        <v>1169311.8456718405</v>
      </c>
      <c r="AC236" s="146">
        <v>4.403961977435511E-2</v>
      </c>
      <c r="AD236" s="149">
        <v>3.72561044042099E-2</v>
      </c>
      <c r="AE236" s="50">
        <v>1169311</v>
      </c>
      <c r="AF236" s="145">
        <v>247.57905500812228</v>
      </c>
      <c r="AG236" s="150">
        <v>4.4038864702121705E-2</v>
      </c>
      <c r="AH236" s="150">
        <v>3.7255354237963001E-2</v>
      </c>
      <c r="AJ236" s="50">
        <v>1207197.7921252789</v>
      </c>
      <c r="AK236" s="145">
        <v>255.60085262369736</v>
      </c>
      <c r="AL236" s="150">
        <v>-3.1384080034290718E-2</v>
      </c>
      <c r="AM236" s="149">
        <v>-3.1384080034290829E-2</v>
      </c>
    </row>
    <row r="237" spans="2:39" x14ac:dyDescent="0.2">
      <c r="B237" s="160" t="s">
        <v>499</v>
      </c>
      <c r="D237" s="50">
        <v>1499061</v>
      </c>
      <c r="E237" s="145">
        <v>271.65876703554255</v>
      </c>
      <c r="G237" s="50">
        <v>1495365.7913195831</v>
      </c>
      <c r="H237" s="145">
        <v>268.84807151452696</v>
      </c>
      <c r="J237" s="146">
        <v>2.4711068702167882E-3</v>
      </c>
      <c r="K237" s="147">
        <v>1.0454586879429018E-2</v>
      </c>
      <c r="L237" s="146">
        <v>4.5800351628326741E-2</v>
      </c>
      <c r="M237" s="148">
        <v>6.8699999999999997E-2</v>
      </c>
      <c r="N237" s="50">
        <v>1567718.520912311</v>
      </c>
      <c r="P237" s="146">
        <v>4.5800351628326741E-2</v>
      </c>
      <c r="Q237" s="149">
        <v>3.7537608988267523E-2</v>
      </c>
      <c r="R237" s="50">
        <v>1567718.520912311</v>
      </c>
      <c r="S237" s="146">
        <v>4.5800351628326741E-2</v>
      </c>
      <c r="T237" s="149">
        <v>3.7537608988267523E-2</v>
      </c>
      <c r="U237" s="50">
        <v>1567718.520912311</v>
      </c>
      <c r="W237" s="146">
        <v>4.5800351628326741E-2</v>
      </c>
      <c r="X237" s="149">
        <v>3.7537608988267523E-2</v>
      </c>
      <c r="Y237" s="50">
        <v>1567718.520912311</v>
      </c>
      <c r="AA237" s="50">
        <v>1546557.6556175207</v>
      </c>
      <c r="AB237" s="50">
        <v>1567718.520912311</v>
      </c>
      <c r="AC237" s="146">
        <v>4.5800351628326741E-2</v>
      </c>
      <c r="AD237" s="149">
        <v>3.7537608988267523E-2</v>
      </c>
      <c r="AE237" s="50">
        <v>1567718</v>
      </c>
      <c r="AF237" s="145">
        <v>281.85609395723742</v>
      </c>
      <c r="AG237" s="150">
        <v>4.5800004135922334E-2</v>
      </c>
      <c r="AH237" s="150">
        <v>3.7537264241358725E-2</v>
      </c>
      <c r="AJ237" s="50">
        <v>1562542.3927120252</v>
      </c>
      <c r="AK237" s="145">
        <v>280.92558448165244</v>
      </c>
      <c r="AL237" s="150">
        <v>3.3122987972131757E-3</v>
      </c>
      <c r="AM237" s="149">
        <v>3.3122987972131757E-3</v>
      </c>
    </row>
    <row r="238" spans="2:39" x14ac:dyDescent="0.2">
      <c r="B238" s="160" t="s">
        <v>500</v>
      </c>
      <c r="D238" s="50">
        <v>1794088</v>
      </c>
      <c r="E238" s="145">
        <v>274.25155301185134</v>
      </c>
      <c r="G238" s="50">
        <v>1777267.2093210346</v>
      </c>
      <c r="H238" s="145">
        <v>269.91371777731109</v>
      </c>
      <c r="J238" s="146">
        <v>9.4644128866763211E-3</v>
      </c>
      <c r="K238" s="147">
        <v>1.6071192195274531E-2</v>
      </c>
      <c r="L238" s="146">
        <v>4.4343185838481514E-2</v>
      </c>
      <c r="M238" s="148">
        <v>6.8699999999999997E-2</v>
      </c>
      <c r="N238" s="50">
        <v>1873643.5775945894</v>
      </c>
      <c r="P238" s="146">
        <v>4.4343185838481514E-2</v>
      </c>
      <c r="Q238" s="149">
        <v>3.7552574113366211E-2</v>
      </c>
      <c r="R238" s="50">
        <v>1873643.5775945894</v>
      </c>
      <c r="S238" s="146">
        <v>4.4343185838481514E-2</v>
      </c>
      <c r="T238" s="149">
        <v>3.7552574113366211E-2</v>
      </c>
      <c r="U238" s="50">
        <v>1873643.5775945894</v>
      </c>
      <c r="W238" s="146">
        <v>4.4343185838481514E-2</v>
      </c>
      <c r="X238" s="149">
        <v>3.7552574113366211E-2</v>
      </c>
      <c r="Y238" s="50">
        <v>1873643.5775945894</v>
      </c>
      <c r="AA238" s="50">
        <v>1840843.2175715961</v>
      </c>
      <c r="AB238" s="50">
        <v>1873643.5775945894</v>
      </c>
      <c r="AC238" s="146">
        <v>4.4343185838481514E-2</v>
      </c>
      <c r="AD238" s="149">
        <v>3.7552574113366211E-2</v>
      </c>
      <c r="AE238" s="50">
        <v>1873642</v>
      </c>
      <c r="AF238" s="145">
        <v>284.55016519261414</v>
      </c>
      <c r="AG238" s="150">
        <v>4.4342306508933893E-2</v>
      </c>
      <c r="AH238" s="150">
        <v>3.755170050146539E-2</v>
      </c>
      <c r="AJ238" s="50">
        <v>1857107.7216434821</v>
      </c>
      <c r="AK238" s="145">
        <v>282.03910297385102</v>
      </c>
      <c r="AL238" s="150">
        <v>8.9032414026504192E-3</v>
      </c>
      <c r="AM238" s="149">
        <v>8.9032414026501971E-3</v>
      </c>
    </row>
    <row r="239" spans="2:39" x14ac:dyDescent="0.2">
      <c r="B239" s="160" t="s">
        <v>501</v>
      </c>
      <c r="D239" s="50">
        <v>1631955</v>
      </c>
      <c r="E239" s="145">
        <v>291.91434285069431</v>
      </c>
      <c r="G239" s="50">
        <v>1624924.6983162782</v>
      </c>
      <c r="H239" s="145">
        <v>288.49925650131354</v>
      </c>
      <c r="J239" s="146">
        <v>4.3265399873646526E-3</v>
      </c>
      <c r="K239" s="147">
        <v>1.1837418199257099E-2</v>
      </c>
      <c r="L239" s="146">
        <v>4.5641477380568896E-2</v>
      </c>
      <c r="M239" s="148">
        <v>6.8699999999999997E-2</v>
      </c>
      <c r="N239" s="50">
        <v>1706439.8372186061</v>
      </c>
      <c r="P239" s="146">
        <v>4.5641477380568896E-2</v>
      </c>
      <c r="Q239" s="149">
        <v>3.787967133480552E-2</v>
      </c>
      <c r="R239" s="50">
        <v>1706439.8372186061</v>
      </c>
      <c r="S239" s="146">
        <v>4.5641477380568896E-2</v>
      </c>
      <c r="T239" s="149">
        <v>3.787967133480552E-2</v>
      </c>
      <c r="U239" s="50">
        <v>1706439.8372186061</v>
      </c>
      <c r="W239" s="146">
        <v>4.5641477380568896E-2</v>
      </c>
      <c r="X239" s="149">
        <v>3.787967133480552E-2</v>
      </c>
      <c r="Y239" s="50">
        <v>1706439.8372186061</v>
      </c>
      <c r="AA239" s="50">
        <v>1685547.4939195628</v>
      </c>
      <c r="AB239" s="50">
        <v>1706439.8372186061</v>
      </c>
      <c r="AC239" s="146">
        <v>4.5641477380568896E-2</v>
      </c>
      <c r="AD239" s="149">
        <v>3.787967133480552E-2</v>
      </c>
      <c r="AE239" s="50">
        <v>1706441</v>
      </c>
      <c r="AF239" s="145">
        <v>302.97216866324874</v>
      </c>
      <c r="AG239" s="150">
        <v>4.5642189888814411E-2</v>
      </c>
      <c r="AH239" s="150">
        <v>3.7880378554095762E-2</v>
      </c>
      <c r="AJ239" s="50">
        <v>1697921.4990891523</v>
      </c>
      <c r="AK239" s="145">
        <v>301.45956338308491</v>
      </c>
      <c r="AL239" s="150">
        <v>5.0176058877975382E-3</v>
      </c>
      <c r="AM239" s="149">
        <v>5.0176058877975382E-3</v>
      </c>
    </row>
    <row r="240" spans="2:39" x14ac:dyDescent="0.2">
      <c r="B240" s="160" t="s">
        <v>502</v>
      </c>
      <c r="D240" s="50">
        <v>1984357</v>
      </c>
      <c r="E240" s="145">
        <v>320.53784761266684</v>
      </c>
      <c r="G240" s="50">
        <v>1896709.1796112584</v>
      </c>
      <c r="H240" s="145">
        <v>304.40515250213815</v>
      </c>
      <c r="J240" s="146">
        <v>4.6210468811410221E-2</v>
      </c>
      <c r="K240" s="147">
        <v>5.2997444287397055E-2</v>
      </c>
      <c r="L240" s="146">
        <v>4.4265585736367186E-2</v>
      </c>
      <c r="M240" s="148">
        <v>6.8699999999999997E-2</v>
      </c>
      <c r="N240" s="50">
        <v>2072195.7249150602</v>
      </c>
      <c r="P240" s="146">
        <v>4.4265585736367186E-2</v>
      </c>
      <c r="Q240" s="149">
        <v>3.7534890463307047E-2</v>
      </c>
      <c r="R240" s="50">
        <v>2072195.7249150602</v>
      </c>
      <c r="S240" s="146">
        <v>4.4265585736367186E-2</v>
      </c>
      <c r="T240" s="149">
        <v>3.7534890463307047E-2</v>
      </c>
      <c r="U240" s="50">
        <v>2072195.7249150602</v>
      </c>
      <c r="W240" s="146">
        <v>4.4265585736367186E-2</v>
      </c>
      <c r="X240" s="149">
        <v>3.7534890463307047E-2</v>
      </c>
      <c r="Y240" s="50">
        <v>2072195.7249150602</v>
      </c>
      <c r="AA240" s="50">
        <v>1951153.8998453661</v>
      </c>
      <c r="AB240" s="50">
        <v>2072195.7249150602</v>
      </c>
      <c r="AC240" s="146">
        <v>4.4265585736367186E-2</v>
      </c>
      <c r="AD240" s="149">
        <v>3.7534890463307047E-2</v>
      </c>
      <c r="AE240" s="50">
        <v>2072195</v>
      </c>
      <c r="AF240" s="145">
        <v>332.5690842696568</v>
      </c>
      <c r="AG240" s="150">
        <v>4.426522042152703E-2</v>
      </c>
      <c r="AH240" s="150">
        <v>3.7534527503062076E-2</v>
      </c>
      <c r="AJ240" s="50">
        <v>1981915.4062454081</v>
      </c>
      <c r="AK240" s="145">
        <v>318.08000297026109</v>
      </c>
      <c r="AL240" s="150">
        <v>4.5551688770420373E-2</v>
      </c>
      <c r="AM240" s="149">
        <v>4.5551688770420373E-2</v>
      </c>
    </row>
    <row r="241" spans="2:39" x14ac:dyDescent="0.2">
      <c r="B241" s="160"/>
      <c r="D241" s="1"/>
      <c r="G241" s="1"/>
      <c r="N241" s="1"/>
      <c r="P241" s="48"/>
      <c r="R241" s="1"/>
      <c r="T241" s="47"/>
      <c r="U241" s="1"/>
      <c r="W241" s="48"/>
      <c r="X241" s="47"/>
      <c r="Y241" s="1"/>
      <c r="AA241" s="1"/>
      <c r="AB241" s="1"/>
      <c r="AC241" s="48"/>
      <c r="AD241" s="47"/>
      <c r="AE241" s="1"/>
      <c r="AF241" s="69"/>
      <c r="AJ241" s="1"/>
      <c r="AK241" s="69"/>
    </row>
    <row r="242" spans="2:39" x14ac:dyDescent="0.2">
      <c r="B242" s="160" t="s">
        <v>12</v>
      </c>
      <c r="D242" s="151">
        <v>15203166</v>
      </c>
      <c r="E242" s="152">
        <v>261.34076869554588</v>
      </c>
      <c r="G242" s="151">
        <v>15203742.67949279</v>
      </c>
      <c r="H242" s="152">
        <v>259.4840217747016</v>
      </c>
      <c r="J242" s="146">
        <v>-3.7930100827643365E-5</v>
      </c>
      <c r="K242" s="147">
        <v>7.1555346959144561E-3</v>
      </c>
      <c r="L242" s="146">
        <v>4.4913597484725454E-2</v>
      </c>
      <c r="M242" s="148">
        <v>6.8699999999999997E-2</v>
      </c>
      <c r="N242" s="151">
        <v>15885994.878217462</v>
      </c>
      <c r="P242" s="146">
        <v>4.4913597484725454E-2</v>
      </c>
      <c r="Q242" s="149">
        <v>3.7450451108418159E-2</v>
      </c>
      <c r="R242" s="151">
        <v>15885994.878217462</v>
      </c>
      <c r="S242" s="146">
        <v>4.4913597484725454E-2</v>
      </c>
      <c r="T242" s="149">
        <v>3.7450451108418159E-2</v>
      </c>
      <c r="U242" s="151">
        <v>15885994.878217462</v>
      </c>
      <c r="W242" s="146">
        <v>4.4913597484725454E-2</v>
      </c>
      <c r="X242" s="149">
        <v>3.7450451108418159E-2</v>
      </c>
      <c r="Y242" s="151">
        <v>15885994.878217462</v>
      </c>
      <c r="AA242" s="151">
        <v>15660997.812250761</v>
      </c>
      <c r="AB242" s="151">
        <v>15885994.878217462</v>
      </c>
      <c r="AC242" s="146">
        <v>4.4913597484725454E-2</v>
      </c>
      <c r="AD242" s="149">
        <v>3.7450451108418159E-2</v>
      </c>
      <c r="AE242" s="151">
        <v>15885992</v>
      </c>
      <c r="AF242" s="152">
        <v>271.128049253347</v>
      </c>
      <c r="AG242" s="150">
        <v>4.4913408167746027E-2</v>
      </c>
      <c r="AH242" s="150">
        <v>3.7450263143608442E-2</v>
      </c>
      <c r="AJ242" s="151">
        <v>15886743.298861159</v>
      </c>
      <c r="AK242" s="152">
        <v>271.14087175726314</v>
      </c>
      <c r="AL242" s="150">
        <v>-4.7290929740984033E-5</v>
      </c>
      <c r="AM242" s="149">
        <v>-4.7290929740873011E-5</v>
      </c>
    </row>
    <row r="243" spans="2:39" x14ac:dyDescent="0.2">
      <c r="B243" s="160"/>
      <c r="D243" s="1"/>
      <c r="G243" s="1"/>
      <c r="N243" s="1"/>
      <c r="P243" s="48"/>
      <c r="R243" s="1"/>
      <c r="T243" s="47"/>
      <c r="U243" s="1"/>
      <c r="W243" s="48"/>
      <c r="X243" s="47"/>
      <c r="Y243" s="1"/>
      <c r="AA243" s="1"/>
      <c r="AB243" s="1"/>
      <c r="AC243" s="48"/>
      <c r="AD243" s="47"/>
      <c r="AE243" s="1"/>
      <c r="AF243" s="69"/>
      <c r="AJ243" s="1"/>
      <c r="AK243" s="69"/>
    </row>
    <row r="244" spans="2:39" x14ac:dyDescent="0.2">
      <c r="B244" s="195" t="s">
        <v>503</v>
      </c>
      <c r="D244" s="1"/>
      <c r="G244" s="1"/>
      <c r="N244" s="1"/>
      <c r="P244" s="48"/>
      <c r="R244" s="1"/>
      <c r="T244" s="47"/>
      <c r="U244" s="1"/>
      <c r="W244" s="48"/>
      <c r="X244" s="47"/>
      <c r="Y244" s="1"/>
      <c r="AA244" s="1"/>
      <c r="AB244" s="1"/>
      <c r="AC244" s="48"/>
      <c r="AD244" s="47"/>
      <c r="AE244" s="1"/>
      <c r="AF244" s="69"/>
      <c r="AJ244" s="1"/>
      <c r="AK244" s="69"/>
    </row>
    <row r="245" spans="2:39" x14ac:dyDescent="0.2">
      <c r="B245" s="160" t="s">
        <v>504</v>
      </c>
      <c r="D245" s="50">
        <v>1945847</v>
      </c>
      <c r="E245" s="145">
        <v>327.10506805528053</v>
      </c>
      <c r="G245" s="50">
        <v>1936051.3560829931</v>
      </c>
      <c r="H245" s="145">
        <v>321.6895348192275</v>
      </c>
      <c r="J245" s="146">
        <v>5.0595992127115963E-3</v>
      </c>
      <c r="K245" s="147">
        <v>1.6834657798539432E-2</v>
      </c>
      <c r="L245" s="146">
        <v>4.9627392040400897E-2</v>
      </c>
      <c r="M245" s="148">
        <v>6.8699999999999997E-2</v>
      </c>
      <c r="N245" s="50">
        <v>2042414.311919638</v>
      </c>
      <c r="P245" s="146">
        <v>4.9627392040400897E-2</v>
      </c>
      <c r="Q245" s="149">
        <v>3.7472589939808065E-2</v>
      </c>
      <c r="R245" s="50">
        <v>2042414.311919638</v>
      </c>
      <c r="S245" s="146">
        <v>4.9627392040400897E-2</v>
      </c>
      <c r="T245" s="149">
        <v>3.7472589939808065E-2</v>
      </c>
      <c r="U245" s="50">
        <v>2042414.311919638</v>
      </c>
      <c r="W245" s="146">
        <v>4.9627392040400897E-2</v>
      </c>
      <c r="X245" s="149">
        <v>3.7472589939808065E-2</v>
      </c>
      <c r="Y245" s="50">
        <v>2042414.311919638</v>
      </c>
      <c r="AA245" s="50">
        <v>2003832.9833324759</v>
      </c>
      <c r="AB245" s="50">
        <v>2042414.311919638</v>
      </c>
      <c r="AC245" s="146">
        <v>4.9627392040400897E-2</v>
      </c>
      <c r="AD245" s="149">
        <v>3.7472589939808065E-2</v>
      </c>
      <c r="AE245" s="50">
        <v>2042414</v>
      </c>
      <c r="AF245" s="145">
        <v>339.36249030994867</v>
      </c>
      <c r="AG245" s="150">
        <v>4.9627231740213995E-2</v>
      </c>
      <c r="AH245" s="150">
        <v>3.7472431495915171E-2</v>
      </c>
      <c r="AJ245" s="50">
        <v>2023024.9587813108</v>
      </c>
      <c r="AK245" s="145">
        <v>336.140854876243</v>
      </c>
      <c r="AL245" s="150">
        <v>9.5841829012179858E-3</v>
      </c>
      <c r="AM245" s="149">
        <v>9.5841829012179858E-3</v>
      </c>
    </row>
    <row r="246" spans="2:39" x14ac:dyDescent="0.2">
      <c r="B246" s="160" t="s">
        <v>505</v>
      </c>
      <c r="D246" s="50">
        <v>1902691</v>
      </c>
      <c r="E246" s="145">
        <v>291.4925732442415</v>
      </c>
      <c r="G246" s="50">
        <v>1885831.4875324012</v>
      </c>
      <c r="H246" s="145">
        <v>285.96656803481113</v>
      </c>
      <c r="J246" s="146">
        <v>8.9400949019360354E-3</v>
      </c>
      <c r="K246" s="147">
        <v>1.9323955409912275E-2</v>
      </c>
      <c r="L246" s="146">
        <v>4.7817110521009676E-2</v>
      </c>
      <c r="M246" s="148">
        <v>6.8699999999999997E-2</v>
      </c>
      <c r="N246" s="50">
        <v>1993672.1858343303</v>
      </c>
      <c r="P246" s="146">
        <v>4.7817110521009676E-2</v>
      </c>
      <c r="Q246" s="149">
        <v>3.7142990035785139E-2</v>
      </c>
      <c r="R246" s="50">
        <v>1993672.1858343303</v>
      </c>
      <c r="S246" s="146">
        <v>4.7817110521009676E-2</v>
      </c>
      <c r="T246" s="149">
        <v>3.7142990035785139E-2</v>
      </c>
      <c r="U246" s="50">
        <v>1993672.1858343303</v>
      </c>
      <c r="W246" s="146">
        <v>4.7817110521009676E-2</v>
      </c>
      <c r="X246" s="149">
        <v>3.7142990035785139E-2</v>
      </c>
      <c r="Y246" s="50">
        <v>1993672.1858343303</v>
      </c>
      <c r="AA246" s="50">
        <v>1929914.3028934968</v>
      </c>
      <c r="AB246" s="50">
        <v>1993672.1858343303</v>
      </c>
      <c r="AC246" s="146">
        <v>4.7817110521009676E-2</v>
      </c>
      <c r="AD246" s="149">
        <v>3.7142990035785139E-2</v>
      </c>
      <c r="AE246" s="50">
        <v>1993671</v>
      </c>
      <c r="AF246" s="145">
        <v>302.31929916841756</v>
      </c>
      <c r="AG246" s="150">
        <v>4.7816487280383457E-2</v>
      </c>
      <c r="AH246" s="150">
        <v>3.7142373144115615E-2</v>
      </c>
      <c r="AJ246" s="50">
        <v>1970549.0535397718</v>
      </c>
      <c r="AK246" s="145">
        <v>298.81309847167978</v>
      </c>
      <c r="AL246" s="150">
        <v>1.1733758374953052E-2</v>
      </c>
      <c r="AM246" s="149">
        <v>1.1733758374953274E-2</v>
      </c>
    </row>
    <row r="247" spans="2:39" x14ac:dyDescent="0.2">
      <c r="B247" s="160" t="s">
        <v>506</v>
      </c>
      <c r="D247" s="50">
        <v>1616322</v>
      </c>
      <c r="E247" s="145">
        <v>277.60106463193642</v>
      </c>
      <c r="G247" s="50">
        <v>1563735.7062703501</v>
      </c>
      <c r="H247" s="145">
        <v>266.66568690100934</v>
      </c>
      <c r="J247" s="146">
        <v>3.3628632715097861E-2</v>
      </c>
      <c r="K247" s="147">
        <v>4.1007817158667637E-2</v>
      </c>
      <c r="L247" s="146">
        <v>4.4545775166581203E-2</v>
      </c>
      <c r="M247" s="148">
        <v>6.8699999999999997E-2</v>
      </c>
      <c r="N247" s="50">
        <v>1688322.316408799</v>
      </c>
      <c r="P247" s="146">
        <v>4.4545775166581203E-2</v>
      </c>
      <c r="Q247" s="149">
        <v>3.7141511905865787E-2</v>
      </c>
      <c r="R247" s="50">
        <v>1688322.316408799</v>
      </c>
      <c r="S247" s="146">
        <v>4.4545775166581203E-2</v>
      </c>
      <c r="T247" s="149">
        <v>3.7141511905865787E-2</v>
      </c>
      <c r="U247" s="50">
        <v>1688322.316408799</v>
      </c>
      <c r="W247" s="146">
        <v>4.4545775166581203E-2</v>
      </c>
      <c r="X247" s="149">
        <v>3.7141511905865787E-2</v>
      </c>
      <c r="Y247" s="50">
        <v>1688322.316408799</v>
      </c>
      <c r="AA247" s="50">
        <v>1614543.3747558682</v>
      </c>
      <c r="AB247" s="50">
        <v>1688322.316408799</v>
      </c>
      <c r="AC247" s="146">
        <v>4.4545775166581203E-2</v>
      </c>
      <c r="AD247" s="149">
        <v>3.7141511905865787E-2</v>
      </c>
      <c r="AE247" s="50">
        <v>1688323</v>
      </c>
      <c r="AF247" s="145">
        <v>287.91170445265499</v>
      </c>
      <c r="AG247" s="150">
        <v>4.4546198096666378E-2</v>
      </c>
      <c r="AH247" s="150">
        <v>3.7141931838010622E-2</v>
      </c>
      <c r="AJ247" s="50">
        <v>1633983.7023346133</v>
      </c>
      <c r="AK247" s="145">
        <v>278.64516018973751</v>
      </c>
      <c r="AL247" s="150">
        <v>3.3255715823693688E-2</v>
      </c>
      <c r="AM247" s="149">
        <v>3.3255715823693466E-2</v>
      </c>
    </row>
    <row r="248" spans="2:39" x14ac:dyDescent="0.2">
      <c r="B248" s="160" t="s">
        <v>507</v>
      </c>
      <c r="D248" s="50">
        <v>1963229</v>
      </c>
      <c r="E248" s="145">
        <v>253.13788032245893</v>
      </c>
      <c r="G248" s="50">
        <v>1960200.8810721661</v>
      </c>
      <c r="H248" s="145">
        <v>250.96170097604576</v>
      </c>
      <c r="J248" s="146">
        <v>1.5448003095364093E-3</v>
      </c>
      <c r="K248" s="147">
        <v>8.671360362754621E-3</v>
      </c>
      <c r="L248" s="146">
        <v>4.4483711457851571E-2</v>
      </c>
      <c r="M248" s="148">
        <v>6.8699999999999997E-2</v>
      </c>
      <c r="N248" s="50">
        <v>2050560.7123616864</v>
      </c>
      <c r="P248" s="146">
        <v>4.4483711457851571E-2</v>
      </c>
      <c r="Q248" s="149">
        <v>3.7104126603141552E-2</v>
      </c>
      <c r="R248" s="50">
        <v>2050560.7123616864</v>
      </c>
      <c r="S248" s="146">
        <v>4.4483711457851571E-2</v>
      </c>
      <c r="T248" s="149">
        <v>3.7104126603141552E-2</v>
      </c>
      <c r="U248" s="50">
        <v>2050560.7123616864</v>
      </c>
      <c r="W248" s="146">
        <v>4.4483711457851571E-2</v>
      </c>
      <c r="X248" s="149">
        <v>3.7104126603141552E-2</v>
      </c>
      <c r="Y248" s="50">
        <v>2050560.7123616864</v>
      </c>
      <c r="AA248" s="50">
        <v>2012232.9090901953</v>
      </c>
      <c r="AB248" s="50">
        <v>2050560.7123616864</v>
      </c>
      <c r="AC248" s="146">
        <v>4.4483711457851571E-2</v>
      </c>
      <c r="AD248" s="149">
        <v>3.7104126603141552E-2</v>
      </c>
      <c r="AE248" s="50">
        <v>2050560</v>
      </c>
      <c r="AF248" s="145">
        <v>262.53024907935168</v>
      </c>
      <c r="AG248" s="150">
        <v>4.4483348605791839E-2</v>
      </c>
      <c r="AH248" s="150">
        <v>3.710376631473844E-2</v>
      </c>
      <c r="AJ248" s="50">
        <v>2048259.3574672285</v>
      </c>
      <c r="AK248" s="145">
        <v>262.23570112310017</v>
      </c>
      <c r="AL248" s="150">
        <v>1.1232183680176533E-3</v>
      </c>
      <c r="AM248" s="149">
        <v>1.1232183680178753E-3</v>
      </c>
    </row>
    <row r="249" spans="2:39" x14ac:dyDescent="0.2">
      <c r="B249" s="160" t="s">
        <v>508</v>
      </c>
      <c r="D249" s="50">
        <v>1340794</v>
      </c>
      <c r="E249" s="145">
        <v>250.70311192647819</v>
      </c>
      <c r="G249" s="50">
        <v>1360616.354817335</v>
      </c>
      <c r="H249" s="145">
        <v>252.56255022766203</v>
      </c>
      <c r="J249" s="146">
        <v>-1.4568658348955599E-2</v>
      </c>
      <c r="K249" s="147">
        <v>-7.3622882707975457E-3</v>
      </c>
      <c r="L249" s="146">
        <v>4.466565363827657E-2</v>
      </c>
      <c r="M249" s="148">
        <v>6.8699999999999997E-2</v>
      </c>
      <c r="N249" s="50">
        <v>1400681.4404042794</v>
      </c>
      <c r="P249" s="146">
        <v>4.466565363827657E-2</v>
      </c>
      <c r="Q249" s="149">
        <v>3.708157012109492E-2</v>
      </c>
      <c r="R249" s="50">
        <v>1400681.4404042794</v>
      </c>
      <c r="S249" s="146">
        <v>4.466565363827657E-2</v>
      </c>
      <c r="T249" s="149">
        <v>3.708157012109492E-2</v>
      </c>
      <c r="U249" s="50">
        <v>1400681.4404042794</v>
      </c>
      <c r="W249" s="146">
        <v>4.466565363827657E-2</v>
      </c>
      <c r="X249" s="149">
        <v>3.708157012109492E-2</v>
      </c>
      <c r="Y249" s="50">
        <v>1400681.4404042794</v>
      </c>
      <c r="AA249" s="50">
        <v>1397431.9844259508</v>
      </c>
      <c r="AB249" s="50">
        <v>1400681.4404042794</v>
      </c>
      <c r="AC249" s="146">
        <v>4.466565363827657E-2</v>
      </c>
      <c r="AD249" s="149">
        <v>3.708157012109492E-2</v>
      </c>
      <c r="AE249" s="50">
        <v>1400681</v>
      </c>
      <c r="AF249" s="145">
        <v>259.99949520151449</v>
      </c>
      <c r="AG249" s="150">
        <v>4.4665325172994486E-2</v>
      </c>
      <c r="AH249" s="150">
        <v>3.7081244040411354E-2</v>
      </c>
      <c r="AJ249" s="50">
        <v>1421739.5816867582</v>
      </c>
      <c r="AK249" s="145">
        <v>263.90846562962554</v>
      </c>
      <c r="AL249" s="150">
        <v>-1.4811841745148713E-2</v>
      </c>
      <c r="AM249" s="149">
        <v>-1.4811841745148824E-2</v>
      </c>
    </row>
    <row r="250" spans="2:39" x14ac:dyDescent="0.2">
      <c r="B250" s="160" t="s">
        <v>509</v>
      </c>
      <c r="D250" s="50">
        <v>1233669</v>
      </c>
      <c r="E250" s="145">
        <v>238.24215726273667</v>
      </c>
      <c r="G250" s="50">
        <v>1240675.7485056804</v>
      </c>
      <c r="H250" s="145">
        <v>238.197444174835</v>
      </c>
      <c r="J250" s="146">
        <v>-5.6475259664900967E-3</v>
      </c>
      <c r="K250" s="147">
        <v>1.8771438986919797E-4</v>
      </c>
      <c r="L250" s="146">
        <v>4.3321047808076329E-2</v>
      </c>
      <c r="M250" s="148">
        <v>6.8699999999999997E-2</v>
      </c>
      <c r="N250" s="50">
        <v>1287112.8337283419</v>
      </c>
      <c r="P250" s="146">
        <v>4.3321047808076329E-2</v>
      </c>
      <c r="Q250" s="149">
        <v>3.7234161321450632E-2</v>
      </c>
      <c r="R250" s="50">
        <v>1287112.8337283419</v>
      </c>
      <c r="S250" s="146">
        <v>4.3321047808076329E-2</v>
      </c>
      <c r="T250" s="149">
        <v>3.7234161321450632E-2</v>
      </c>
      <c r="U250" s="50">
        <v>1287112.8337283419</v>
      </c>
      <c r="W250" s="146">
        <v>4.3321047808076329E-2</v>
      </c>
      <c r="X250" s="149">
        <v>3.7234161321450632E-2</v>
      </c>
      <c r="Y250" s="50">
        <v>1287112.8337283419</v>
      </c>
      <c r="AA250" s="50">
        <v>1281801.0516472741</v>
      </c>
      <c r="AB250" s="50">
        <v>1287112.8337283419</v>
      </c>
      <c r="AC250" s="146">
        <v>4.3321047808076329E-2</v>
      </c>
      <c r="AD250" s="149">
        <v>3.7234161321450632E-2</v>
      </c>
      <c r="AE250" s="50">
        <v>1287111</v>
      </c>
      <c r="AF250" s="145">
        <v>247.11255212216503</v>
      </c>
      <c r="AG250" s="150">
        <v>4.3319561405855245E-2</v>
      </c>
      <c r="AH250" s="150">
        <v>3.7232683591115867E-2</v>
      </c>
      <c r="AJ250" s="50">
        <v>1296410.8607427264</v>
      </c>
      <c r="AK250" s="145">
        <v>248.89803318985525</v>
      </c>
      <c r="AL250" s="150">
        <v>-7.1735443016871514E-3</v>
      </c>
      <c r="AM250" s="149">
        <v>-7.1735443016871514E-3</v>
      </c>
    </row>
    <row r="251" spans="2:39" x14ac:dyDescent="0.2">
      <c r="B251" s="160" t="s">
        <v>510</v>
      </c>
      <c r="D251" s="50">
        <v>1167235</v>
      </c>
      <c r="E251" s="145">
        <v>243.83083535773687</v>
      </c>
      <c r="G251" s="50">
        <v>1173910.5379231626</v>
      </c>
      <c r="H251" s="145">
        <v>243.85188943399328</v>
      </c>
      <c r="J251" s="146">
        <v>-5.6865814791753344E-3</v>
      </c>
      <c r="K251" s="147">
        <v>-8.6339606821472792E-5</v>
      </c>
      <c r="L251" s="146">
        <v>4.316092349297751E-2</v>
      </c>
      <c r="M251" s="148">
        <v>6.8699999999999997E-2</v>
      </c>
      <c r="N251" s="50">
        <v>1217613.9405333255</v>
      </c>
      <c r="P251" s="146">
        <v>4.316092349297751E-2</v>
      </c>
      <c r="Q251" s="149">
        <v>3.7318465574109227E-2</v>
      </c>
      <c r="R251" s="50">
        <v>1217613.9405333255</v>
      </c>
      <c r="S251" s="146">
        <v>4.316092349297751E-2</v>
      </c>
      <c r="T251" s="149">
        <v>3.7318465574109227E-2</v>
      </c>
      <c r="U251" s="50">
        <v>1217613.9405333255</v>
      </c>
      <c r="W251" s="146">
        <v>4.316092349297751E-2</v>
      </c>
      <c r="X251" s="149">
        <v>3.7318465574109227E-2</v>
      </c>
      <c r="Y251" s="50">
        <v>1217613.9405333255</v>
      </c>
      <c r="AA251" s="50">
        <v>1208624.4844073281</v>
      </c>
      <c r="AB251" s="50">
        <v>1217613.9405333255</v>
      </c>
      <c r="AC251" s="146">
        <v>4.316092349297751E-2</v>
      </c>
      <c r="AD251" s="149">
        <v>3.7318465574109227E-2</v>
      </c>
      <c r="AE251" s="50">
        <v>1217613</v>
      </c>
      <c r="AF251" s="145">
        <v>252.93003261959589</v>
      </c>
      <c r="AG251" s="150">
        <v>4.3160117714085011E-2</v>
      </c>
      <c r="AH251" s="150">
        <v>3.731766430816319E-2</v>
      </c>
      <c r="AJ251" s="50">
        <v>1226646.343927433</v>
      </c>
      <c r="AK251" s="145">
        <v>254.80649416709059</v>
      </c>
      <c r="AL251" s="150">
        <v>-7.3642610783075657E-3</v>
      </c>
      <c r="AM251" s="149">
        <v>-7.3642610783075657E-3</v>
      </c>
    </row>
    <row r="252" spans="2:39" x14ac:dyDescent="0.2">
      <c r="B252" s="160" t="s">
        <v>511</v>
      </c>
      <c r="D252" s="50">
        <v>1201564</v>
      </c>
      <c r="E252" s="145">
        <v>234.04857892968991</v>
      </c>
      <c r="G252" s="50">
        <v>1210463.7342983393</v>
      </c>
      <c r="H252" s="145">
        <v>234.65876512745723</v>
      </c>
      <c r="J252" s="146">
        <v>-7.3523345195453116E-3</v>
      </c>
      <c r="K252" s="147">
        <v>-2.6003128305729373E-3</v>
      </c>
      <c r="L252" s="146">
        <v>4.212697808165089E-2</v>
      </c>
      <c r="M252" s="148">
        <v>6.8699999999999997E-2</v>
      </c>
      <c r="N252" s="50">
        <v>1252182.2602917007</v>
      </c>
      <c r="P252" s="146">
        <v>4.212697808165089E-2</v>
      </c>
      <c r="Q252" s="149">
        <v>3.7161857211640115E-2</v>
      </c>
      <c r="R252" s="50">
        <v>1252182.2602917007</v>
      </c>
      <c r="S252" s="146">
        <v>4.212697808165089E-2</v>
      </c>
      <c r="T252" s="149">
        <v>3.7161857211640115E-2</v>
      </c>
      <c r="U252" s="50">
        <v>1252182.2602917007</v>
      </c>
      <c r="W252" s="146">
        <v>4.212697808165089E-2</v>
      </c>
      <c r="X252" s="149">
        <v>3.7161857211640115E-2</v>
      </c>
      <c r="Y252" s="50">
        <v>1252182.2602917007</v>
      </c>
      <c r="AA252" s="50">
        <v>1241457.3647123503</v>
      </c>
      <c r="AB252" s="50">
        <v>1252182.2602917007</v>
      </c>
      <c r="AC252" s="146">
        <v>4.212697808165089E-2</v>
      </c>
      <c r="AD252" s="149">
        <v>3.7161857211640115E-2</v>
      </c>
      <c r="AE252" s="50">
        <v>1252181</v>
      </c>
      <c r="AF252" s="145">
        <v>242.74601448211899</v>
      </c>
      <c r="AG252" s="150">
        <v>4.2125929205601986E-2</v>
      </c>
      <c r="AH252" s="150">
        <v>3.716081333286736E-2</v>
      </c>
      <c r="AJ252" s="50">
        <v>1264841.6264843112</v>
      </c>
      <c r="AK252" s="145">
        <v>245.20038539168661</v>
      </c>
      <c r="AL252" s="150">
        <v>-1.0009653555996589E-2</v>
      </c>
      <c r="AM252" s="149">
        <v>-1.0009653555996478E-2</v>
      </c>
    </row>
    <row r="253" spans="2:39" x14ac:dyDescent="0.2">
      <c r="B253" s="160" t="s">
        <v>512</v>
      </c>
      <c r="D253" s="50">
        <v>1459831</v>
      </c>
      <c r="E253" s="145">
        <v>245.79099277067795</v>
      </c>
      <c r="G253" s="50">
        <v>1458426.1727989977</v>
      </c>
      <c r="H253" s="145">
        <v>244.26386779872135</v>
      </c>
      <c r="J253" s="146">
        <v>9.632487589730232E-4</v>
      </c>
      <c r="K253" s="147">
        <v>6.251947886189102E-3</v>
      </c>
      <c r="L253" s="146">
        <v>4.2715055690745407E-2</v>
      </c>
      <c r="M253" s="148">
        <v>6.8699999999999997E-2</v>
      </c>
      <c r="N253" s="50">
        <v>1522187.7624640765</v>
      </c>
      <c r="P253" s="146">
        <v>4.2715055690745407E-2</v>
      </c>
      <c r="Q253" s="149">
        <v>3.7234712307012252E-2</v>
      </c>
      <c r="R253" s="50">
        <v>1522187.7624640765</v>
      </c>
      <c r="S253" s="146">
        <v>4.2715055690745407E-2</v>
      </c>
      <c r="T253" s="149">
        <v>3.7234712307012252E-2</v>
      </c>
      <c r="U253" s="50">
        <v>1522187.7624640765</v>
      </c>
      <c r="W253" s="146">
        <v>4.2715055690745407E-2</v>
      </c>
      <c r="X253" s="149">
        <v>3.7234712307012252E-2</v>
      </c>
      <c r="Y253" s="50">
        <v>1522187.7624640765</v>
      </c>
      <c r="AA253" s="50">
        <v>1504930.5958602666</v>
      </c>
      <c r="AB253" s="50">
        <v>1522187.7624640765</v>
      </c>
      <c r="AC253" s="146">
        <v>4.2715055690745407E-2</v>
      </c>
      <c r="AD253" s="149">
        <v>3.7234712307012252E-2</v>
      </c>
      <c r="AE253" s="50">
        <v>1522190</v>
      </c>
      <c r="AF253" s="145">
        <v>254.94332442687167</v>
      </c>
      <c r="AG253" s="150">
        <v>4.2716588427016644E-2</v>
      </c>
      <c r="AH253" s="150">
        <v>3.7236236987466809E-2</v>
      </c>
      <c r="AJ253" s="50">
        <v>1523943.3286943245</v>
      </c>
      <c r="AK253" s="145">
        <v>255.23697991412629</v>
      </c>
      <c r="AL253" s="150">
        <v>-1.1505209290338936E-3</v>
      </c>
      <c r="AM253" s="149">
        <v>-1.1505209290340046E-3</v>
      </c>
    </row>
    <row r="254" spans="2:39" x14ac:dyDescent="0.2">
      <c r="B254" s="160" t="s">
        <v>513</v>
      </c>
      <c r="D254" s="50">
        <v>1371984</v>
      </c>
      <c r="E254" s="145">
        <v>239.31215376800338</v>
      </c>
      <c r="G254" s="50">
        <v>1413830.7001913639</v>
      </c>
      <c r="H254" s="145">
        <v>245.22365536844026</v>
      </c>
      <c r="J254" s="146">
        <v>-2.9598098404356232E-2</v>
      </c>
      <c r="K254" s="147">
        <v>-2.410657157669005E-2</v>
      </c>
      <c r="L254" s="146">
        <v>4.3195193436137425E-2</v>
      </c>
      <c r="M254" s="148">
        <v>6.8699999999999997E-2</v>
      </c>
      <c r="N254" s="50">
        <v>1431247.1142712855</v>
      </c>
      <c r="P254" s="146">
        <v>4.3195193436137425E-2</v>
      </c>
      <c r="Q254" s="149">
        <v>3.7324947542072495E-2</v>
      </c>
      <c r="R254" s="50">
        <v>1431247.1142712855</v>
      </c>
      <c r="S254" s="146">
        <v>4.3195193436137425E-2</v>
      </c>
      <c r="T254" s="149">
        <v>3.7324947542072495E-2</v>
      </c>
      <c r="U254" s="50">
        <v>1431247.1142712855</v>
      </c>
      <c r="W254" s="146">
        <v>4.3195193436137425E-2</v>
      </c>
      <c r="X254" s="149">
        <v>3.7324947542072495E-2</v>
      </c>
      <c r="Y254" s="50">
        <v>1431247.1142712855</v>
      </c>
      <c r="AA254" s="50">
        <v>1466228.761125559</v>
      </c>
      <c r="AB254" s="50">
        <v>1431247.1142712855</v>
      </c>
      <c r="AC254" s="146">
        <v>4.3195193436137425E-2</v>
      </c>
      <c r="AD254" s="149">
        <v>3.7324947542072495E-2</v>
      </c>
      <c r="AE254" s="50">
        <v>1431248</v>
      </c>
      <c r="AF254" s="145">
        <v>248.2446209799125</v>
      </c>
      <c r="AG254" s="150">
        <v>4.3195839018530746E-2</v>
      </c>
      <c r="AH254" s="150">
        <v>3.7325589491658429E-2</v>
      </c>
      <c r="AJ254" s="50">
        <v>1477344.4852026829</v>
      </c>
      <c r="AK254" s="145">
        <v>256.2398842030899</v>
      </c>
      <c r="AL254" s="150">
        <v>-3.1202258961530394E-2</v>
      </c>
      <c r="AM254" s="149">
        <v>-3.1202258961530505E-2</v>
      </c>
    </row>
    <row r="255" spans="2:39" x14ac:dyDescent="0.2">
      <c r="B255" s="160"/>
      <c r="D255" s="1"/>
      <c r="G255" s="1"/>
      <c r="N255" s="1"/>
      <c r="P255" s="48"/>
      <c r="R255" s="1"/>
      <c r="T255" s="47"/>
      <c r="U255" s="1"/>
      <c r="W255" s="48"/>
      <c r="X255" s="47"/>
      <c r="Y255" s="1"/>
      <c r="AA255" s="1"/>
      <c r="AB255" s="1"/>
      <c r="AC255" s="48"/>
      <c r="AD255" s="47"/>
      <c r="AE255" s="1"/>
      <c r="AF255" s="69"/>
      <c r="AJ255" s="1"/>
      <c r="AK255" s="69"/>
    </row>
    <row r="256" spans="2:39" x14ac:dyDescent="0.2">
      <c r="B256" s="160" t="s">
        <v>12</v>
      </c>
      <c r="D256" s="151">
        <v>15203166</v>
      </c>
      <c r="E256" s="152">
        <v>261.34076869554588</v>
      </c>
      <c r="G256" s="151">
        <v>15203742.67949279</v>
      </c>
      <c r="H256" s="152">
        <v>259.4840217747016</v>
      </c>
      <c r="J256" s="146">
        <v>-3.7930100827643365E-5</v>
      </c>
      <c r="K256" s="147">
        <v>7.1555346959144561E-3</v>
      </c>
      <c r="L256" s="146">
        <v>4.4913597484725454E-2</v>
      </c>
      <c r="M256" s="148">
        <v>6.8699999999999997E-2</v>
      </c>
      <c r="N256" s="151">
        <v>15885994.878217462</v>
      </c>
      <c r="P256" s="146">
        <v>4.4913597484725454E-2</v>
      </c>
      <c r="Q256" s="149">
        <v>3.7450451108418159E-2</v>
      </c>
      <c r="R256" s="151">
        <v>15885994.878217462</v>
      </c>
      <c r="S256" s="146">
        <v>4.4913597484725454E-2</v>
      </c>
      <c r="T256" s="149">
        <v>3.7450451108418159E-2</v>
      </c>
      <c r="U256" s="151">
        <v>15885994.878217462</v>
      </c>
      <c r="W256" s="146">
        <v>4.4913597484725454E-2</v>
      </c>
      <c r="X256" s="149">
        <v>3.7450451108418159E-2</v>
      </c>
      <c r="Y256" s="151">
        <v>15885994.878217462</v>
      </c>
      <c r="AA256" s="151">
        <v>15660997.812250765</v>
      </c>
      <c r="AB256" s="151">
        <v>15885994.878217462</v>
      </c>
      <c r="AC256" s="146">
        <v>4.4913597484725454E-2</v>
      </c>
      <c r="AD256" s="149">
        <v>3.7450451108418159E-2</v>
      </c>
      <c r="AE256" s="151">
        <v>15885992</v>
      </c>
      <c r="AF256" s="152">
        <v>271.128049253347</v>
      </c>
      <c r="AG256" s="150">
        <v>4.4913408167746027E-2</v>
      </c>
      <c r="AH256" s="150">
        <v>3.7450263143608442E-2</v>
      </c>
      <c r="AJ256" s="151">
        <v>15886743.298861163</v>
      </c>
      <c r="AK256" s="152">
        <v>271.14087175726326</v>
      </c>
      <c r="AL256" s="150">
        <v>-4.7290929741206078E-5</v>
      </c>
      <c r="AM256" s="149">
        <v>-4.7290929741206078E-5</v>
      </c>
    </row>
    <row r="257" spans="2:39" x14ac:dyDescent="0.2">
      <c r="B257" s="160"/>
      <c r="D257" s="1"/>
      <c r="G257" s="1"/>
      <c r="N257" s="1"/>
      <c r="P257" s="48"/>
      <c r="R257" s="1"/>
      <c r="T257" s="47"/>
      <c r="U257" s="1"/>
      <c r="W257" s="48"/>
      <c r="X257" s="47"/>
      <c r="Y257" s="1"/>
      <c r="AA257" s="1"/>
      <c r="AB257" s="1"/>
      <c r="AC257" s="48"/>
      <c r="AD257" s="47"/>
      <c r="AE257" s="1"/>
      <c r="AF257" s="69"/>
      <c r="AJ257" s="1"/>
      <c r="AK257" s="69"/>
    </row>
    <row r="258" spans="2:39" x14ac:dyDescent="0.2">
      <c r="B258" s="195" t="s">
        <v>514</v>
      </c>
      <c r="D258" s="1"/>
      <c r="G258" s="1"/>
      <c r="N258" s="1"/>
      <c r="P258" s="48"/>
      <c r="R258" s="1"/>
      <c r="T258" s="47"/>
      <c r="U258" s="1"/>
      <c r="W258" s="48"/>
      <c r="X258" s="47"/>
      <c r="Y258" s="1"/>
      <c r="AA258" s="1"/>
      <c r="AB258" s="1"/>
      <c r="AC258" s="48"/>
      <c r="AD258" s="47"/>
      <c r="AE258" s="1"/>
      <c r="AF258" s="69"/>
      <c r="AJ258" s="1"/>
      <c r="AK258" s="69"/>
    </row>
    <row r="259" spans="2:39" x14ac:dyDescent="0.2">
      <c r="B259" s="160"/>
      <c r="D259" s="1"/>
      <c r="G259" s="1"/>
      <c r="N259" s="1"/>
      <c r="P259" s="48"/>
      <c r="R259" s="1"/>
      <c r="T259" s="47"/>
      <c r="U259" s="1"/>
      <c r="W259" s="48"/>
      <c r="X259" s="47"/>
      <c r="Y259" s="1"/>
      <c r="AA259" s="1"/>
      <c r="AB259" s="1"/>
      <c r="AC259" s="48"/>
      <c r="AD259" s="47"/>
      <c r="AE259" s="1"/>
      <c r="AF259" s="69"/>
      <c r="AJ259" s="1"/>
      <c r="AK259" s="69"/>
    </row>
    <row r="260" spans="2:39" x14ac:dyDescent="0.2">
      <c r="B260" s="160" t="s">
        <v>515</v>
      </c>
      <c r="D260" s="50">
        <v>944143</v>
      </c>
      <c r="E260" s="145">
        <v>266.77969020661874</v>
      </c>
      <c r="G260" s="50">
        <v>919945.48085851804</v>
      </c>
      <c r="H260" s="145">
        <v>259.19645111745592</v>
      </c>
      <c r="J260" s="146">
        <v>2.6303209967290853E-2</v>
      </c>
      <c r="K260" s="147">
        <v>2.9256724220064312E-2</v>
      </c>
      <c r="L260" s="146">
        <v>4.0245380098759442E-2</v>
      </c>
      <c r="M260" s="148">
        <v>6.8699999999999997E-2</v>
      </c>
      <c r="N260" s="50">
        <v>982140.39390258305</v>
      </c>
      <c r="P260" s="146">
        <v>4.0245380098759442E-2</v>
      </c>
      <c r="Q260" s="149">
        <v>3.7260333235129117E-2</v>
      </c>
      <c r="R260" s="50">
        <v>982140.39390258305</v>
      </c>
      <c r="S260" s="146">
        <v>4.0245380098759442E-2</v>
      </c>
      <c r="T260" s="149">
        <v>3.7260333235129117E-2</v>
      </c>
      <c r="U260" s="50">
        <v>982140.39390258305</v>
      </c>
      <c r="W260" s="146">
        <v>4.0245380098759442E-2</v>
      </c>
      <c r="X260" s="149">
        <v>3.7260333235129117E-2</v>
      </c>
      <c r="Y260" s="50">
        <v>982140.39390258305</v>
      </c>
      <c r="AA260" s="50">
        <v>958805.80655238917</v>
      </c>
      <c r="AB260" s="50">
        <v>982140.39390258305</v>
      </c>
      <c r="AC260" s="146">
        <v>4.0245380098759442E-2</v>
      </c>
      <c r="AD260" s="149">
        <v>3.7260333235129117E-2</v>
      </c>
      <c r="AE260" s="50">
        <v>982141</v>
      </c>
      <c r="AF260" s="145">
        <v>276.7201611332228</v>
      </c>
      <c r="AG260" s="150">
        <v>4.0246022053862518E-2</v>
      </c>
      <c r="AH260" s="150">
        <v>3.7260973348103299E-2</v>
      </c>
      <c r="AJ260" s="50">
        <v>961272.36637987045</v>
      </c>
      <c r="AK260" s="145">
        <v>270.84038250877637</v>
      </c>
      <c r="AL260" s="150">
        <v>2.1709386798166586E-2</v>
      </c>
      <c r="AM260" s="149">
        <v>2.1709386798166586E-2</v>
      </c>
    </row>
    <row r="261" spans="2:39" x14ac:dyDescent="0.2">
      <c r="B261" s="160" t="s">
        <v>516</v>
      </c>
      <c r="D261" s="50">
        <v>1277198</v>
      </c>
      <c r="E261" s="145">
        <v>286.05031329288676</v>
      </c>
      <c r="G261" s="50">
        <v>1202625.234868014</v>
      </c>
      <c r="H261" s="145">
        <v>267.74915356627849</v>
      </c>
      <c r="J261" s="146">
        <v>6.2008315616435716E-2</v>
      </c>
      <c r="K261" s="147">
        <v>6.8351886393836825E-2</v>
      </c>
      <c r="L261" s="146">
        <v>4.3541297844154281E-2</v>
      </c>
      <c r="M261" s="148">
        <v>6.8699999999999997E-2</v>
      </c>
      <c r="N261" s="50">
        <v>1332808.8585239581</v>
      </c>
      <c r="P261" s="146">
        <v>4.3541297844154281E-2</v>
      </c>
      <c r="Q261" s="149">
        <v>3.7345045311329761E-2</v>
      </c>
      <c r="R261" s="50">
        <v>1332808.8585239581</v>
      </c>
      <c r="S261" s="146">
        <v>4.3541297844154281E-2</v>
      </c>
      <c r="T261" s="149">
        <v>3.7345045311329761E-2</v>
      </c>
      <c r="U261" s="50">
        <v>1332808.8585239581</v>
      </c>
      <c r="W261" s="146">
        <v>4.3541297844154281E-2</v>
      </c>
      <c r="X261" s="149">
        <v>3.7345045311329761E-2</v>
      </c>
      <c r="Y261" s="50">
        <v>1332808.8585239581</v>
      </c>
      <c r="AA261" s="50">
        <v>1249216.0690909801</v>
      </c>
      <c r="AB261" s="50">
        <v>1332808.8585239581</v>
      </c>
      <c r="AC261" s="146">
        <v>4.3541297844154281E-2</v>
      </c>
      <c r="AD261" s="149">
        <v>3.7345045311329761E-2</v>
      </c>
      <c r="AE261" s="50">
        <v>1332808</v>
      </c>
      <c r="AF261" s="145">
        <v>296.73268406473193</v>
      </c>
      <c r="AG261" s="150">
        <v>4.3540625650838827E-2</v>
      </c>
      <c r="AH261" s="150">
        <v>3.7344377109307603E-2</v>
      </c>
      <c r="AJ261" s="50">
        <v>1256650.9966556563</v>
      </c>
      <c r="AK261" s="145">
        <v>279.77729963374571</v>
      </c>
      <c r="AL261" s="150">
        <v>6.0603145620400145E-2</v>
      </c>
      <c r="AM261" s="149">
        <v>6.0603145620400145E-2</v>
      </c>
    </row>
    <row r="262" spans="2:39" x14ac:dyDescent="0.2">
      <c r="B262" s="160" t="s">
        <v>517</v>
      </c>
      <c r="D262" s="50">
        <v>1053163</v>
      </c>
      <c r="E262" s="145">
        <v>243.23959041420397</v>
      </c>
      <c r="G262" s="50">
        <v>1047803.3971880645</v>
      </c>
      <c r="H262" s="145">
        <v>240.93780163808063</v>
      </c>
      <c r="J262" s="146">
        <v>5.115084400679315E-3</v>
      </c>
      <c r="K262" s="147">
        <v>9.5534563712045273E-3</v>
      </c>
      <c r="L262" s="146">
        <v>4.1775101682988813E-2</v>
      </c>
      <c r="M262" s="148">
        <v>6.8699999999999997E-2</v>
      </c>
      <c r="N262" s="50">
        <v>1097158.9914137616</v>
      </c>
      <c r="P262" s="146">
        <v>4.1775101682988813E-2</v>
      </c>
      <c r="Q262" s="149">
        <v>3.7195071391654899E-2</v>
      </c>
      <c r="R262" s="50">
        <v>1097158.9914137616</v>
      </c>
      <c r="S262" s="146">
        <v>4.1775101682988813E-2</v>
      </c>
      <c r="T262" s="149">
        <v>3.7195071391654899E-2</v>
      </c>
      <c r="U262" s="50">
        <v>1097158.9914137616</v>
      </c>
      <c r="W262" s="146">
        <v>4.1775101682988813E-2</v>
      </c>
      <c r="X262" s="149">
        <v>3.7195071391654899E-2</v>
      </c>
      <c r="Y262" s="50">
        <v>1097158.9914137616</v>
      </c>
      <c r="AA262" s="50">
        <v>1086363.836838614</v>
      </c>
      <c r="AB262" s="50">
        <v>1097158.9914137616</v>
      </c>
      <c r="AC262" s="146">
        <v>4.1775101682988813E-2</v>
      </c>
      <c r="AD262" s="149">
        <v>3.7195071391654899E-2</v>
      </c>
      <c r="AE262" s="50">
        <v>1097155</v>
      </c>
      <c r="AF262" s="145">
        <v>252.28598653682576</v>
      </c>
      <c r="AG262" s="150">
        <v>4.1771311753261431E-2</v>
      </c>
      <c r="AH262" s="150">
        <v>3.7191298123866234E-2</v>
      </c>
      <c r="AJ262" s="50">
        <v>1094874.0681631141</v>
      </c>
      <c r="AK262" s="145">
        <v>251.76149625177757</v>
      </c>
      <c r="AL262" s="150">
        <v>2.0832823638909925E-3</v>
      </c>
      <c r="AM262" s="149">
        <v>2.0832823638912146E-3</v>
      </c>
    </row>
    <row r="263" spans="2:39" x14ac:dyDescent="0.2">
      <c r="B263" s="160" t="s">
        <v>518</v>
      </c>
      <c r="D263" s="50">
        <v>3245646</v>
      </c>
      <c r="E263" s="145">
        <v>237.54949061437148</v>
      </c>
      <c r="G263" s="50">
        <v>3277046.2742603137</v>
      </c>
      <c r="H263" s="145">
        <v>238.39137213805498</v>
      </c>
      <c r="J263" s="146">
        <v>-9.5818830838454438E-3</v>
      </c>
      <c r="K263" s="147">
        <v>-3.531510038022545E-3</v>
      </c>
      <c r="L263" s="146">
        <v>4.3573550400651806E-2</v>
      </c>
      <c r="M263" s="148">
        <v>6.8699999999999997E-2</v>
      </c>
      <c r="N263" s="50">
        <v>3387070.3195636738</v>
      </c>
      <c r="P263" s="146">
        <v>4.3573550400651806E-2</v>
      </c>
      <c r="Q263" s="149">
        <v>3.7237164108177234E-2</v>
      </c>
      <c r="R263" s="50">
        <v>3387070.3195636738</v>
      </c>
      <c r="S263" s="146">
        <v>4.3573550400651806E-2</v>
      </c>
      <c r="T263" s="149">
        <v>3.7237164108177234E-2</v>
      </c>
      <c r="U263" s="50">
        <v>3387070.3195636738</v>
      </c>
      <c r="W263" s="146">
        <v>4.3573550400651806E-2</v>
      </c>
      <c r="X263" s="149">
        <v>3.7237164108177234E-2</v>
      </c>
      <c r="Y263" s="50">
        <v>3387070.3195636738</v>
      </c>
      <c r="AA263" s="50">
        <v>3364375.5959248748</v>
      </c>
      <c r="AB263" s="50">
        <v>3387070.3195636738</v>
      </c>
      <c r="AC263" s="146">
        <v>4.3573550400651806E-2</v>
      </c>
      <c r="AD263" s="149">
        <v>3.7237164108177234E-2</v>
      </c>
      <c r="AE263" s="50">
        <v>3387071</v>
      </c>
      <c r="AF263" s="145">
        <v>246.39520947908164</v>
      </c>
      <c r="AG263" s="150">
        <v>4.3573760046536236E-2</v>
      </c>
      <c r="AH263" s="150">
        <v>3.7237372481130571E-2</v>
      </c>
      <c r="AJ263" s="50">
        <v>3424261.6463040402</v>
      </c>
      <c r="AK263" s="145">
        <v>249.10067301579124</v>
      </c>
      <c r="AL263" s="150">
        <v>-1.0860924235793101E-2</v>
      </c>
      <c r="AM263" s="149">
        <v>-1.0860924235793212E-2</v>
      </c>
    </row>
    <row r="264" spans="2:39" x14ac:dyDescent="0.2">
      <c r="B264" s="160" t="s">
        <v>519</v>
      </c>
      <c r="D264" s="50">
        <v>2097029</v>
      </c>
      <c r="E264" s="145">
        <v>280.02480965748902</v>
      </c>
      <c r="G264" s="50">
        <v>2069715.3053469502</v>
      </c>
      <c r="H264" s="145">
        <v>274.55847906884389</v>
      </c>
      <c r="J264" s="146">
        <v>1.3196836580609439E-2</v>
      </c>
      <c r="K264" s="147">
        <v>1.9909531139537195E-2</v>
      </c>
      <c r="L264" s="146">
        <v>4.4126167722158272E-2</v>
      </c>
      <c r="M264" s="148">
        <v>6.8699999999999997E-2</v>
      </c>
      <c r="N264" s="50">
        <v>2189562.8533722297</v>
      </c>
      <c r="P264" s="146">
        <v>4.4126167722158272E-2</v>
      </c>
      <c r="Q264" s="149">
        <v>3.7254087571017891E-2</v>
      </c>
      <c r="R264" s="50">
        <v>2189562.8533722297</v>
      </c>
      <c r="S264" s="146">
        <v>4.4126167722158272E-2</v>
      </c>
      <c r="T264" s="149">
        <v>3.7254087571017891E-2</v>
      </c>
      <c r="U264" s="50">
        <v>2189562.8533722297</v>
      </c>
      <c r="W264" s="146">
        <v>4.4126167722158272E-2</v>
      </c>
      <c r="X264" s="149">
        <v>3.7254087571017891E-2</v>
      </c>
      <c r="Y264" s="50">
        <v>2189562.8533722297</v>
      </c>
      <c r="AA264" s="50">
        <v>2125250.1587451976</v>
      </c>
      <c r="AB264" s="50">
        <v>2189562.8533722297</v>
      </c>
      <c r="AC264" s="146">
        <v>4.4126167722158272E-2</v>
      </c>
      <c r="AD264" s="149">
        <v>3.7254087571017891E-2</v>
      </c>
      <c r="AE264" s="50">
        <v>2189563</v>
      </c>
      <c r="AF264" s="145">
        <v>290.45689788946163</v>
      </c>
      <c r="AG264" s="150">
        <v>4.4126237643828503E-2</v>
      </c>
      <c r="AH264" s="150">
        <v>3.72541570324878E-2</v>
      </c>
      <c r="AJ264" s="50">
        <v>2162693.5190189616</v>
      </c>
      <c r="AK264" s="145">
        <v>286.89252175885827</v>
      </c>
      <c r="AL264" s="150">
        <v>1.2424081704016432E-2</v>
      </c>
      <c r="AM264" s="149">
        <v>1.2424081704016432E-2</v>
      </c>
    </row>
    <row r="265" spans="2:39" x14ac:dyDescent="0.2">
      <c r="B265" s="160" t="s">
        <v>520</v>
      </c>
      <c r="D265" s="50">
        <v>955723</v>
      </c>
      <c r="E265" s="145">
        <v>245.44151359994214</v>
      </c>
      <c r="G265" s="50">
        <v>967033.02791076363</v>
      </c>
      <c r="H265" s="145">
        <v>247.29242766668341</v>
      </c>
      <c r="J265" s="146">
        <v>-1.1695596307810141E-2</v>
      </c>
      <c r="K265" s="147">
        <v>-7.484717927700002E-3</v>
      </c>
      <c r="L265" s="146">
        <v>4.1694314841418834E-2</v>
      </c>
      <c r="M265" s="148">
        <v>6.8699999999999997E-2</v>
      </c>
      <c r="N265" s="50">
        <v>995571.21566318534</v>
      </c>
      <c r="P265" s="146">
        <v>4.1694314841418834E-2</v>
      </c>
      <c r="Q265" s="149">
        <v>3.7274787859536085E-2</v>
      </c>
      <c r="R265" s="50">
        <v>995571.21566318534</v>
      </c>
      <c r="S265" s="146">
        <v>4.1694314841418834E-2</v>
      </c>
      <c r="T265" s="149">
        <v>3.7274787859536085E-2</v>
      </c>
      <c r="U265" s="50">
        <v>995571.21566318534</v>
      </c>
      <c r="W265" s="146">
        <v>4.1694314841418834E-2</v>
      </c>
      <c r="X265" s="149">
        <v>3.7274787859536085E-2</v>
      </c>
      <c r="Y265" s="50">
        <v>995571.21566318534</v>
      </c>
      <c r="AA265" s="50">
        <v>1006898.3137975805</v>
      </c>
      <c r="AB265" s="50">
        <v>995571.21566318534</v>
      </c>
      <c r="AC265" s="146">
        <v>4.1694314841418834E-2</v>
      </c>
      <c r="AD265" s="149">
        <v>3.7274787859536085E-2</v>
      </c>
      <c r="AE265" s="50">
        <v>995571</v>
      </c>
      <c r="AF265" s="145">
        <v>254.59023880130221</v>
      </c>
      <c r="AG265" s="150">
        <v>4.1694089186929739E-2</v>
      </c>
      <c r="AH265" s="150">
        <v>3.7274563162416063E-2</v>
      </c>
      <c r="AJ265" s="50">
        <v>1010475.2362496088</v>
      </c>
      <c r="AK265" s="145">
        <v>258.40159235211769</v>
      </c>
      <c r="AL265" s="150">
        <v>-1.4749729350049257E-2</v>
      </c>
      <c r="AM265" s="149">
        <v>-1.4749729350049257E-2</v>
      </c>
    </row>
    <row r="266" spans="2:39" x14ac:dyDescent="0.2">
      <c r="B266" s="160" t="s">
        <v>521</v>
      </c>
      <c r="D266" s="50">
        <v>617822</v>
      </c>
      <c r="E266" s="145">
        <v>247.65629446894644</v>
      </c>
      <c r="G266" s="50">
        <v>666387.7511743037</v>
      </c>
      <c r="H266" s="145">
        <v>264.41057288333519</v>
      </c>
      <c r="J266" s="146">
        <v>-7.2879117433838569E-2</v>
      </c>
      <c r="K266" s="147">
        <v>-6.336463111776236E-2</v>
      </c>
      <c r="L266" s="146">
        <v>4.7990938892156221E-2</v>
      </c>
      <c r="M266" s="148">
        <v>6.8699999999999997E-2</v>
      </c>
      <c r="N266" s="50">
        <v>647471.8578482297</v>
      </c>
      <c r="P266" s="146">
        <v>4.7990938892156221E-2</v>
      </c>
      <c r="Q266" s="149">
        <v>3.7345285547503382E-2</v>
      </c>
      <c r="R266" s="50">
        <v>647471.8578482297</v>
      </c>
      <c r="S266" s="146">
        <v>4.7990938892156221E-2</v>
      </c>
      <c r="T266" s="149">
        <v>3.7345285547503382E-2</v>
      </c>
      <c r="U266" s="50">
        <v>647471.8578482297</v>
      </c>
      <c r="W266" s="146">
        <v>4.7990938892156221E-2</v>
      </c>
      <c r="X266" s="149">
        <v>3.7345285547503382E-2</v>
      </c>
      <c r="Y266" s="50">
        <v>647471.8578482297</v>
      </c>
      <c r="AA266" s="50">
        <v>684435.95816973504</v>
      </c>
      <c r="AB266" s="50">
        <v>647471.8578482297</v>
      </c>
      <c r="AC266" s="146">
        <v>4.7990938892156221E-2</v>
      </c>
      <c r="AD266" s="149">
        <v>3.7345285547503382E-2</v>
      </c>
      <c r="AE266" s="50">
        <v>647471</v>
      </c>
      <c r="AF266" s="145">
        <v>256.90474912490771</v>
      </c>
      <c r="AG266" s="150">
        <v>4.798955038829944E-2</v>
      </c>
      <c r="AH266" s="150">
        <v>3.7343911148282727E-2</v>
      </c>
      <c r="AJ266" s="50">
        <v>696324.01465799531</v>
      </c>
      <c r="AK266" s="145">
        <v>276.28873925683291</v>
      </c>
      <c r="AL266" s="150">
        <v>-7.0158451567966962E-2</v>
      </c>
      <c r="AM266" s="149">
        <v>-7.0158451567967073E-2</v>
      </c>
    </row>
    <row r="267" spans="2:39" x14ac:dyDescent="0.2">
      <c r="B267" s="160" t="s">
        <v>522</v>
      </c>
      <c r="D267" s="50">
        <v>2075263</v>
      </c>
      <c r="E267" s="145">
        <v>237.69765231372119</v>
      </c>
      <c r="G267" s="50">
        <v>2105700.7222911599</v>
      </c>
      <c r="H267" s="145">
        <v>239.27984438801369</v>
      </c>
      <c r="J267" s="146">
        <v>-1.445491373438923E-2</v>
      </c>
      <c r="K267" s="147">
        <v>-6.6123081880929968E-3</v>
      </c>
      <c r="L267" s="146">
        <v>4.5523085392616958E-2</v>
      </c>
      <c r="M267" s="148">
        <v>6.8699999999999997E-2</v>
      </c>
      <c r="N267" s="50">
        <v>2169735.3747611386</v>
      </c>
      <c r="P267" s="146">
        <v>4.5523085392616958E-2</v>
      </c>
      <c r="Q267" s="149">
        <v>3.7268880900386048E-2</v>
      </c>
      <c r="R267" s="50">
        <v>2169735.3747611386</v>
      </c>
      <c r="S267" s="146">
        <v>4.5523085392616958E-2</v>
      </c>
      <c r="T267" s="149">
        <v>3.7268880900386048E-2</v>
      </c>
      <c r="U267" s="50">
        <v>2169735.3747611386</v>
      </c>
      <c r="W267" s="146">
        <v>4.5523085392616958E-2</v>
      </c>
      <c r="X267" s="149">
        <v>3.7268880900386048E-2</v>
      </c>
      <c r="Y267" s="50">
        <v>2169735.3747611386</v>
      </c>
      <c r="AA267" s="50">
        <v>2143922.6442975383</v>
      </c>
      <c r="AB267" s="50">
        <v>2169735.3747611386</v>
      </c>
      <c r="AC267" s="146">
        <v>4.5523085392616958E-2</v>
      </c>
      <c r="AD267" s="149">
        <v>3.7268880900386048E-2</v>
      </c>
      <c r="AE267" s="50">
        <v>2169737</v>
      </c>
      <c r="AF267" s="145">
        <v>246.55656249099596</v>
      </c>
      <c r="AG267" s="150">
        <v>4.5523868540999324E-2</v>
      </c>
      <c r="AH267" s="150">
        <v>3.7269657865961925E-2</v>
      </c>
      <c r="AJ267" s="50">
        <v>2200295.5156816822</v>
      </c>
      <c r="AK267" s="145">
        <v>250.0290582733432</v>
      </c>
      <c r="AL267" s="150">
        <v>-1.3888368841316612E-2</v>
      </c>
      <c r="AM267" s="149">
        <v>-1.3888368841316612E-2</v>
      </c>
    </row>
    <row r="268" spans="2:39" x14ac:dyDescent="0.2">
      <c r="B268" s="160" t="s">
        <v>523</v>
      </c>
      <c r="D268" s="50">
        <v>1032378</v>
      </c>
      <c r="E268" s="145">
        <v>291.52904357711174</v>
      </c>
      <c r="G268" s="50">
        <v>1052436.3478704407</v>
      </c>
      <c r="H268" s="145">
        <v>293.41461034201831</v>
      </c>
      <c r="J268" s="146">
        <v>-1.9058965334129652E-2</v>
      </c>
      <c r="K268" s="147">
        <v>-6.4262879162992892E-3</v>
      </c>
      <c r="L268" s="146">
        <v>5.0585291761808815E-2</v>
      </c>
      <c r="M268" s="148">
        <v>6.8699999999999997E-2</v>
      </c>
      <c r="N268" s="50">
        <v>1084601.1423384727</v>
      </c>
      <c r="P268" s="146">
        <v>5.0585291761808815E-2</v>
      </c>
      <c r="Q268" s="149">
        <v>3.7227747244139575E-2</v>
      </c>
      <c r="R268" s="50">
        <v>1084601.1423384727</v>
      </c>
      <c r="S268" s="146">
        <v>5.0585291761808815E-2</v>
      </c>
      <c r="T268" s="149">
        <v>3.7227747244139575E-2</v>
      </c>
      <c r="U268" s="50">
        <v>1084601.1423384727</v>
      </c>
      <c r="W268" s="146">
        <v>5.0585291761808815E-2</v>
      </c>
      <c r="X268" s="149">
        <v>3.7227747244139575E-2</v>
      </c>
      <c r="Y268" s="50">
        <v>1084601.1423384727</v>
      </c>
      <c r="AA268" s="50">
        <v>1074915.0837996504</v>
      </c>
      <c r="AB268" s="50">
        <v>1084601.1423384727</v>
      </c>
      <c r="AC268" s="146">
        <v>5.0585291761808815E-2</v>
      </c>
      <c r="AD268" s="149">
        <v>3.7227747244139575E-2</v>
      </c>
      <c r="AE268" s="50">
        <v>1084601</v>
      </c>
      <c r="AF268" s="145">
        <v>302.38197344238802</v>
      </c>
      <c r="AG268" s="150">
        <v>5.0585153887432677E-2</v>
      </c>
      <c r="AH268" s="150">
        <v>3.7227611122751192E-2</v>
      </c>
      <c r="AJ268" s="50">
        <v>1099715.1457687274</v>
      </c>
      <c r="AK268" s="145">
        <v>306.59573059773237</v>
      </c>
      <c r="AL268" s="150">
        <v>-1.3743691561292626E-2</v>
      </c>
      <c r="AM268" s="149">
        <v>-1.3743691561292515E-2</v>
      </c>
    </row>
    <row r="269" spans="2:39" x14ac:dyDescent="0.2">
      <c r="B269" s="160" t="s">
        <v>524</v>
      </c>
      <c r="D269" s="50">
        <v>813441</v>
      </c>
      <c r="E269" s="145">
        <v>337.36295077491161</v>
      </c>
      <c r="G269" s="50">
        <v>824055.96011589689</v>
      </c>
      <c r="H269" s="145">
        <v>337.61068655744128</v>
      </c>
      <c r="J269" s="146">
        <v>-1.288135834173687E-2</v>
      </c>
      <c r="K269" s="147">
        <v>-7.3379129391837328E-4</v>
      </c>
      <c r="L269" s="146">
        <v>5.001498001224558E-2</v>
      </c>
      <c r="M269" s="148">
        <v>6.8699999999999997E-2</v>
      </c>
      <c r="N269" s="50">
        <v>854125.235356141</v>
      </c>
      <c r="P269" s="146">
        <v>5.001498001224558E-2</v>
      </c>
      <c r="Q269" s="149">
        <v>3.7250486166878094E-2</v>
      </c>
      <c r="R269" s="50">
        <v>854125.235356141</v>
      </c>
      <c r="S269" s="146">
        <v>5.001498001224558E-2</v>
      </c>
      <c r="T269" s="149">
        <v>3.7250486166878094E-2</v>
      </c>
      <c r="U269" s="50">
        <v>854125.235356141</v>
      </c>
      <c r="W269" s="146">
        <v>5.001498001224558E-2</v>
      </c>
      <c r="X269" s="149">
        <v>3.7250486166878094E-2</v>
      </c>
      <c r="Y269" s="50">
        <v>854125.235356141</v>
      </c>
      <c r="AA269" s="50">
        <v>856193.69964607363</v>
      </c>
      <c r="AB269" s="50">
        <v>854125.235356141</v>
      </c>
      <c r="AC269" s="146">
        <v>5.001498001224558E-2</v>
      </c>
      <c r="AD269" s="149">
        <v>3.7250486166878094E-2</v>
      </c>
      <c r="AE269" s="50">
        <v>854125</v>
      </c>
      <c r="AF269" s="145">
        <v>349.92978828199819</v>
      </c>
      <c r="AG269" s="150">
        <v>5.0014690678242157E-2</v>
      </c>
      <c r="AH269" s="150">
        <v>3.7250200350159801E-2</v>
      </c>
      <c r="AJ269" s="50">
        <v>861075.18248885358</v>
      </c>
      <c r="AK269" s="145">
        <v>352.77723553719591</v>
      </c>
      <c r="AL269" s="150">
        <v>-8.0715164368861947E-3</v>
      </c>
      <c r="AM269" s="149">
        <v>-8.0715164368860837E-3</v>
      </c>
    </row>
    <row r="270" spans="2:39" x14ac:dyDescent="0.2">
      <c r="B270" s="160" t="s">
        <v>525</v>
      </c>
      <c r="D270" s="50">
        <v>450146</v>
      </c>
      <c r="E270" s="145">
        <v>259.47996512871538</v>
      </c>
      <c r="G270" s="50">
        <v>451825.48066803702</v>
      </c>
      <c r="H270" s="145">
        <v>257.26574366201953</v>
      </c>
      <c r="J270" s="146">
        <v>-3.71710038476325E-3</v>
      </c>
      <c r="K270" s="147">
        <v>8.6067481631162401E-3</v>
      </c>
      <c r="L270" s="146">
        <v>5.0233281095884319E-2</v>
      </c>
      <c r="M270" s="148">
        <v>6.8699999999999997E-2</v>
      </c>
      <c r="N270" s="50">
        <v>472758.31055218796</v>
      </c>
      <c r="P270" s="146">
        <v>5.0233281095884319E-2</v>
      </c>
      <c r="Q270" s="149">
        <v>3.7400811037816339E-2</v>
      </c>
      <c r="R270" s="50">
        <v>472758.31055218796</v>
      </c>
      <c r="S270" s="146">
        <v>5.0233281095884319E-2</v>
      </c>
      <c r="T270" s="149">
        <v>3.7400811037816339E-2</v>
      </c>
      <c r="U270" s="50">
        <v>472758.31055218796</v>
      </c>
      <c r="W270" s="146">
        <v>5.0233281095884319E-2</v>
      </c>
      <c r="X270" s="149">
        <v>3.7400811037816339E-2</v>
      </c>
      <c r="Y270" s="50">
        <v>472758.31055218796</v>
      </c>
      <c r="AA270" s="50">
        <v>463637.96042688924</v>
      </c>
      <c r="AB270" s="50">
        <v>472758.31055218796</v>
      </c>
      <c r="AC270" s="146">
        <v>5.0233281095884319E-2</v>
      </c>
      <c r="AD270" s="149">
        <v>3.7400811037816339E-2</v>
      </c>
      <c r="AE270" s="50">
        <v>472759</v>
      </c>
      <c r="AF270" s="145">
        <v>269.18511883855484</v>
      </c>
      <c r="AG270" s="150">
        <v>5.023481270521124E-2</v>
      </c>
      <c r="AH270" s="150">
        <v>3.7402323932890891E-2</v>
      </c>
      <c r="AJ270" s="50">
        <v>472122.9225314096</v>
      </c>
      <c r="AK270" s="145">
        <v>268.82294151570528</v>
      </c>
      <c r="AL270" s="150">
        <v>1.3472708869544103E-3</v>
      </c>
      <c r="AM270" s="149">
        <v>1.3472708869544103E-3</v>
      </c>
    </row>
    <row r="271" spans="2:39" x14ac:dyDescent="0.2">
      <c r="B271" s="160" t="s">
        <v>526</v>
      </c>
      <c r="D271" s="50">
        <v>641214</v>
      </c>
      <c r="E271" s="145">
        <v>340.7494611903756</v>
      </c>
      <c r="G271" s="50">
        <v>619167.69694032741</v>
      </c>
      <c r="H271" s="145">
        <v>325.39758219805555</v>
      </c>
      <c r="J271" s="146">
        <v>3.5606352154055054E-2</v>
      </c>
      <c r="K271" s="147">
        <v>4.7178835468347113E-2</v>
      </c>
      <c r="L271" s="146">
        <v>4.9556505194679579E-2</v>
      </c>
      <c r="M271" s="148">
        <v>6.8699999999999997E-2</v>
      </c>
      <c r="N271" s="50">
        <v>672990.32492190134</v>
      </c>
      <c r="P271" s="146">
        <v>4.9556505194679579E-2</v>
      </c>
      <c r="Q271" s="149">
        <v>3.7957746002473591E-2</v>
      </c>
      <c r="R271" s="50">
        <v>672990.32492190134</v>
      </c>
      <c r="S271" s="146">
        <v>4.9556505194679579E-2</v>
      </c>
      <c r="T271" s="149">
        <v>3.7957746002473591E-2</v>
      </c>
      <c r="U271" s="50">
        <v>672990.32492190134</v>
      </c>
      <c r="W271" s="146">
        <v>4.9556505194679579E-2</v>
      </c>
      <c r="X271" s="149">
        <v>3.7957746002473591E-2</v>
      </c>
      <c r="Y271" s="50">
        <v>672990.32492190134</v>
      </c>
      <c r="AA271" s="50">
        <v>646982.68496124004</v>
      </c>
      <c r="AB271" s="50">
        <v>672990.32492190134</v>
      </c>
      <c r="AC271" s="146">
        <v>4.9556505194679579E-2</v>
      </c>
      <c r="AD271" s="149">
        <v>3.7957746002473591E-2</v>
      </c>
      <c r="AE271" s="50">
        <v>672990</v>
      </c>
      <c r="AF271" s="145">
        <v>353.68337192916351</v>
      </c>
      <c r="AG271" s="150">
        <v>4.9555998465411033E-2</v>
      </c>
      <c r="AH271" s="150">
        <v>3.7957244873123352E-2</v>
      </c>
      <c r="AJ271" s="50">
        <v>646982.68496124004</v>
      </c>
      <c r="AK271" s="145">
        <v>340.01547957157624</v>
      </c>
      <c r="AL271" s="150">
        <v>4.0197853270707018E-2</v>
      </c>
      <c r="AM271" s="149">
        <v>4.0197853270707018E-2</v>
      </c>
    </row>
    <row r="272" spans="2:39" x14ac:dyDescent="0.2">
      <c r="B272" s="160"/>
      <c r="D272" s="1"/>
      <c r="G272" s="1"/>
      <c r="N272" s="1"/>
      <c r="P272" s="48"/>
      <c r="R272" s="1"/>
      <c r="T272" s="47"/>
      <c r="U272" s="1"/>
      <c r="W272" s="48"/>
      <c r="X272" s="47"/>
      <c r="Y272" s="1"/>
      <c r="AA272" s="1"/>
      <c r="AB272" s="1"/>
      <c r="AC272" s="48"/>
      <c r="AD272" s="47"/>
      <c r="AE272" s="1"/>
      <c r="AF272" s="69"/>
      <c r="AJ272" s="1"/>
      <c r="AK272" s="69"/>
    </row>
    <row r="273" spans="2:39" x14ac:dyDescent="0.2">
      <c r="B273" s="160" t="s">
        <v>12</v>
      </c>
      <c r="D273" s="151">
        <v>15203166</v>
      </c>
      <c r="E273" s="152">
        <v>261.34076869554588</v>
      </c>
      <c r="G273" s="151">
        <v>15203742.67949279</v>
      </c>
      <c r="H273" s="152">
        <v>259.4840217747016</v>
      </c>
      <c r="J273" s="146">
        <v>-3.7930100827643365E-5</v>
      </c>
      <c r="K273" s="147">
        <v>7.1555346959144561E-3</v>
      </c>
      <c r="L273" s="146">
        <v>4.4913597484725454E-2</v>
      </c>
      <c r="M273" s="148">
        <v>6.8699999999999997E-2</v>
      </c>
      <c r="N273" s="151">
        <v>15885994.878217462</v>
      </c>
      <c r="P273" s="146">
        <v>4.4913597484725454E-2</v>
      </c>
      <c r="Q273" s="149">
        <v>3.7450451108418159E-2</v>
      </c>
      <c r="R273" s="151">
        <v>15885994.878217462</v>
      </c>
      <c r="S273" s="146">
        <v>4.4913597484725454E-2</v>
      </c>
      <c r="T273" s="149">
        <v>3.7450451108418159E-2</v>
      </c>
      <c r="U273" s="151">
        <v>15885994.878217462</v>
      </c>
      <c r="W273" s="146">
        <v>4.4913597484725454E-2</v>
      </c>
      <c r="X273" s="149">
        <v>3.7450451108418159E-2</v>
      </c>
      <c r="Y273" s="151">
        <v>15885994.878217462</v>
      </c>
      <c r="AA273" s="151">
        <v>15660997.812250763</v>
      </c>
      <c r="AB273" s="151">
        <v>15885994.878217462</v>
      </c>
      <c r="AC273" s="146">
        <v>4.4913597484725454E-2</v>
      </c>
      <c r="AD273" s="149">
        <v>3.7450451108418159E-2</v>
      </c>
      <c r="AE273" s="151">
        <v>15885992</v>
      </c>
      <c r="AF273" s="152">
        <v>271.128049253347</v>
      </c>
      <c r="AG273" s="150">
        <v>4.4913408167746027E-2</v>
      </c>
      <c r="AH273" s="150">
        <v>3.7450263143608442E-2</v>
      </c>
      <c r="AJ273" s="151">
        <v>15886743.298861159</v>
      </c>
      <c r="AK273" s="152">
        <v>271.14087175726314</v>
      </c>
      <c r="AL273" s="150">
        <v>-4.7290929740984033E-5</v>
      </c>
      <c r="AM273" s="149">
        <v>-4.7290929740873011E-5</v>
      </c>
    </row>
    <row r="274" spans="2:39" x14ac:dyDescent="0.2">
      <c r="B274" s="160"/>
      <c r="D274" s="1"/>
      <c r="G274" s="1"/>
      <c r="N274" s="1"/>
      <c r="P274" s="48"/>
      <c r="R274" s="1"/>
      <c r="T274" s="47"/>
      <c r="U274" s="1"/>
      <c r="W274" s="48"/>
      <c r="X274" s="47"/>
      <c r="Y274" s="1"/>
      <c r="AA274" s="1"/>
      <c r="AB274" s="1"/>
      <c r="AC274" s="48"/>
      <c r="AD274" s="47"/>
      <c r="AE274" s="1"/>
      <c r="AF274" s="69"/>
      <c r="AJ274" s="1"/>
      <c r="AK274" s="69"/>
    </row>
    <row r="275" spans="2:39" x14ac:dyDescent="0.2">
      <c r="B275" s="39" t="s">
        <v>527</v>
      </c>
      <c r="D275" s="1"/>
      <c r="G275" s="1"/>
      <c r="N275" s="1"/>
      <c r="P275" s="48"/>
      <c r="R275" s="1"/>
      <c r="T275" s="47"/>
      <c r="U275" s="1"/>
      <c r="W275" s="48"/>
      <c r="X275" s="47"/>
      <c r="Y275" s="1"/>
      <c r="AA275" s="1"/>
      <c r="AB275" s="1"/>
      <c r="AC275" s="48"/>
      <c r="AD275" s="47"/>
      <c r="AE275" s="1"/>
      <c r="AF275" s="69"/>
      <c r="AJ275" s="1"/>
      <c r="AK275" s="69"/>
    </row>
    <row r="276" spans="2:39" x14ac:dyDescent="0.2">
      <c r="B276" s="160"/>
      <c r="D276" s="1"/>
      <c r="G276" s="1"/>
      <c r="N276" s="1"/>
      <c r="P276" s="48"/>
      <c r="R276" s="1"/>
      <c r="T276" s="47"/>
      <c r="U276" s="1"/>
      <c r="W276" s="48"/>
      <c r="X276" s="47"/>
      <c r="Y276" s="1"/>
      <c r="AA276" s="1"/>
      <c r="AB276" s="1"/>
      <c r="AC276" s="48"/>
      <c r="AD276" s="47"/>
      <c r="AE276" s="1"/>
      <c r="AF276" s="69"/>
      <c r="AJ276" s="1"/>
      <c r="AK276" s="69"/>
    </row>
    <row r="277" spans="2:39" x14ac:dyDescent="0.2">
      <c r="B277" s="160" t="s">
        <v>528</v>
      </c>
      <c r="D277" s="50">
        <v>817743</v>
      </c>
      <c r="E277" s="145">
        <v>250.62733251615265</v>
      </c>
      <c r="G277" s="50">
        <v>819756.66288567311</v>
      </c>
      <c r="H277" s="145">
        <v>250.58936115329456</v>
      </c>
      <c r="J277" s="146">
        <v>-2.4564153935445754E-3</v>
      </c>
      <c r="K277" s="147">
        <v>1.5152823201813881E-4</v>
      </c>
      <c r="L277" s="146">
        <v>4.0016235407555278E-2</v>
      </c>
      <c r="M277" s="148">
        <v>6.8699999999999997E-2</v>
      </c>
      <c r="N277" s="50">
        <v>850465.99639088055</v>
      </c>
      <c r="P277" s="146">
        <v>4.0016235407555278E-2</v>
      </c>
      <c r="Q277" s="149">
        <v>3.7304342624261189E-2</v>
      </c>
      <c r="R277" s="50">
        <v>850465.99639088055</v>
      </c>
      <c r="S277" s="146">
        <v>4.0016235407555278E-2</v>
      </c>
      <c r="T277" s="149">
        <v>3.7304342624261189E-2</v>
      </c>
      <c r="U277" s="50">
        <v>850465.99639088055</v>
      </c>
      <c r="W277" s="146">
        <v>4.0016235407555278E-2</v>
      </c>
      <c r="X277" s="149">
        <v>3.7304342624261189E-2</v>
      </c>
      <c r="Y277" s="50">
        <v>850465.99639088055</v>
      </c>
      <c r="AA277" s="50">
        <v>855718.40326952597</v>
      </c>
      <c r="AB277" s="50">
        <v>850465.99639088055</v>
      </c>
      <c r="AC277" s="146">
        <v>4.0016235407555278E-2</v>
      </c>
      <c r="AD277" s="149">
        <v>3.7304342624261189E-2</v>
      </c>
      <c r="AE277" s="50">
        <v>850466</v>
      </c>
      <c r="AF277" s="145">
        <v>259.97682150260255</v>
      </c>
      <c r="AG277" s="150">
        <v>4.0016239821068389E-2</v>
      </c>
      <c r="AH277" s="150">
        <v>3.7304347026265949E-2</v>
      </c>
      <c r="AJ277" s="50">
        <v>856582.74711278011</v>
      </c>
      <c r="AK277" s="145">
        <v>261.84663460778938</v>
      </c>
      <c r="AL277" s="150">
        <v>-7.1408712507896599E-3</v>
      </c>
      <c r="AM277" s="149">
        <v>-7.1408712507898819E-3</v>
      </c>
    </row>
    <row r="278" spans="2:39" x14ac:dyDescent="0.2">
      <c r="B278" s="160" t="s">
        <v>529</v>
      </c>
      <c r="D278" s="50">
        <v>1365889</v>
      </c>
      <c r="E278" s="145">
        <v>302.16776717382231</v>
      </c>
      <c r="G278" s="50">
        <v>1299784.5774644343</v>
      </c>
      <c r="H278" s="145">
        <v>286.16692391833766</v>
      </c>
      <c r="J278" s="146">
        <v>5.0857983454857925E-2</v>
      </c>
      <c r="K278" s="147">
        <v>5.5914369964191746E-2</v>
      </c>
      <c r="L278" s="146">
        <v>4.2454198549716216E-2</v>
      </c>
      <c r="M278" s="148">
        <v>6.8699999999999997E-2</v>
      </c>
      <c r="N278" s="50">
        <v>1423876.7228028732</v>
      </c>
      <c r="P278" s="146">
        <v>4.2454198549716216E-2</v>
      </c>
      <c r="Q278" s="149">
        <v>3.746226786283291E-2</v>
      </c>
      <c r="R278" s="50">
        <v>1423876.7228028732</v>
      </c>
      <c r="S278" s="146">
        <v>4.2454198549716216E-2</v>
      </c>
      <c r="T278" s="149">
        <v>3.746226786283291E-2</v>
      </c>
      <c r="U278" s="50">
        <v>1423876.7228028732</v>
      </c>
      <c r="W278" s="146">
        <v>4.2454198549716216E-2</v>
      </c>
      <c r="X278" s="149">
        <v>3.746226786283291E-2</v>
      </c>
      <c r="Y278" s="50">
        <v>1423876.7228028732</v>
      </c>
      <c r="AA278" s="50">
        <v>1330283.7549081235</v>
      </c>
      <c r="AB278" s="50">
        <v>1423876.7228028732</v>
      </c>
      <c r="AC278" s="146">
        <v>4.2454198549716216E-2</v>
      </c>
      <c r="AD278" s="149">
        <v>3.746226786283291E-2</v>
      </c>
      <c r="AE278" s="50">
        <v>1423876</v>
      </c>
      <c r="AF278" s="145">
        <v>313.48749787138962</v>
      </c>
      <c r="AG278" s="150">
        <v>4.2453669368447855E-2</v>
      </c>
      <c r="AH278" s="150">
        <v>3.7461741215619515E-2</v>
      </c>
      <c r="AJ278" s="50">
        <v>1358175.046848732</v>
      </c>
      <c r="AK278" s="145">
        <v>299.02245498060671</v>
      </c>
      <c r="AL278" s="150">
        <v>4.8374436935584075E-2</v>
      </c>
      <c r="AM278" s="149">
        <v>4.8374436935584075E-2</v>
      </c>
    </row>
    <row r="279" spans="2:39" x14ac:dyDescent="0.2">
      <c r="B279" s="160" t="s">
        <v>530</v>
      </c>
      <c r="D279" s="50">
        <v>716033</v>
      </c>
      <c r="E279" s="145">
        <v>276.91965406298232</v>
      </c>
      <c r="G279" s="50">
        <v>672183.82745216705</v>
      </c>
      <c r="H279" s="145">
        <v>259.21913657504194</v>
      </c>
      <c r="J279" s="146">
        <v>6.5233899949717733E-2</v>
      </c>
      <c r="K279" s="147">
        <v>6.8283992153550743E-2</v>
      </c>
      <c r="L279" s="146">
        <v>4.0166641629419519E-2</v>
      </c>
      <c r="M279" s="148">
        <v>6.8699999999999997E-2</v>
      </c>
      <c r="N279" s="50">
        <v>744793.64090583811</v>
      </c>
      <c r="P279" s="146">
        <v>4.0166641629419519E-2</v>
      </c>
      <c r="Q279" s="149">
        <v>3.719682818316028E-2</v>
      </c>
      <c r="R279" s="50">
        <v>744793.64090583811</v>
      </c>
      <c r="S279" s="146">
        <v>4.0166641629419519E-2</v>
      </c>
      <c r="T279" s="149">
        <v>3.719682818316028E-2</v>
      </c>
      <c r="U279" s="50">
        <v>744793.64090583811</v>
      </c>
      <c r="W279" s="146">
        <v>4.0166641629419519E-2</v>
      </c>
      <c r="X279" s="149">
        <v>3.719682818316028E-2</v>
      </c>
      <c r="Y279" s="50">
        <v>744793.64090583811</v>
      </c>
      <c r="AA279" s="50">
        <v>694078.12391070905</v>
      </c>
      <c r="AB279" s="50">
        <v>744793.64090583811</v>
      </c>
      <c r="AC279" s="146">
        <v>4.0166641629419519E-2</v>
      </c>
      <c r="AD279" s="149">
        <v>3.719682818316028E-2</v>
      </c>
      <c r="AE279" s="50">
        <v>744794</v>
      </c>
      <c r="AF279" s="145">
        <v>287.22032533579574</v>
      </c>
      <c r="AG279" s="150">
        <v>4.0167143134464567E-2</v>
      </c>
      <c r="AH279" s="150">
        <v>3.7197328256342033E-2</v>
      </c>
      <c r="AJ279" s="50">
        <v>702380.46917108295</v>
      </c>
      <c r="AK279" s="145">
        <v>270.86408706948134</v>
      </c>
      <c r="AL279" s="150">
        <v>6.0385407468649399E-2</v>
      </c>
      <c r="AM279" s="149">
        <v>6.0385407468649621E-2</v>
      </c>
    </row>
    <row r="280" spans="2:39" x14ac:dyDescent="0.2">
      <c r="B280" s="160" t="s">
        <v>531</v>
      </c>
      <c r="D280" s="50">
        <v>1414370</v>
      </c>
      <c r="E280" s="145">
        <v>244.51781046994864</v>
      </c>
      <c r="G280" s="50">
        <v>1355406.3461515023</v>
      </c>
      <c r="H280" s="145">
        <v>233.16126193980793</v>
      </c>
      <c r="J280" s="146">
        <v>4.350256586588741E-2</v>
      </c>
      <c r="K280" s="147">
        <v>4.8706841074965812E-2</v>
      </c>
      <c r="L280" s="146">
        <v>4.2473761241617503E-2</v>
      </c>
      <c r="M280" s="148">
        <v>6.8699999999999997E-2</v>
      </c>
      <c r="N280" s="50">
        <v>1474443.6136873066</v>
      </c>
      <c r="P280" s="146">
        <v>4.2473761241617503E-2</v>
      </c>
      <c r="Q280" s="149">
        <v>3.7300418092465204E-2</v>
      </c>
      <c r="R280" s="50">
        <v>1474443.6136873066</v>
      </c>
      <c r="S280" s="146">
        <v>4.2473761241617503E-2</v>
      </c>
      <c r="T280" s="149">
        <v>3.7300418092465204E-2</v>
      </c>
      <c r="U280" s="50">
        <v>1474443.6136873066</v>
      </c>
      <c r="W280" s="146">
        <v>4.2473761241617503E-2</v>
      </c>
      <c r="X280" s="149">
        <v>3.7300418092465204E-2</v>
      </c>
      <c r="Y280" s="50">
        <v>1474443.6136873066</v>
      </c>
      <c r="AA280" s="50">
        <v>1412014.2951261518</v>
      </c>
      <c r="AB280" s="50">
        <v>1474443.6136873066</v>
      </c>
      <c r="AC280" s="146">
        <v>4.2473761241617503E-2</v>
      </c>
      <c r="AD280" s="149">
        <v>3.7300418092465204E-2</v>
      </c>
      <c r="AE280" s="50">
        <v>1474443</v>
      </c>
      <c r="AF280" s="145">
        <v>253.63832146311157</v>
      </c>
      <c r="AG280" s="150">
        <v>4.247332734715803E-2</v>
      </c>
      <c r="AH280" s="150">
        <v>3.7299986351234882E-2</v>
      </c>
      <c r="AJ280" s="50">
        <v>1416295.5228123227</v>
      </c>
      <c r="AK280" s="145">
        <v>243.63560958398361</v>
      </c>
      <c r="AL280" s="150">
        <v>4.1056034034630429E-2</v>
      </c>
      <c r="AM280" s="149">
        <v>4.1056034034630429E-2</v>
      </c>
    </row>
    <row r="281" spans="2:39" x14ac:dyDescent="0.2">
      <c r="B281" s="160" t="s">
        <v>532</v>
      </c>
      <c r="D281" s="50">
        <v>1243798</v>
      </c>
      <c r="E281" s="145">
        <v>278.92547899915007</v>
      </c>
      <c r="G281" s="50">
        <v>1208947.754191685</v>
      </c>
      <c r="H281" s="145">
        <v>269.39888783742867</v>
      </c>
      <c r="J281" s="146">
        <v>2.8826924643750473E-2</v>
      </c>
      <c r="K281" s="147">
        <v>3.536239974186639E-2</v>
      </c>
      <c r="L281" s="146">
        <v>4.4028211329179001E-2</v>
      </c>
      <c r="M281" s="148">
        <v>6.8699999999999997E-2</v>
      </c>
      <c r="N281" s="50">
        <v>1298560.2011948102</v>
      </c>
      <c r="P281" s="146">
        <v>4.4028211329179001E-2</v>
      </c>
      <c r="Q281" s="149">
        <v>3.7438035388297264E-2</v>
      </c>
      <c r="R281" s="50">
        <v>1298560.2011948102</v>
      </c>
      <c r="S281" s="146">
        <v>4.4028211329179001E-2</v>
      </c>
      <c r="T281" s="149">
        <v>3.7438035388297264E-2</v>
      </c>
      <c r="U281" s="50">
        <v>1298560.2011948102</v>
      </c>
      <c r="W281" s="146">
        <v>4.4028211329179001E-2</v>
      </c>
      <c r="X281" s="149">
        <v>3.7438035388297264E-2</v>
      </c>
      <c r="Y281" s="50">
        <v>1298560.2011948102</v>
      </c>
      <c r="AA281" s="50">
        <v>1235414.6947447665</v>
      </c>
      <c r="AB281" s="50">
        <v>1298560.2011948102</v>
      </c>
      <c r="AC281" s="146">
        <v>4.4028211329179001E-2</v>
      </c>
      <c r="AD281" s="149">
        <v>3.7438035388297264E-2</v>
      </c>
      <c r="AE281" s="50">
        <v>1298559</v>
      </c>
      <c r="AF281" s="145">
        <v>289.36763328137675</v>
      </c>
      <c r="AG281" s="150">
        <v>4.4027245581678143E-2</v>
      </c>
      <c r="AH281" s="150">
        <v>3.7437075736844072E-2</v>
      </c>
      <c r="AJ281" s="50">
        <v>1263257.5437154619</v>
      </c>
      <c r="AK281" s="145">
        <v>281.50114523082016</v>
      </c>
      <c r="AL281" s="150">
        <v>2.794478169567105E-2</v>
      </c>
      <c r="AM281" s="149">
        <v>2.7944781695670828E-2</v>
      </c>
    </row>
    <row r="282" spans="2:39" x14ac:dyDescent="0.2">
      <c r="B282" s="160" t="s">
        <v>533</v>
      </c>
      <c r="D282" s="50">
        <v>918272</v>
      </c>
      <c r="E282" s="145">
        <v>245.99293890845522</v>
      </c>
      <c r="G282" s="50">
        <v>925538.83931684273</v>
      </c>
      <c r="H282" s="145">
        <v>246.75487888735935</v>
      </c>
      <c r="J282" s="146">
        <v>-7.8514687964975627E-3</v>
      </c>
      <c r="K282" s="147">
        <v>-3.0878415954318505E-3</v>
      </c>
      <c r="L282" s="146">
        <v>4.2146220029926518E-2</v>
      </c>
      <c r="M282" s="148">
        <v>6.8699999999999997E-2</v>
      </c>
      <c r="N282" s="50">
        <v>956973.69375932077</v>
      </c>
      <c r="P282" s="146">
        <v>4.2146220029926518E-2</v>
      </c>
      <c r="Q282" s="149">
        <v>3.716644719902118E-2</v>
      </c>
      <c r="R282" s="50">
        <v>956973.69375932077</v>
      </c>
      <c r="S282" s="146">
        <v>4.2146220029926518E-2</v>
      </c>
      <c r="T282" s="149">
        <v>3.716644719902118E-2</v>
      </c>
      <c r="U282" s="50">
        <v>956973.69375932077</v>
      </c>
      <c r="W282" s="146">
        <v>4.2146220029926518E-2</v>
      </c>
      <c r="X282" s="149">
        <v>3.716644719902118E-2</v>
      </c>
      <c r="Y282" s="50">
        <v>956973.69375932077</v>
      </c>
      <c r="AA282" s="50">
        <v>956368.54057563632</v>
      </c>
      <c r="AB282" s="50">
        <v>956973.69375932077</v>
      </c>
      <c r="AC282" s="146">
        <v>4.2146220029926518E-2</v>
      </c>
      <c r="AD282" s="149">
        <v>3.716644719902118E-2</v>
      </c>
      <c r="AE282" s="50">
        <v>956973</v>
      </c>
      <c r="AF282" s="145">
        <v>255.13543752282789</v>
      </c>
      <c r="AG282" s="150">
        <v>4.2145464524672382E-2</v>
      </c>
      <c r="AH282" s="150">
        <v>3.7165695303859936E-2</v>
      </c>
      <c r="AJ282" s="50">
        <v>967116.99634231895</v>
      </c>
      <c r="AK282" s="145">
        <v>257.83989516690718</v>
      </c>
      <c r="AL282" s="150">
        <v>-1.0488902977286108E-2</v>
      </c>
      <c r="AM282" s="149">
        <v>-1.0488902977286108E-2</v>
      </c>
    </row>
    <row r="283" spans="2:39" x14ac:dyDescent="0.2">
      <c r="B283" s="160" t="s">
        <v>534</v>
      </c>
      <c r="D283" s="50">
        <v>1113882</v>
      </c>
      <c r="E283" s="145">
        <v>228.46251155090513</v>
      </c>
      <c r="G283" s="50">
        <v>1200991.2950804713</v>
      </c>
      <c r="H283" s="145">
        <v>244.16623365200854</v>
      </c>
      <c r="J283" s="146">
        <v>-7.2531162746383271E-2</v>
      </c>
      <c r="K283" s="147">
        <v>-6.4315699456972131E-2</v>
      </c>
      <c r="L283" s="146">
        <v>4.6521008800565866E-2</v>
      </c>
      <c r="M283" s="148">
        <v>6.8699999999999997E-2</v>
      </c>
      <c r="N283" s="50">
        <v>1165700.9143247919</v>
      </c>
      <c r="P283" s="146">
        <v>4.6521008800565866E-2</v>
      </c>
      <c r="Q283" s="149">
        <v>3.7332380836615942E-2</v>
      </c>
      <c r="R283" s="50">
        <v>1165700.9143247919</v>
      </c>
      <c r="S283" s="146">
        <v>4.6521008800565866E-2</v>
      </c>
      <c r="T283" s="149">
        <v>3.7332380836615942E-2</v>
      </c>
      <c r="U283" s="50">
        <v>1165700.9143247919</v>
      </c>
      <c r="W283" s="146">
        <v>4.6521008800565866E-2</v>
      </c>
      <c r="X283" s="149">
        <v>3.7332380836615942E-2</v>
      </c>
      <c r="Y283" s="50">
        <v>1165700.9143247919</v>
      </c>
      <c r="AA283" s="50">
        <v>1229831.0108725443</v>
      </c>
      <c r="AB283" s="50">
        <v>1165700.9143247919</v>
      </c>
      <c r="AC283" s="146">
        <v>4.6521008800565866E-2</v>
      </c>
      <c r="AD283" s="149">
        <v>3.7332380836615942E-2</v>
      </c>
      <c r="AE283" s="50">
        <v>1165700</v>
      </c>
      <c r="AF283" s="145">
        <v>236.99137515320237</v>
      </c>
      <c r="AG283" s="150">
        <v>4.6520187955277237E-2</v>
      </c>
      <c r="AH283" s="150">
        <v>3.733156719848485E-2</v>
      </c>
      <c r="AJ283" s="50">
        <v>1254943.6550807757</v>
      </c>
      <c r="AK283" s="145">
        <v>255.13495973010134</v>
      </c>
      <c r="AL283" s="150">
        <v>-7.1113674880512012E-2</v>
      </c>
      <c r="AM283" s="149">
        <v>-7.1113674880512123E-2</v>
      </c>
    </row>
    <row r="284" spans="2:39" x14ac:dyDescent="0.2">
      <c r="B284" s="160" t="s">
        <v>535</v>
      </c>
      <c r="D284" s="50">
        <v>964155</v>
      </c>
      <c r="E284" s="145">
        <v>214.17190324195852</v>
      </c>
      <c r="G284" s="50">
        <v>1114256.460802936</v>
      </c>
      <c r="H284" s="145">
        <v>245.63783679722312</v>
      </c>
      <c r="J284" s="146">
        <v>-0.13470997574003074</v>
      </c>
      <c r="K284" s="147">
        <v>-0.12809888722982077</v>
      </c>
      <c r="L284" s="146">
        <v>4.5232076575948854E-2</v>
      </c>
      <c r="M284" s="148">
        <v>6.8699999999999997E-2</v>
      </c>
      <c r="N284" s="50">
        <v>1007765.7327910839</v>
      </c>
      <c r="P284" s="146">
        <v>4.5232076575948854E-2</v>
      </c>
      <c r="Q284" s="149">
        <v>3.7306726245795563E-2</v>
      </c>
      <c r="R284" s="50">
        <v>1007765.7327910839</v>
      </c>
      <c r="S284" s="146">
        <v>4.5232076575948854E-2</v>
      </c>
      <c r="T284" s="149">
        <v>3.7306726245795563E-2</v>
      </c>
      <c r="U284" s="50">
        <v>1007765.7327910839</v>
      </c>
      <c r="W284" s="146">
        <v>4.5232076575948854E-2</v>
      </c>
      <c r="X284" s="149">
        <v>3.7306726245795563E-2</v>
      </c>
      <c r="Y284" s="50">
        <v>1007765.7327910839</v>
      </c>
      <c r="AA284" s="50">
        <v>1153095.1159482438</v>
      </c>
      <c r="AB284" s="50">
        <v>1007765.7327910839</v>
      </c>
      <c r="AC284" s="146">
        <v>4.5232076575948854E-2</v>
      </c>
      <c r="AD284" s="149">
        <v>3.7306726245795563E-2</v>
      </c>
      <c r="AE284" s="50">
        <v>1007766</v>
      </c>
      <c r="AF284" s="145">
        <v>222.16201471195282</v>
      </c>
      <c r="AG284" s="150">
        <v>4.5232353719059759E-2</v>
      </c>
      <c r="AH284" s="150">
        <v>3.7307001287500974E-2</v>
      </c>
      <c r="AJ284" s="50">
        <v>1164312.4153732616</v>
      </c>
      <c r="AK284" s="145">
        <v>256.67267198284503</v>
      </c>
      <c r="AL284" s="150">
        <v>-0.13445396038577417</v>
      </c>
      <c r="AM284" s="149">
        <v>-0.13445396038577395</v>
      </c>
    </row>
    <row r="285" spans="2:39" x14ac:dyDescent="0.2">
      <c r="B285" s="160" t="s">
        <v>489</v>
      </c>
      <c r="D285" s="50">
        <v>2966284</v>
      </c>
      <c r="E285" s="145">
        <v>308.43135290070268</v>
      </c>
      <c r="G285" s="50">
        <v>2992913.5293201357</v>
      </c>
      <c r="H285" s="145">
        <v>307.36390163940399</v>
      </c>
      <c r="J285" s="146">
        <v>-8.8975271284181812E-3</v>
      </c>
      <c r="K285" s="147">
        <v>3.4729233185977204E-3</v>
      </c>
      <c r="L285" s="146">
        <v>5.0271625882569504E-2</v>
      </c>
      <c r="M285" s="148">
        <v>6.8699999999999997E-2</v>
      </c>
      <c r="N285" s="50">
        <v>3115403.9195094518</v>
      </c>
      <c r="P285" s="146">
        <v>5.0271625882569504E-2</v>
      </c>
      <c r="Q285" s="149">
        <v>3.7324257994535204E-2</v>
      </c>
      <c r="R285" s="50">
        <v>3115403.9195094518</v>
      </c>
      <c r="S285" s="146">
        <v>5.0271625882569504E-2</v>
      </c>
      <c r="T285" s="149">
        <v>3.7324257994535204E-2</v>
      </c>
      <c r="U285" s="50">
        <v>3115403.9195094518</v>
      </c>
      <c r="W285" s="146">
        <v>5.0271625882569504E-2</v>
      </c>
      <c r="X285" s="149">
        <v>3.7324257994535204E-2</v>
      </c>
      <c r="Y285" s="50">
        <v>3115403.9195094518</v>
      </c>
      <c r="AA285" s="50">
        <v>3089869.9786718818</v>
      </c>
      <c r="AB285" s="50">
        <v>3115403.9195094518</v>
      </c>
      <c r="AC285" s="146">
        <v>5.0271625882569504E-2</v>
      </c>
      <c r="AD285" s="149">
        <v>3.7324257994535204E-2</v>
      </c>
      <c r="AE285" s="50">
        <v>3115404</v>
      </c>
      <c r="AF285" s="145">
        <v>319.94333255612759</v>
      </c>
      <c r="AG285" s="150">
        <v>5.027165301771519E-2</v>
      </c>
      <c r="AH285" s="150">
        <v>3.7324284795168472E-2</v>
      </c>
      <c r="AJ285" s="50">
        <v>3127364.7521100896</v>
      </c>
      <c r="AK285" s="145">
        <v>321.1716685568453</v>
      </c>
      <c r="AL285" s="150">
        <v>-3.824546561772002E-3</v>
      </c>
      <c r="AM285" s="149">
        <v>-3.8245465617722241E-3</v>
      </c>
    </row>
    <row r="286" spans="2:39" x14ac:dyDescent="0.2">
      <c r="B286" s="160" t="s">
        <v>536</v>
      </c>
      <c r="D286" s="50">
        <v>1227014</v>
      </c>
      <c r="E286" s="145">
        <v>255.96717295574101</v>
      </c>
      <c r="G286" s="50">
        <v>1251070.7468723916</v>
      </c>
      <c r="H286" s="145">
        <v>258.86263326572907</v>
      </c>
      <c r="J286" s="146">
        <v>-1.9228926047972994E-2</v>
      </c>
      <c r="K286" s="147">
        <v>-1.1185315831257148E-2</v>
      </c>
      <c r="L286" s="146">
        <v>4.5795919376714123E-2</v>
      </c>
      <c r="M286" s="148">
        <v>6.8699999999999997E-2</v>
      </c>
      <c r="N286" s="50">
        <v>1283206.2342180994</v>
      </c>
      <c r="P286" s="146">
        <v>4.5795919376714123E-2</v>
      </c>
      <c r="Q286" s="149">
        <v>3.7288789702795588E-2</v>
      </c>
      <c r="R286" s="50">
        <v>1283206.2342180994</v>
      </c>
      <c r="S286" s="146">
        <v>4.5795919376714123E-2</v>
      </c>
      <c r="T286" s="149">
        <v>3.7288789702795588E-2</v>
      </c>
      <c r="U286" s="50">
        <v>1283206.2342180994</v>
      </c>
      <c r="W286" s="146">
        <v>4.5795919376714123E-2</v>
      </c>
      <c r="X286" s="149">
        <v>3.7288789702795588E-2</v>
      </c>
      <c r="Y286" s="50">
        <v>1283206.2342180994</v>
      </c>
      <c r="AA286" s="50">
        <v>1286355.6836613924</v>
      </c>
      <c r="AB286" s="50">
        <v>1283206.2342180994</v>
      </c>
      <c r="AC286" s="146">
        <v>4.5795919376714123E-2</v>
      </c>
      <c r="AD286" s="149">
        <v>3.7288789702795588E-2</v>
      </c>
      <c r="AE286" s="50">
        <v>1283208</v>
      </c>
      <c r="AF286" s="145">
        <v>265.51224440189975</v>
      </c>
      <c r="AG286" s="150">
        <v>4.5797358465347493E-2</v>
      </c>
      <c r="AH286" s="150">
        <v>3.7290217085021116E-2</v>
      </c>
      <c r="AJ286" s="50">
        <v>1307272.83559493</v>
      </c>
      <c r="AK286" s="145">
        <v>270.49156849430921</v>
      </c>
      <c r="AL286" s="150">
        <v>-1.8408426259372446E-2</v>
      </c>
      <c r="AM286" s="149">
        <v>-1.8408426259372335E-2</v>
      </c>
    </row>
    <row r="287" spans="2:39" x14ac:dyDescent="0.2">
      <c r="B287" s="160" t="s">
        <v>537</v>
      </c>
      <c r="D287" s="50">
        <v>911456</v>
      </c>
      <c r="E287" s="145">
        <v>237.28702335318619</v>
      </c>
      <c r="G287" s="50">
        <v>873296.33371881675</v>
      </c>
      <c r="H287" s="145">
        <v>225.72772302729427</v>
      </c>
      <c r="J287" s="146">
        <v>4.3696125596549118E-2</v>
      </c>
      <c r="K287" s="147">
        <v>5.1209041454310933E-2</v>
      </c>
      <c r="L287" s="146">
        <v>4.4737063879267458E-2</v>
      </c>
      <c r="M287" s="148">
        <v>6.8699999999999997E-2</v>
      </c>
      <c r="N287" s="50">
        <v>952231.86529514159</v>
      </c>
      <c r="P287" s="146">
        <v>4.4737063879267458E-2</v>
      </c>
      <c r="Q287" s="149">
        <v>3.7270402782487944E-2</v>
      </c>
      <c r="R287" s="50">
        <v>952231.86529514159</v>
      </c>
      <c r="S287" s="146">
        <v>4.4737063879267458E-2</v>
      </c>
      <c r="T287" s="149">
        <v>3.7270402782487944E-2</v>
      </c>
      <c r="U287" s="50">
        <v>952231.86529514159</v>
      </c>
      <c r="W287" s="146">
        <v>4.4737063879267458E-2</v>
      </c>
      <c r="X287" s="149">
        <v>3.7270402782487944E-2</v>
      </c>
      <c r="Y287" s="50">
        <v>952231.86529514159</v>
      </c>
      <c r="AA287" s="50">
        <v>886138.6212797747</v>
      </c>
      <c r="AB287" s="50">
        <v>952231.86529514159</v>
      </c>
      <c r="AC287" s="146">
        <v>4.4737063879267458E-2</v>
      </c>
      <c r="AD287" s="149">
        <v>3.7270402782487944E-2</v>
      </c>
      <c r="AE287" s="50">
        <v>952231</v>
      </c>
      <c r="AF287" s="145">
        <v>246.13058262902459</v>
      </c>
      <c r="AG287" s="150">
        <v>4.4736114524453141E-2</v>
      </c>
      <c r="AH287" s="150">
        <v>3.7269460212644434E-2</v>
      </c>
      <c r="AJ287" s="50">
        <v>912527.59074519365</v>
      </c>
      <c r="AK287" s="145">
        <v>235.86813239137837</v>
      </c>
      <c r="AL287" s="150">
        <v>4.3509269919590698E-2</v>
      </c>
      <c r="AM287" s="149">
        <v>4.3509269919590698E-2</v>
      </c>
    </row>
    <row r="288" spans="2:39" x14ac:dyDescent="0.2">
      <c r="B288" s="160" t="s">
        <v>491</v>
      </c>
      <c r="D288" s="50">
        <v>700278</v>
      </c>
      <c r="E288" s="145">
        <v>243.70987803029914</v>
      </c>
      <c r="G288" s="50">
        <v>650260.03705137083</v>
      </c>
      <c r="H288" s="145">
        <v>224.91348743168868</v>
      </c>
      <c r="J288" s="146">
        <v>7.6919939868114184E-2</v>
      </c>
      <c r="K288" s="147">
        <v>8.3571647095282975E-2</v>
      </c>
      <c r="L288" s="146">
        <v>4.3700040112290006E-2</v>
      </c>
      <c r="M288" s="148">
        <v>6.8699999999999997E-2</v>
      </c>
      <c r="N288" s="50">
        <v>730880.17668975424</v>
      </c>
      <c r="P288" s="146">
        <v>4.3700040112290006E-2</v>
      </c>
      <c r="Q288" s="149">
        <v>3.7293092202180356E-2</v>
      </c>
      <c r="R288" s="50">
        <v>730880.17668975424</v>
      </c>
      <c r="S288" s="146">
        <v>4.3700040112290006E-2</v>
      </c>
      <c r="T288" s="149">
        <v>3.7293092202180356E-2</v>
      </c>
      <c r="U288" s="50">
        <v>730880.17668975424</v>
      </c>
      <c r="W288" s="146">
        <v>4.3700040112290006E-2</v>
      </c>
      <c r="X288" s="149">
        <v>3.7293092202180356E-2</v>
      </c>
      <c r="Y288" s="50">
        <v>730880.17668975424</v>
      </c>
      <c r="AA288" s="50">
        <v>661517.07272349624</v>
      </c>
      <c r="AB288" s="50">
        <v>730880.17668975424</v>
      </c>
      <c r="AC288" s="146">
        <v>4.3700040112290006E-2</v>
      </c>
      <c r="AD288" s="149">
        <v>3.7293092202180356E-2</v>
      </c>
      <c r="AE288" s="50">
        <v>730880</v>
      </c>
      <c r="AF288" s="145">
        <v>252.79851186839298</v>
      </c>
      <c r="AG288" s="150">
        <v>4.3699787798560097E-2</v>
      </c>
      <c r="AH288" s="150">
        <v>3.7292841437325253E-2</v>
      </c>
      <c r="AJ288" s="50">
        <v>679471.79217109131</v>
      </c>
      <c r="AK288" s="145">
        <v>235.01731873549949</v>
      </c>
      <c r="AL288" s="150">
        <v>7.5659075801580933E-2</v>
      </c>
      <c r="AM288" s="149">
        <v>7.5659075801581155E-2</v>
      </c>
    </row>
    <row r="289" spans="2:39" x14ac:dyDescent="0.2">
      <c r="B289" s="160" t="s">
        <v>538</v>
      </c>
      <c r="D289" s="50">
        <v>843992</v>
      </c>
      <c r="E289" s="145">
        <v>253.7878881672379</v>
      </c>
      <c r="G289" s="50">
        <v>839336.26918436377</v>
      </c>
      <c r="H289" s="145">
        <v>250.62656731901362</v>
      </c>
      <c r="J289" s="146">
        <v>5.5469196156154865E-3</v>
      </c>
      <c r="K289" s="147">
        <v>1.2613670138969635E-2</v>
      </c>
      <c r="L289" s="146">
        <v>4.46688672974489E-2</v>
      </c>
      <c r="M289" s="148">
        <v>6.8699999999999997E-2</v>
      </c>
      <c r="N289" s="50">
        <v>881692.16664810851</v>
      </c>
      <c r="P289" s="146">
        <v>4.46688672974489E-2</v>
      </c>
      <c r="R289" s="50">
        <v>881692.16664810851</v>
      </c>
      <c r="S289" s="146">
        <v>4.46688672974489E-2</v>
      </c>
      <c r="T289" s="47"/>
      <c r="U289" s="50">
        <v>881692.16664810851</v>
      </c>
      <c r="W289" s="146">
        <v>4.46688672974489E-2</v>
      </c>
      <c r="X289" s="47"/>
      <c r="Y289" s="50">
        <v>881692.16664810851</v>
      </c>
      <c r="AA289" s="50">
        <v>870312.51655851852</v>
      </c>
      <c r="AB289" s="50">
        <v>881692.16664810851</v>
      </c>
      <c r="AC289" s="146">
        <v>4.46688672974489E-2</v>
      </c>
      <c r="AD289" s="47"/>
      <c r="AE289" s="50">
        <v>881692</v>
      </c>
      <c r="AF289" s="145">
        <v>263.27402675851431</v>
      </c>
      <c r="AG289" s="150">
        <v>4.4668669845211895E-2</v>
      </c>
      <c r="AH289" s="150">
        <v>3.7378216351386273E-2</v>
      </c>
      <c r="AJ289" s="50">
        <v>877041.93178311933</v>
      </c>
      <c r="AK289" s="145">
        <v>261.88551219315593</v>
      </c>
      <c r="AL289" s="150">
        <v>5.3019907582145809E-3</v>
      </c>
      <c r="AM289" s="149">
        <v>5.3019907582145809E-3</v>
      </c>
    </row>
    <row r="290" spans="2:39" x14ac:dyDescent="0.2">
      <c r="B290" s="160"/>
      <c r="D290" s="1"/>
      <c r="E290" s="152"/>
      <c r="G290" s="1"/>
      <c r="H290" s="152"/>
      <c r="N290" s="1"/>
      <c r="P290" s="48"/>
      <c r="R290" s="1"/>
      <c r="T290" s="47"/>
      <c r="U290" s="1"/>
      <c r="W290" s="48"/>
      <c r="X290" s="47"/>
      <c r="Y290" s="1"/>
      <c r="AA290" s="1"/>
      <c r="AB290" s="1"/>
      <c r="AC290" s="48"/>
      <c r="AD290" s="47"/>
      <c r="AE290" s="1"/>
      <c r="AF290" s="152"/>
      <c r="AJ290" s="1"/>
      <c r="AK290" s="152"/>
    </row>
    <row r="291" spans="2:39" x14ac:dyDescent="0.2">
      <c r="B291" s="160" t="s">
        <v>12</v>
      </c>
      <c r="D291" s="151">
        <v>15203166</v>
      </c>
      <c r="E291" s="152">
        <v>261.34076869554588</v>
      </c>
      <c r="G291" s="151">
        <v>15203742.67949279</v>
      </c>
      <c r="H291" s="152">
        <v>259.4840217747016</v>
      </c>
      <c r="J291" s="146">
        <v>-3.7930100827643365E-5</v>
      </c>
      <c r="K291" s="147">
        <v>7.1555346959144561E-3</v>
      </c>
      <c r="L291" s="146">
        <v>4.4913597484725232E-2</v>
      </c>
      <c r="M291" s="148">
        <v>6.8699999999999997E-2</v>
      </c>
      <c r="N291" s="151">
        <v>15885994.878217459</v>
      </c>
      <c r="P291" s="146">
        <v>4.4913597484725232E-2</v>
      </c>
      <c r="Q291" s="149">
        <v>3.7450451108417937E-2</v>
      </c>
      <c r="R291" s="151">
        <v>15885994.878217459</v>
      </c>
      <c r="S291" s="146">
        <v>4.4913597484725232E-2</v>
      </c>
      <c r="T291" s="149">
        <v>3.7450451108417937E-2</v>
      </c>
      <c r="U291" s="151">
        <v>15885994.878217459</v>
      </c>
      <c r="W291" s="146">
        <v>4.4913597484725232E-2</v>
      </c>
      <c r="X291" s="149">
        <v>3.7450451108417937E-2</v>
      </c>
      <c r="Y291" s="151">
        <v>15885994.878217459</v>
      </c>
      <c r="AA291" s="151">
        <v>15660997.812250765</v>
      </c>
      <c r="AB291" s="151">
        <v>15885994.878217459</v>
      </c>
      <c r="AC291" s="146">
        <v>4.4913597484725232E-2</v>
      </c>
      <c r="AD291" s="149">
        <v>3.7450451108417937E-2</v>
      </c>
      <c r="AE291" s="151">
        <v>15885992</v>
      </c>
      <c r="AF291" s="152">
        <v>271.128049253347</v>
      </c>
      <c r="AG291" s="150">
        <v>4.4913408167746027E-2</v>
      </c>
      <c r="AH291" s="150">
        <v>3.7450263143608442E-2</v>
      </c>
      <c r="AJ291" s="151">
        <v>15886743.298861161</v>
      </c>
      <c r="AK291" s="152">
        <v>271.1408717572632</v>
      </c>
      <c r="AL291" s="150">
        <v>-4.7290929741095056E-5</v>
      </c>
      <c r="AM291" s="149">
        <v>-4.7290929741095056E-5</v>
      </c>
    </row>
  </sheetData>
  <mergeCells count="7">
    <mergeCell ref="AJ6:AM6"/>
    <mergeCell ref="D6:E6"/>
    <mergeCell ref="G6:H6"/>
    <mergeCell ref="L6:N6"/>
    <mergeCell ref="O6:R6"/>
    <mergeCell ref="S6:U6"/>
    <mergeCell ref="V6:Y6"/>
  </mergeCells>
  <printOptions gridLines="1"/>
  <pageMargins left="0.23622047244094491" right="0.23622047244094491" top="0.23622047244094491" bottom="0.47244094488188981" header="0.31496062992125984" footer="0.23622047244094491"/>
  <pageSetup paperSize="9" scale="30" fitToHeight="0" orientation="landscape" r:id="rId1"/>
  <headerFooter scaleWithDoc="0">
    <oddFooter>&amp;L&amp;A&amp;C&amp;F&amp;RPage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AM291"/>
  <sheetViews>
    <sheetView zoomScaleNormal="100" workbookViewId="0">
      <pane xSplit="3" ySplit="7" topLeftCell="D8" activePane="bottomRight" state="frozen"/>
      <selection pane="topRight"/>
      <selection pane="bottomLeft"/>
      <selection pane="bottomRight"/>
    </sheetView>
  </sheetViews>
  <sheetFormatPr defaultRowHeight="12.75" x14ac:dyDescent="0.2"/>
  <cols>
    <col min="1" max="1" width="5.5703125" style="1" customWidth="1"/>
    <col min="2" max="2" width="47.28515625" style="1" customWidth="1"/>
    <col min="3" max="3" width="4.7109375" style="1" customWidth="1"/>
    <col min="4" max="4" width="12.140625" style="10" bestFit="1" customWidth="1"/>
    <col min="5" max="5" width="11.28515625" style="69" customWidth="1"/>
    <col min="6" max="6" width="4.7109375" style="1" customWidth="1"/>
    <col min="7" max="7" width="12.28515625" style="10" customWidth="1"/>
    <col min="8" max="8" width="12.28515625" style="69" customWidth="1"/>
    <col min="9" max="9" width="3.140625" style="138" customWidth="1"/>
    <col min="10" max="10" width="11.140625" style="48" customWidth="1"/>
    <col min="11" max="11" width="11.140625" style="110" customWidth="1"/>
    <col min="12" max="12" width="13.42578125" style="48" bestFit="1" customWidth="1"/>
    <col min="13" max="13" width="13.42578125" style="49" bestFit="1" customWidth="1"/>
    <col min="14" max="14" width="12.140625" style="49" bestFit="1" customWidth="1"/>
    <col min="15" max="15" width="10.5703125" style="47" customWidth="1"/>
    <col min="16" max="17" width="13.85546875" style="47" customWidth="1"/>
    <col min="18" max="18" width="12" style="47" customWidth="1"/>
    <col min="19" max="19" width="13" style="48" bestFit="1" customWidth="1"/>
    <col min="20" max="20" width="13" style="49" bestFit="1" customWidth="1"/>
    <col min="21" max="21" width="12.5703125" style="110" customWidth="1"/>
    <col min="22" max="22" width="10.5703125" style="48" customWidth="1"/>
    <col min="23" max="24" width="13" style="49" bestFit="1" customWidth="1"/>
    <col min="25" max="25" width="12" style="130" customWidth="1"/>
    <col min="26" max="28" width="12" style="49" customWidth="1"/>
    <col min="29" max="29" width="13" style="49" bestFit="1" customWidth="1"/>
    <col min="30" max="30" width="13" style="110" bestFit="1" customWidth="1"/>
    <col min="31" max="31" width="13.28515625" style="58" customWidth="1"/>
    <col min="32" max="34" width="11.140625" style="58" customWidth="1"/>
    <col min="35" max="35" width="5.7109375" style="58" customWidth="1"/>
    <col min="36" max="36" width="12.85546875" style="58" customWidth="1"/>
    <col min="37" max="38" width="11.140625" style="58" customWidth="1"/>
    <col min="39" max="39" width="11.140625" style="47" customWidth="1"/>
    <col min="40" max="16384" width="9.140625" style="1"/>
  </cols>
  <sheetData>
    <row r="1" spans="1:39" x14ac:dyDescent="0.2">
      <c r="A1" s="156" t="s">
        <v>539</v>
      </c>
      <c r="D1" s="54" t="s">
        <v>57</v>
      </c>
      <c r="E1" s="63"/>
      <c r="G1" s="77" t="s">
        <v>58</v>
      </c>
      <c r="H1" s="70"/>
      <c r="I1" s="137"/>
      <c r="J1" s="116"/>
      <c r="K1" s="102">
        <f>MIN(K9:K217)</f>
        <v>-0.24303982565344084</v>
      </c>
      <c r="L1" s="93"/>
      <c r="M1" s="17"/>
      <c r="N1" s="102"/>
      <c r="O1" s="4"/>
      <c r="P1" s="5"/>
      <c r="Q1" s="5"/>
      <c r="R1" s="136"/>
      <c r="S1" s="111"/>
      <c r="T1" s="132"/>
      <c r="U1" s="101"/>
      <c r="V1" s="116"/>
      <c r="W1" s="120"/>
      <c r="X1" s="120"/>
      <c r="Y1" s="125"/>
      <c r="Z1" s="120"/>
      <c r="AA1" s="120"/>
      <c r="AB1" s="120"/>
      <c r="AC1" s="120"/>
      <c r="AD1" s="131"/>
      <c r="AE1" s="6"/>
      <c r="AF1" s="7"/>
      <c r="AG1" s="7"/>
      <c r="AH1" s="7"/>
      <c r="AI1" s="7"/>
      <c r="AJ1" s="7" t="s">
        <v>1</v>
      </c>
      <c r="AK1" s="8">
        <f>MIN(AL9:AL160)</f>
        <v>-0.24836241683131399</v>
      </c>
      <c r="AL1" s="7" t="s">
        <v>2</v>
      </c>
      <c r="AM1" s="9">
        <f>COUNTIF(AM9:AM217,"&lt;-5%")</f>
        <v>51</v>
      </c>
    </row>
    <row r="2" spans="1:39" s="10" customFormat="1" x14ac:dyDescent="0.2">
      <c r="A2" s="157" t="s">
        <v>549</v>
      </c>
      <c r="D2" s="12"/>
      <c r="E2" s="63"/>
      <c r="G2" s="78"/>
      <c r="H2" s="71"/>
      <c r="I2" s="138"/>
      <c r="J2" s="116"/>
      <c r="K2" s="117"/>
      <c r="L2" s="94"/>
      <c r="M2" s="88"/>
      <c r="N2" s="117"/>
      <c r="O2" s="16"/>
      <c r="P2" s="17"/>
      <c r="Q2" s="17"/>
      <c r="R2" s="143"/>
      <c r="S2" s="93"/>
      <c r="T2" s="17"/>
      <c r="U2" s="102"/>
      <c r="V2" s="121"/>
      <c r="W2" s="17"/>
      <c r="X2" s="17"/>
      <c r="Y2" s="126"/>
      <c r="Z2" s="144"/>
      <c r="AA2" s="17"/>
      <c r="AB2" s="17"/>
      <c r="AC2" s="17"/>
      <c r="AD2" s="102"/>
      <c r="AE2" s="19"/>
      <c r="AF2" s="20"/>
      <c r="AG2" s="20"/>
      <c r="AH2" s="20"/>
      <c r="AI2" s="20"/>
      <c r="AJ2" s="18"/>
      <c r="AK2" s="18"/>
      <c r="AL2" s="60" t="s">
        <v>14</v>
      </c>
      <c r="AM2" s="9">
        <f>COUNTIF(AM9:AM217,"&lt;-2.5%")</f>
        <v>73</v>
      </c>
    </row>
    <row r="3" spans="1:39" s="10" customFormat="1" x14ac:dyDescent="0.2">
      <c r="A3" s="218" t="s">
        <v>546</v>
      </c>
      <c r="B3" s="11"/>
      <c r="D3" s="21"/>
      <c r="E3" s="64"/>
      <c r="F3" s="13"/>
      <c r="G3" s="79"/>
      <c r="H3" s="72"/>
      <c r="I3" s="137"/>
      <c r="J3" s="95"/>
      <c r="K3" s="118"/>
      <c r="L3" s="95"/>
      <c r="M3" s="24"/>
      <c r="N3" s="118"/>
      <c r="O3" s="24"/>
      <c r="P3" s="25"/>
      <c r="Q3" s="25"/>
      <c r="R3" s="25"/>
      <c r="S3" s="112"/>
      <c r="T3" s="133"/>
      <c r="U3" s="103"/>
      <c r="V3" s="95"/>
      <c r="W3" s="25"/>
      <c r="X3" s="25"/>
      <c r="Y3" s="127"/>
      <c r="Z3" s="25"/>
      <c r="AA3" s="25"/>
      <c r="AB3" s="25"/>
      <c r="AC3" s="25"/>
      <c r="AD3" s="104"/>
      <c r="AE3" s="26"/>
      <c r="AF3" s="23"/>
      <c r="AG3" s="23"/>
      <c r="AH3" s="23"/>
      <c r="AI3" s="23"/>
      <c r="AJ3" s="26"/>
      <c r="AK3" s="26"/>
      <c r="AL3" s="26"/>
      <c r="AM3" s="27"/>
    </row>
    <row r="4" spans="1:39" s="10" customFormat="1" x14ac:dyDescent="0.2">
      <c r="B4" s="11"/>
      <c r="D4" s="21"/>
      <c r="E4" s="64"/>
      <c r="F4" s="13"/>
      <c r="G4" s="79"/>
      <c r="H4" s="72"/>
      <c r="I4" s="137"/>
      <c r="J4" s="95"/>
      <c r="K4" s="118"/>
      <c r="L4" s="95"/>
      <c r="M4" s="24"/>
      <c r="N4" s="135">
        <f>AJ5-N5</f>
        <v>1304.0820785909891</v>
      </c>
      <c r="O4" s="24"/>
      <c r="P4" s="25"/>
      <c r="Q4" s="25"/>
      <c r="R4" s="135">
        <f>AJ5-R5</f>
        <v>1304.0820785909891</v>
      </c>
      <c r="S4" s="113"/>
      <c r="T4" s="25"/>
      <c r="U4" s="135">
        <f>AJ5-U5</f>
        <v>1304.0820785909891</v>
      </c>
      <c r="V4" s="95"/>
      <c r="W4" s="25"/>
      <c r="X4" s="25"/>
      <c r="Y4" s="135">
        <f>AJ5-Y5</f>
        <v>1304.0820785909891</v>
      </c>
      <c r="Z4" s="25"/>
      <c r="AA4" s="25"/>
      <c r="AB4" s="27">
        <f>AJ5-AB5</f>
        <v>1304.0820785909891</v>
      </c>
      <c r="AC4" s="25"/>
      <c r="AD4" s="104"/>
      <c r="AE4" s="26">
        <f>AJ5-AE5</f>
        <v>1303.4940484892577</v>
      </c>
      <c r="AF4" s="23"/>
      <c r="AG4" s="23"/>
      <c r="AH4" s="23"/>
      <c r="AI4" s="23"/>
      <c r="AJ4" s="26"/>
      <c r="AK4" s="26"/>
      <c r="AL4" s="26"/>
      <c r="AM4" s="27"/>
    </row>
    <row r="5" spans="1:39" s="28" customFormat="1" x14ac:dyDescent="0.2">
      <c r="B5" s="158" t="s">
        <v>63</v>
      </c>
      <c r="D5" s="30">
        <f>+D219</f>
        <v>15885992</v>
      </c>
      <c r="E5" s="65">
        <f>E219</f>
        <v>271.128049253347</v>
      </c>
      <c r="F5" s="31"/>
      <c r="G5" s="80">
        <f t="shared" ref="G5:H5" si="0">G219</f>
        <v>15886743.298861159</v>
      </c>
      <c r="H5" s="73">
        <f t="shared" si="0"/>
        <v>269.27217568228667</v>
      </c>
      <c r="I5" s="139"/>
      <c r="J5" s="114">
        <f>+J219</f>
        <v>-4.7290929740984033E-5</v>
      </c>
      <c r="K5" s="96">
        <f>+K219</f>
        <v>6.892184706265736E-3</v>
      </c>
      <c r="L5" s="114"/>
      <c r="M5" s="34"/>
      <c r="N5" s="92">
        <f>N219</f>
        <v>16596333.411969898</v>
      </c>
      <c r="O5" s="96"/>
      <c r="P5" s="33">
        <f>P219</f>
        <v>4.4714954657530948E-2</v>
      </c>
      <c r="Q5" s="33"/>
      <c r="R5" s="91">
        <f>R219</f>
        <v>16596333.411969898</v>
      </c>
      <c r="S5" s="114">
        <f t="shared" ref="S5:AH5" si="1">+S219</f>
        <v>4.4714954657530948E-2</v>
      </c>
      <c r="T5" s="34"/>
      <c r="U5" s="105">
        <f t="shared" si="1"/>
        <v>16596333.411969898</v>
      </c>
      <c r="V5" s="114"/>
      <c r="W5" s="34">
        <f>W219</f>
        <v>4.4714954657530948E-2</v>
      </c>
      <c r="X5" s="34"/>
      <c r="Y5" s="128">
        <f>Y219</f>
        <v>16596333.411969898</v>
      </c>
      <c r="Z5" s="124"/>
      <c r="AA5" s="124">
        <f>AA219</f>
        <v>11832505.034440827</v>
      </c>
      <c r="AB5" s="124">
        <f>AB219</f>
        <v>16596333.411969898</v>
      </c>
      <c r="AC5" s="34">
        <f>AC219</f>
        <v>4.4714954657530948E-2</v>
      </c>
      <c r="AD5" s="96"/>
      <c r="AE5" s="92">
        <f>AE219</f>
        <v>16596334</v>
      </c>
      <c r="AF5" s="32">
        <f t="shared" si="1"/>
        <v>281.2993752376085</v>
      </c>
      <c r="AG5" s="33">
        <f t="shared" si="1"/>
        <v>4.4714991673167059E-2</v>
      </c>
      <c r="AH5" s="33">
        <f t="shared" si="1"/>
        <v>3.7514842201948673E-2</v>
      </c>
      <c r="AI5" s="59"/>
      <c r="AJ5" s="32">
        <f>+AJ219</f>
        <v>16597637.494048489</v>
      </c>
      <c r="AK5" s="32">
        <f>+AK219</f>
        <v>281.32146879522588</v>
      </c>
      <c r="AL5" s="33">
        <f>+AL219</f>
        <v>-7.853491492126885E-5</v>
      </c>
      <c r="AM5" s="34">
        <f>+AM219</f>
        <v>-7.8534914921379873E-5</v>
      </c>
    </row>
    <row r="6" spans="1:39" s="35" customFormat="1" x14ac:dyDescent="0.2">
      <c r="B6" s="159">
        <v>4</v>
      </c>
      <c r="D6" s="265" t="s">
        <v>55</v>
      </c>
      <c r="E6" s="265"/>
      <c r="G6" s="267"/>
      <c r="H6" s="268"/>
      <c r="I6" s="140"/>
      <c r="J6" s="86"/>
      <c r="K6" s="87"/>
      <c r="L6" s="262" t="s">
        <v>36</v>
      </c>
      <c r="M6" s="263"/>
      <c r="N6" s="264"/>
      <c r="O6" s="263" t="s">
        <v>551</v>
      </c>
      <c r="P6" s="263"/>
      <c r="Q6" s="263"/>
      <c r="R6" s="264"/>
      <c r="S6" s="259" t="s">
        <v>39</v>
      </c>
      <c r="T6" s="260"/>
      <c r="U6" s="261"/>
      <c r="V6" s="262" t="s">
        <v>40</v>
      </c>
      <c r="W6" s="263"/>
      <c r="X6" s="263"/>
      <c r="Y6" s="264"/>
      <c r="Z6" s="153"/>
      <c r="AA6" s="154"/>
      <c r="AB6" s="154"/>
      <c r="AC6" s="154"/>
      <c r="AD6" s="155"/>
      <c r="AE6" s="36"/>
      <c r="AF6" s="37"/>
      <c r="AG6" s="37"/>
      <c r="AH6" s="37"/>
      <c r="AI6" s="38"/>
      <c r="AJ6" s="269" t="s">
        <v>3</v>
      </c>
      <c r="AK6" s="266"/>
      <c r="AL6" s="266"/>
      <c r="AM6" s="266"/>
    </row>
    <row r="7" spans="1:39" ht="63.75" x14ac:dyDescent="0.2">
      <c r="A7" s="40" t="s">
        <v>64</v>
      </c>
      <c r="B7" s="41" t="s">
        <v>542</v>
      </c>
      <c r="C7" s="39"/>
      <c r="D7" s="61" t="s">
        <v>4</v>
      </c>
      <c r="E7" s="66" t="s">
        <v>5</v>
      </c>
      <c r="F7" s="42"/>
      <c r="G7" s="81" t="s">
        <v>15</v>
      </c>
      <c r="H7" s="74" t="s">
        <v>16</v>
      </c>
      <c r="I7" s="141"/>
      <c r="J7" s="119" t="s">
        <v>8</v>
      </c>
      <c r="K7" s="106" t="s">
        <v>9</v>
      </c>
      <c r="L7" s="119" t="s">
        <v>44</v>
      </c>
      <c r="M7" s="89" t="s">
        <v>46</v>
      </c>
      <c r="N7" s="97" t="s">
        <v>35</v>
      </c>
      <c r="O7" s="45" t="s">
        <v>34</v>
      </c>
      <c r="P7" s="45" t="s">
        <v>45</v>
      </c>
      <c r="Q7" s="45" t="s">
        <v>48</v>
      </c>
      <c r="R7" s="45" t="s">
        <v>37</v>
      </c>
      <c r="S7" s="115" t="s">
        <v>47</v>
      </c>
      <c r="T7" s="43" t="s">
        <v>49</v>
      </c>
      <c r="U7" s="106" t="s">
        <v>38</v>
      </c>
      <c r="V7" s="119" t="s">
        <v>34</v>
      </c>
      <c r="W7" s="89" t="s">
        <v>51</v>
      </c>
      <c r="X7" s="89" t="s">
        <v>52</v>
      </c>
      <c r="Y7" s="129" t="s">
        <v>50</v>
      </c>
      <c r="Z7" s="89" t="s">
        <v>41</v>
      </c>
      <c r="AA7" s="89" t="s">
        <v>42</v>
      </c>
      <c r="AB7" s="89" t="s">
        <v>43</v>
      </c>
      <c r="AC7" s="89" t="s">
        <v>53</v>
      </c>
      <c r="AD7" s="106" t="s">
        <v>54</v>
      </c>
      <c r="AE7" s="46" t="s">
        <v>483</v>
      </c>
      <c r="AF7" s="46" t="s">
        <v>484</v>
      </c>
      <c r="AG7" s="46" t="s">
        <v>10</v>
      </c>
      <c r="AH7" s="46" t="s">
        <v>11</v>
      </c>
      <c r="AI7" s="44"/>
      <c r="AJ7" s="44" t="s">
        <v>6</v>
      </c>
      <c r="AK7" s="44" t="s">
        <v>7</v>
      </c>
      <c r="AL7" s="44" t="s">
        <v>8</v>
      </c>
      <c r="AM7" s="45" t="s">
        <v>9</v>
      </c>
    </row>
    <row r="8" spans="1:39" x14ac:dyDescent="0.2">
      <c r="D8" s="12"/>
      <c r="E8" s="63"/>
      <c r="G8" s="78"/>
      <c r="H8" s="71"/>
      <c r="J8" s="116"/>
      <c r="K8" s="107"/>
      <c r="L8" s="116"/>
      <c r="M8" s="14"/>
      <c r="N8" s="98"/>
      <c r="O8" s="4"/>
      <c r="P8" s="4"/>
      <c r="Q8" s="4"/>
      <c r="R8" s="4"/>
      <c r="S8" s="116"/>
      <c r="T8" s="14"/>
      <c r="U8" s="107"/>
      <c r="V8" s="116"/>
      <c r="W8" s="14"/>
      <c r="X8" s="14"/>
      <c r="Y8" s="98"/>
      <c r="Z8" s="14"/>
      <c r="AA8" s="14"/>
      <c r="AB8" s="14"/>
      <c r="AC8" s="14"/>
      <c r="AD8" s="107"/>
      <c r="AE8" s="3"/>
      <c r="AF8" s="3"/>
      <c r="AG8" s="3"/>
      <c r="AH8" s="3"/>
      <c r="AI8" s="3"/>
      <c r="AJ8" s="3"/>
      <c r="AK8" s="3"/>
      <c r="AL8" s="3"/>
      <c r="AM8" s="4"/>
    </row>
    <row r="9" spans="1:39" x14ac:dyDescent="0.2">
      <c r="A9" s="160" t="s">
        <v>65</v>
      </c>
      <c r="B9" s="160" t="s">
        <v>66</v>
      </c>
      <c r="D9" s="62">
        <v>27633</v>
      </c>
      <c r="E9" s="67">
        <v>256.26633345558577</v>
      </c>
      <c r="F9" s="50"/>
      <c r="G9" s="82">
        <v>27483.601029552126</v>
      </c>
      <c r="H9" s="75">
        <v>254.40055825962691</v>
      </c>
      <c r="I9" s="84"/>
      <c r="J9" s="94">
        <f t="shared" ref="J9:K24" si="2">D9/G9-1</f>
        <v>5.435931422786533E-3</v>
      </c>
      <c r="K9" s="117">
        <f t="shared" si="2"/>
        <v>7.3340059028281779E-3</v>
      </c>
      <c r="L9" s="94">
        <v>3.9358416647004901E-2</v>
      </c>
      <c r="M9" s="88">
        <f>INDEX('Pace of change parameters'!$E$20:$I$20,1,$B$6)</f>
        <v>3.7400000000000003E-2</v>
      </c>
      <c r="N9" s="99">
        <f>IF(INDEX('Pace of change parameters'!$E$28:$I$28,1,$B$6)=1,(1+L9)*D9,D9)</f>
        <v>28720.591127206688</v>
      </c>
      <c r="O9" s="85">
        <f>IF(K9&lt;INDEX('Pace of change parameters'!$E$16:$I$16,1,$B$6),1,IF(K9&gt;INDEX('Pace of change parameters'!$E$17:$I$17,1,$B$6),0,(K9-INDEX('Pace of change parameters'!$E$17:$I$17,1,$B$6))/(INDEX('Pace of change parameters'!$E$16:$I$16,1,$B$6)-INDEX('Pace of change parameters'!$E$17:$I$17,1,$B$6))))</f>
        <v>0</v>
      </c>
      <c r="P9" s="52">
        <v>3.9358416647004901E-2</v>
      </c>
      <c r="Q9" s="52">
        <v>3.74000000000001E-2</v>
      </c>
      <c r="R9" s="9">
        <f>IF(INDEX('Pace of change parameters'!$E$29:$I$29,1,$B$6)=1,D9*(1+P9),D9)</f>
        <v>28720.591127206688</v>
      </c>
      <c r="S9" s="94">
        <f>IF(P9&lt;INDEX('Pace of change parameters'!$E$22:$I$22,1,$B$6),INDEX('Pace of change parameters'!$E$22:$I$22,1,$B$6),P9)</f>
        <v>3.9358416647004901E-2</v>
      </c>
      <c r="T9" s="123">
        <v>3.74000000000001E-2</v>
      </c>
      <c r="U9" s="108">
        <f t="shared" ref="U9:U72" si="3">D9*(1+S9)</f>
        <v>28720.591127206688</v>
      </c>
      <c r="V9" s="122">
        <f>IF(J9&gt;INDEX('Pace of change parameters'!$E$24:$I$24,1,$B$6),0,IF(J9&lt;INDEX('Pace of change parameters'!$E$23:$I$23,1,$B$6),1,(J9-INDEX('Pace of change parameters'!$E$24:$I$24,1,$B$6))/(INDEX('Pace of change parameters'!$E$23:$I$23,1,$B$6)-INDEX('Pace of change parameters'!$E$24:$I$24,1,$B$6))))</f>
        <v>1</v>
      </c>
      <c r="W9" s="123">
        <f>MIN(S9, S9+(INDEX('Pace of change parameters'!$E$25:$I$25,1,$B$6)-S9)*(1-V9))</f>
        <v>3.9358416647004901E-2</v>
      </c>
      <c r="X9" s="123">
        <v>3.74000000000001E-2</v>
      </c>
      <c r="Y9" s="99">
        <f t="shared" ref="Y9:Y72" si="4">D9*(1+W9)</f>
        <v>28720.591127206688</v>
      </c>
      <c r="Z9" s="88">
        <v>0</v>
      </c>
      <c r="AA9" s="90">
        <f>(1+Z9)*AJ9</f>
        <v>28713.427185058365</v>
      </c>
      <c r="AB9" s="90">
        <f>IF(INDEX('Pace of change parameters'!$E$27:$I$27,1,$B$6)=1,MAX(AA9,Y9),Y9)</f>
        <v>28720.591127206688</v>
      </c>
      <c r="AC9" s="88">
        <f t="shared" ref="AC9:AC72" si="5">AB9/D9-1</f>
        <v>3.9358416647004901E-2</v>
      </c>
      <c r="AD9" s="134">
        <v>3.74000000000001E-2</v>
      </c>
      <c r="AE9" s="51">
        <f t="shared" ref="AE9:AE72" si="6">ROUND(AB9,0)</f>
        <v>28721</v>
      </c>
      <c r="AF9" s="51">
        <v>265.85447903708757</v>
      </c>
      <c r="AG9" s="15">
        <f t="shared" ref="AG9:AH40" si="7">AE9/D9 - 1</f>
        <v>3.9373213187131384E-2</v>
      </c>
      <c r="AH9" s="15">
        <f t="shared" si="7"/>
        <v>3.7414768659666864E-2</v>
      </c>
      <c r="AI9" s="51"/>
      <c r="AJ9" s="51">
        <v>28713.427185058365</v>
      </c>
      <c r="AK9" s="51">
        <v>265.78438165986694</v>
      </c>
      <c r="AL9" s="15">
        <f>AE9/AJ9-1</f>
        <v>2.6373775909194208E-4</v>
      </c>
      <c r="AM9" s="53">
        <f>AF9/AK9-1</f>
        <v>2.6373775909194208E-4</v>
      </c>
    </row>
    <row r="10" spans="1:39" x14ac:dyDescent="0.2">
      <c r="A10" s="160" t="s">
        <v>67</v>
      </c>
      <c r="B10" s="160" t="s">
        <v>68</v>
      </c>
      <c r="D10" s="62">
        <v>70181</v>
      </c>
      <c r="E10" s="67">
        <v>239.19008349215346</v>
      </c>
      <c r="F10" s="50"/>
      <c r="G10" s="82">
        <v>72460.615209137715</v>
      </c>
      <c r="H10" s="75">
        <v>245.94707267052181</v>
      </c>
      <c r="I10" s="84"/>
      <c r="J10" s="94">
        <f t="shared" si="2"/>
        <v>-3.1460058716838546E-2</v>
      </c>
      <c r="K10" s="117">
        <f t="shared" si="2"/>
        <v>-2.7473346622914341E-2</v>
      </c>
      <c r="L10" s="94">
        <v>4.1670154435508033E-2</v>
      </c>
      <c r="M10" s="88">
        <f>INDEX('Pace of change parameters'!$E$20:$I$20,1,$B$6)</f>
        <v>3.7400000000000003E-2</v>
      </c>
      <c r="N10" s="99">
        <f>IF(INDEX('Pace of change parameters'!$E$28:$I$28,1,$B$6)=1,(1+L10)*D10,D10)</f>
        <v>73105.453108438393</v>
      </c>
      <c r="O10" s="85">
        <f>IF(K10&lt;INDEX('Pace of change parameters'!$E$16:$I$16,1,$B$6),1,IF(K10&gt;INDEX('Pace of change parameters'!$E$17:$I$17,1,$B$6),0,(K10-INDEX('Pace of change parameters'!$E$17:$I$17,1,$B$6))/(INDEX('Pace of change parameters'!$E$16:$I$16,1,$B$6)-INDEX('Pace of change parameters'!$E$17:$I$17,1,$B$6))))</f>
        <v>0</v>
      </c>
      <c r="P10" s="52">
        <v>4.1670154435508033E-2</v>
      </c>
      <c r="Q10" s="52">
        <v>3.74000000000001E-2</v>
      </c>
      <c r="R10" s="9">
        <f>IF(INDEX('Pace of change parameters'!$E$29:$I$29,1,$B$6)=1,D10*(1+P10),D10)</f>
        <v>73105.453108438393</v>
      </c>
      <c r="S10" s="94">
        <f>IF(P10&lt;INDEX('Pace of change parameters'!$E$22:$I$22,1,$B$6),INDEX('Pace of change parameters'!$E$22:$I$22,1,$B$6),P10)</f>
        <v>4.1670154435508033E-2</v>
      </c>
      <c r="T10" s="123">
        <v>3.74000000000001E-2</v>
      </c>
      <c r="U10" s="108">
        <f t="shared" si="3"/>
        <v>73105.453108438393</v>
      </c>
      <c r="V10" s="122">
        <f>IF(J10&gt;INDEX('Pace of change parameters'!$E$24:$I$24,1,$B$6),0,IF(J10&lt;INDEX('Pace of change parameters'!$E$23:$I$23,1,$B$6),1,(J10-INDEX('Pace of change parameters'!$E$24:$I$24,1,$B$6))/(INDEX('Pace of change parameters'!$E$23:$I$23,1,$B$6)-INDEX('Pace of change parameters'!$E$24:$I$24,1,$B$6))))</f>
        <v>1</v>
      </c>
      <c r="W10" s="123">
        <f>MIN(S10, S10+(INDEX('Pace of change parameters'!$E$25:$I$25,1,$B$6)-S10)*(1-V10))</f>
        <v>4.1670154435508033E-2</v>
      </c>
      <c r="X10" s="123">
        <v>3.74000000000001E-2</v>
      </c>
      <c r="Y10" s="99">
        <f t="shared" si="4"/>
        <v>73105.453108438393</v>
      </c>
      <c r="Z10" s="88">
        <v>0</v>
      </c>
      <c r="AA10" s="90">
        <f t="shared" ref="AA10:AA73" si="8">(1+Z10)*AJ10</f>
        <v>75703.056391879742</v>
      </c>
      <c r="AB10" s="90">
        <f>IF(INDEX('Pace of change parameters'!$E$27:$I$27,1,$B$6)=1,MAX(AA10,Y10),Y10)</f>
        <v>73105.453108438393</v>
      </c>
      <c r="AC10" s="88">
        <f t="shared" si="5"/>
        <v>4.1670154435508033E-2</v>
      </c>
      <c r="AD10" s="134">
        <v>3.74000000000001E-2</v>
      </c>
      <c r="AE10" s="51">
        <f t="shared" si="6"/>
        <v>73105</v>
      </c>
      <c r="AF10" s="51">
        <v>248.13425466626617</v>
      </c>
      <c r="AG10" s="15">
        <f t="shared" si="7"/>
        <v>4.1663698151921391E-2</v>
      </c>
      <c r="AH10" s="15">
        <f t="shared" si="7"/>
        <v>3.7393570182879809E-2</v>
      </c>
      <c r="AI10" s="51"/>
      <c r="AJ10" s="51">
        <v>75703.056391879742</v>
      </c>
      <c r="AK10" s="51">
        <v>256.95262258063605</v>
      </c>
      <c r="AL10" s="15">
        <f t="shared" ref="AL10:AM73" si="9">AE10/AJ10-1</f>
        <v>-3.4319042264698063E-2</v>
      </c>
      <c r="AM10" s="53">
        <f t="shared" si="9"/>
        <v>-3.4319042264698063E-2</v>
      </c>
    </row>
    <row r="11" spans="1:39" x14ac:dyDescent="0.2">
      <c r="A11" s="160" t="s">
        <v>69</v>
      </c>
      <c r="B11" s="160" t="s">
        <v>70</v>
      </c>
      <c r="D11" s="62">
        <v>142268</v>
      </c>
      <c r="E11" s="67">
        <v>276.79426077476205</v>
      </c>
      <c r="F11" s="50"/>
      <c r="G11" s="82">
        <v>142706.31762299969</v>
      </c>
      <c r="H11" s="75">
        <v>276.94785021242188</v>
      </c>
      <c r="I11" s="84"/>
      <c r="J11" s="94">
        <f t="shared" si="2"/>
        <v>-3.0714661431993084E-3</v>
      </c>
      <c r="K11" s="117">
        <f t="shared" si="2"/>
        <v>-5.545789127521239E-4</v>
      </c>
      <c r="L11" s="94">
        <v>4.001906317674031E-2</v>
      </c>
      <c r="M11" s="88">
        <f>INDEX('Pace of change parameters'!$E$20:$I$20,1,$B$6)</f>
        <v>3.7400000000000003E-2</v>
      </c>
      <c r="N11" s="99">
        <f>IF(INDEX('Pace of change parameters'!$E$28:$I$28,1,$B$6)=1,(1+L11)*D11,D11)</f>
        <v>147961.43208002849</v>
      </c>
      <c r="O11" s="85">
        <f>IF(K11&lt;INDEX('Pace of change parameters'!$E$16:$I$16,1,$B$6),1,IF(K11&gt;INDEX('Pace of change parameters'!$E$17:$I$17,1,$B$6),0,(K11-INDEX('Pace of change parameters'!$E$17:$I$17,1,$B$6))/(INDEX('Pace of change parameters'!$E$16:$I$16,1,$B$6)-INDEX('Pace of change parameters'!$E$17:$I$17,1,$B$6))))</f>
        <v>0</v>
      </c>
      <c r="P11" s="52">
        <v>4.001906317674031E-2</v>
      </c>
      <c r="Q11" s="52">
        <v>3.74000000000001E-2</v>
      </c>
      <c r="R11" s="9">
        <f>IF(INDEX('Pace of change parameters'!$E$29:$I$29,1,$B$6)=1,D11*(1+P11),D11)</f>
        <v>147961.43208002849</v>
      </c>
      <c r="S11" s="94">
        <f>IF(P11&lt;INDEX('Pace of change parameters'!$E$22:$I$22,1,$B$6),INDEX('Pace of change parameters'!$E$22:$I$22,1,$B$6),P11)</f>
        <v>4.001906317674031E-2</v>
      </c>
      <c r="T11" s="123">
        <v>3.74000000000001E-2</v>
      </c>
      <c r="U11" s="108">
        <f t="shared" si="3"/>
        <v>147961.43208002849</v>
      </c>
      <c r="V11" s="122">
        <f>IF(J11&gt;INDEX('Pace of change parameters'!$E$24:$I$24,1,$B$6),0,IF(J11&lt;INDEX('Pace of change parameters'!$E$23:$I$23,1,$B$6),1,(J11-INDEX('Pace of change parameters'!$E$24:$I$24,1,$B$6))/(INDEX('Pace of change parameters'!$E$23:$I$23,1,$B$6)-INDEX('Pace of change parameters'!$E$24:$I$24,1,$B$6))))</f>
        <v>1</v>
      </c>
      <c r="W11" s="123">
        <f>MIN(S11, S11+(INDEX('Pace of change parameters'!$E$25:$I$25,1,$B$6)-S11)*(1-V11))</f>
        <v>4.001906317674031E-2</v>
      </c>
      <c r="X11" s="123">
        <v>3.74000000000001E-2</v>
      </c>
      <c r="Y11" s="99">
        <f t="shared" si="4"/>
        <v>147961.43208002849</v>
      </c>
      <c r="Z11" s="88">
        <v>0</v>
      </c>
      <c r="AA11" s="90">
        <f t="shared" si="8"/>
        <v>149092.08787850707</v>
      </c>
      <c r="AB11" s="90">
        <f>IF(INDEX('Pace of change parameters'!$E$27:$I$27,1,$B$6)=1,MAX(AA11,Y11),Y11)</f>
        <v>147961.43208002849</v>
      </c>
      <c r="AC11" s="88">
        <f t="shared" si="5"/>
        <v>4.001906317674031E-2</v>
      </c>
      <c r="AD11" s="134">
        <v>3.74000000000001E-2</v>
      </c>
      <c r="AE11" s="51">
        <f t="shared" si="6"/>
        <v>147961</v>
      </c>
      <c r="AF11" s="51">
        <v>287.14552759699194</v>
      </c>
      <c r="AG11" s="15">
        <f t="shared" si="7"/>
        <v>4.001602609160182E-2</v>
      </c>
      <c r="AH11" s="15">
        <f t="shared" si="7"/>
        <v>3.7396970563103871E-2</v>
      </c>
      <c r="AI11" s="51"/>
      <c r="AJ11" s="51">
        <v>149092.08787850707</v>
      </c>
      <c r="AK11" s="51">
        <v>289.34061160989046</v>
      </c>
      <c r="AL11" s="15">
        <f t="shared" si="9"/>
        <v>-7.5865050560481873E-3</v>
      </c>
      <c r="AM11" s="53">
        <f t="shared" si="9"/>
        <v>-7.5865050560481873E-3</v>
      </c>
    </row>
    <row r="12" spans="1:39" x14ac:dyDescent="0.2">
      <c r="A12" s="160" t="s">
        <v>71</v>
      </c>
      <c r="B12" s="160" t="s">
        <v>72</v>
      </c>
      <c r="D12" s="62">
        <v>75651</v>
      </c>
      <c r="E12" s="67">
        <v>253.07408861452336</v>
      </c>
      <c r="F12" s="50"/>
      <c r="G12" s="82">
        <v>75275.319060226539</v>
      </c>
      <c r="H12" s="75">
        <v>250.58398303624384</v>
      </c>
      <c r="I12" s="84"/>
      <c r="J12" s="94">
        <f t="shared" si="2"/>
        <v>4.9907585177140223E-3</v>
      </c>
      <c r="K12" s="117">
        <f t="shared" si="2"/>
        <v>9.9372096656287212E-3</v>
      </c>
      <c r="L12" s="94">
        <v>4.2505965778646182E-2</v>
      </c>
      <c r="M12" s="88">
        <f>INDEX('Pace of change parameters'!$E$20:$I$20,1,$B$6)</f>
        <v>3.7400000000000003E-2</v>
      </c>
      <c r="N12" s="99">
        <f>IF(INDEX('Pace of change parameters'!$E$28:$I$28,1,$B$6)=1,(1+L12)*D12,D12)</f>
        <v>78866.618817120368</v>
      </c>
      <c r="O12" s="85">
        <f>IF(K12&lt;INDEX('Pace of change parameters'!$E$16:$I$16,1,$B$6),1,IF(K12&gt;INDEX('Pace of change parameters'!$E$17:$I$17,1,$B$6),0,(K12-INDEX('Pace of change parameters'!$E$17:$I$17,1,$B$6))/(INDEX('Pace of change parameters'!$E$16:$I$16,1,$B$6)-INDEX('Pace of change parameters'!$E$17:$I$17,1,$B$6))))</f>
        <v>0</v>
      </c>
      <c r="P12" s="52">
        <v>4.2505965778646182E-2</v>
      </c>
      <c r="Q12" s="52">
        <v>3.74000000000001E-2</v>
      </c>
      <c r="R12" s="9">
        <f>IF(INDEX('Pace of change parameters'!$E$29:$I$29,1,$B$6)=1,D12*(1+P12),D12)</f>
        <v>78866.618817120368</v>
      </c>
      <c r="S12" s="94">
        <f>IF(P12&lt;INDEX('Pace of change parameters'!$E$22:$I$22,1,$B$6),INDEX('Pace of change parameters'!$E$22:$I$22,1,$B$6),P12)</f>
        <v>4.2505965778646182E-2</v>
      </c>
      <c r="T12" s="123">
        <v>3.74000000000001E-2</v>
      </c>
      <c r="U12" s="108">
        <f t="shared" si="3"/>
        <v>78866.618817120368</v>
      </c>
      <c r="V12" s="122">
        <f>IF(J12&gt;INDEX('Pace of change parameters'!$E$24:$I$24,1,$B$6),0,IF(J12&lt;INDEX('Pace of change parameters'!$E$23:$I$23,1,$B$6),1,(J12-INDEX('Pace of change parameters'!$E$24:$I$24,1,$B$6))/(INDEX('Pace of change parameters'!$E$23:$I$23,1,$B$6)-INDEX('Pace of change parameters'!$E$24:$I$24,1,$B$6))))</f>
        <v>1</v>
      </c>
      <c r="W12" s="123">
        <f>MIN(S12, S12+(INDEX('Pace of change parameters'!$E$25:$I$25,1,$B$6)-S12)*(1-V12))</f>
        <v>4.2505965778646182E-2</v>
      </c>
      <c r="X12" s="123">
        <v>3.74000000000001E-2</v>
      </c>
      <c r="Y12" s="99">
        <f t="shared" si="4"/>
        <v>78866.618817120368</v>
      </c>
      <c r="Z12" s="88">
        <v>-1.0244262126162917E-2</v>
      </c>
      <c r="AA12" s="90">
        <f t="shared" si="8"/>
        <v>77838.064788320276</v>
      </c>
      <c r="AB12" s="90">
        <f>IF(INDEX('Pace of change parameters'!$E$27:$I$27,1,$B$6)=1,MAX(AA12,Y12),Y12)</f>
        <v>78866.618817120368</v>
      </c>
      <c r="AC12" s="88">
        <f t="shared" si="5"/>
        <v>4.2505965778646182E-2</v>
      </c>
      <c r="AD12" s="134">
        <v>3.74000000000001E-2</v>
      </c>
      <c r="AE12" s="51">
        <f t="shared" si="6"/>
        <v>78867</v>
      </c>
      <c r="AF12" s="51">
        <v>262.54032844826003</v>
      </c>
      <c r="AG12" s="15">
        <f t="shared" si="7"/>
        <v>4.251100448110412E-2</v>
      </c>
      <c r="AH12" s="15">
        <f t="shared" si="7"/>
        <v>3.7405014023997651E-2</v>
      </c>
      <c r="AI12" s="51"/>
      <c r="AJ12" s="51">
        <v>78643.711584364864</v>
      </c>
      <c r="AK12" s="51">
        <v>261.79702372030607</v>
      </c>
      <c r="AL12" s="15">
        <f t="shared" si="9"/>
        <v>2.839240558930145E-3</v>
      </c>
      <c r="AM12" s="53">
        <f t="shared" si="9"/>
        <v>2.8392405589303671E-3</v>
      </c>
    </row>
    <row r="13" spans="1:39" x14ac:dyDescent="0.2">
      <c r="A13" s="160" t="s">
        <v>73</v>
      </c>
      <c r="B13" s="160" t="s">
        <v>74</v>
      </c>
      <c r="D13" s="62">
        <v>59717</v>
      </c>
      <c r="E13" s="67">
        <v>234.91692044638589</v>
      </c>
      <c r="F13" s="50"/>
      <c r="G13" s="82">
        <v>60742.133011715559</v>
      </c>
      <c r="H13" s="75">
        <v>238.14151063401431</v>
      </c>
      <c r="I13" s="84"/>
      <c r="J13" s="94">
        <f t="shared" si="2"/>
        <v>-1.6876802984805317E-2</v>
      </c>
      <c r="K13" s="117">
        <f t="shared" si="2"/>
        <v>-1.3540647235517511E-2</v>
      </c>
      <c r="L13" s="94">
        <v>4.0920340059942495E-2</v>
      </c>
      <c r="M13" s="88">
        <f>INDEX('Pace of change parameters'!$E$20:$I$20,1,$B$6)</f>
        <v>3.7400000000000003E-2</v>
      </c>
      <c r="N13" s="99">
        <f>IF(INDEX('Pace of change parameters'!$E$28:$I$28,1,$B$6)=1,(1+L13)*D13,D13)</f>
        <v>62160.639947359588</v>
      </c>
      <c r="O13" s="85">
        <f>IF(K13&lt;INDEX('Pace of change parameters'!$E$16:$I$16,1,$B$6),1,IF(K13&gt;INDEX('Pace of change parameters'!$E$17:$I$17,1,$B$6),0,(K13-INDEX('Pace of change parameters'!$E$17:$I$17,1,$B$6))/(INDEX('Pace of change parameters'!$E$16:$I$16,1,$B$6)-INDEX('Pace of change parameters'!$E$17:$I$17,1,$B$6))))</f>
        <v>0</v>
      </c>
      <c r="P13" s="52">
        <v>4.0920340059942495E-2</v>
      </c>
      <c r="Q13" s="52">
        <v>3.74000000000001E-2</v>
      </c>
      <c r="R13" s="9">
        <f>IF(INDEX('Pace of change parameters'!$E$29:$I$29,1,$B$6)=1,D13*(1+P13),D13)</f>
        <v>62160.639947359588</v>
      </c>
      <c r="S13" s="94">
        <f>IF(P13&lt;INDEX('Pace of change parameters'!$E$22:$I$22,1,$B$6),INDEX('Pace of change parameters'!$E$22:$I$22,1,$B$6),P13)</f>
        <v>4.0920340059942495E-2</v>
      </c>
      <c r="T13" s="123">
        <v>3.74000000000001E-2</v>
      </c>
      <c r="U13" s="108">
        <f t="shared" si="3"/>
        <v>62160.639947359588</v>
      </c>
      <c r="V13" s="122">
        <f>IF(J13&gt;INDEX('Pace of change parameters'!$E$24:$I$24,1,$B$6),0,IF(J13&lt;INDEX('Pace of change parameters'!$E$23:$I$23,1,$B$6),1,(J13-INDEX('Pace of change parameters'!$E$24:$I$24,1,$B$6))/(INDEX('Pace of change parameters'!$E$23:$I$23,1,$B$6)-INDEX('Pace of change parameters'!$E$24:$I$24,1,$B$6))))</f>
        <v>1</v>
      </c>
      <c r="W13" s="123">
        <f>MIN(S13, S13+(INDEX('Pace of change parameters'!$E$25:$I$25,1,$B$6)-S13)*(1-V13))</f>
        <v>4.0920340059942495E-2</v>
      </c>
      <c r="X13" s="123">
        <v>3.74000000000001E-2</v>
      </c>
      <c r="Y13" s="99">
        <f t="shared" si="4"/>
        <v>62160.639947359588</v>
      </c>
      <c r="Z13" s="88">
        <v>0</v>
      </c>
      <c r="AA13" s="90">
        <f t="shared" si="8"/>
        <v>63460.199826858232</v>
      </c>
      <c r="AB13" s="90">
        <f>IF(INDEX('Pace of change parameters'!$E$27:$I$27,1,$B$6)=1,MAX(AA13,Y13),Y13)</f>
        <v>62160.639947359588</v>
      </c>
      <c r="AC13" s="88">
        <f t="shared" si="5"/>
        <v>4.0920340059942495E-2</v>
      </c>
      <c r="AD13" s="134">
        <v>3.74000000000001E-2</v>
      </c>
      <c r="AE13" s="51">
        <f t="shared" si="6"/>
        <v>62161</v>
      </c>
      <c r="AF13" s="51">
        <v>243.70422486918315</v>
      </c>
      <c r="AG13" s="15">
        <f t="shared" si="7"/>
        <v>4.0926369375554605E-2</v>
      </c>
      <c r="AH13" s="15">
        <f t="shared" si="7"/>
        <v>3.7406008924771195E-2</v>
      </c>
      <c r="AI13" s="51"/>
      <c r="AJ13" s="51">
        <v>63460.199826858232</v>
      </c>
      <c r="AK13" s="51">
        <v>248.79778010083422</v>
      </c>
      <c r="AL13" s="15">
        <f t="shared" si="9"/>
        <v>-2.047267153905763E-2</v>
      </c>
      <c r="AM13" s="53">
        <f t="shared" si="9"/>
        <v>-2.047267153905763E-2</v>
      </c>
    </row>
    <row r="14" spans="1:39" x14ac:dyDescent="0.2">
      <c r="A14" s="160" t="s">
        <v>75</v>
      </c>
      <c r="B14" s="160" t="s">
        <v>76</v>
      </c>
      <c r="D14" s="62">
        <v>60128</v>
      </c>
      <c r="E14" s="67">
        <v>272.47370535246307</v>
      </c>
      <c r="F14" s="50"/>
      <c r="G14" s="82">
        <v>61856.680300802342</v>
      </c>
      <c r="H14" s="75">
        <v>278.66423314017976</v>
      </c>
      <c r="I14" s="84"/>
      <c r="J14" s="94">
        <f t="shared" si="2"/>
        <v>-2.7946541786529111E-2</v>
      </c>
      <c r="K14" s="117">
        <f t="shared" si="2"/>
        <v>-2.2215006633458434E-2</v>
      </c>
      <c r="L14" s="94">
        <v>4.3516839066365387E-2</v>
      </c>
      <c r="M14" s="88">
        <f>INDEX('Pace of change parameters'!$E$20:$I$20,1,$B$6)</f>
        <v>3.7400000000000003E-2</v>
      </c>
      <c r="N14" s="99">
        <f>IF(INDEX('Pace of change parameters'!$E$28:$I$28,1,$B$6)=1,(1+L14)*D14,D14)</f>
        <v>62744.58049938242</v>
      </c>
      <c r="O14" s="85">
        <f>IF(K14&lt;INDEX('Pace of change parameters'!$E$16:$I$16,1,$B$6),1,IF(K14&gt;INDEX('Pace of change parameters'!$E$17:$I$17,1,$B$6),0,(K14-INDEX('Pace of change parameters'!$E$17:$I$17,1,$B$6))/(INDEX('Pace of change parameters'!$E$16:$I$16,1,$B$6)-INDEX('Pace of change parameters'!$E$17:$I$17,1,$B$6))))</f>
        <v>0</v>
      </c>
      <c r="P14" s="52">
        <v>4.3516839066365387E-2</v>
      </c>
      <c r="Q14" s="52">
        <v>3.74000000000001E-2</v>
      </c>
      <c r="R14" s="9">
        <f>IF(INDEX('Pace of change parameters'!$E$29:$I$29,1,$B$6)=1,D14*(1+P14),D14)</f>
        <v>62744.58049938242</v>
      </c>
      <c r="S14" s="94">
        <f>IF(P14&lt;INDEX('Pace of change parameters'!$E$22:$I$22,1,$B$6),INDEX('Pace of change parameters'!$E$22:$I$22,1,$B$6),P14)</f>
        <v>4.3516839066365387E-2</v>
      </c>
      <c r="T14" s="123">
        <v>3.74000000000001E-2</v>
      </c>
      <c r="U14" s="108">
        <f t="shared" si="3"/>
        <v>62744.58049938242</v>
      </c>
      <c r="V14" s="122">
        <f>IF(J14&gt;INDEX('Pace of change parameters'!$E$24:$I$24,1,$B$6),0,IF(J14&lt;INDEX('Pace of change parameters'!$E$23:$I$23,1,$B$6),1,(J14-INDEX('Pace of change parameters'!$E$24:$I$24,1,$B$6))/(INDEX('Pace of change parameters'!$E$23:$I$23,1,$B$6)-INDEX('Pace of change parameters'!$E$24:$I$24,1,$B$6))))</f>
        <v>1</v>
      </c>
      <c r="W14" s="123">
        <f>MIN(S14, S14+(INDEX('Pace of change parameters'!$E$25:$I$25,1,$B$6)-S14)*(1-V14))</f>
        <v>4.3516839066365387E-2</v>
      </c>
      <c r="X14" s="123">
        <v>3.74000000000001E-2</v>
      </c>
      <c r="Y14" s="99">
        <f t="shared" si="4"/>
        <v>62744.58049938242</v>
      </c>
      <c r="Z14" s="88">
        <v>0</v>
      </c>
      <c r="AA14" s="90">
        <f t="shared" si="8"/>
        <v>64624.620471557835</v>
      </c>
      <c r="AB14" s="90">
        <f>IF(INDEX('Pace of change parameters'!$E$27:$I$27,1,$B$6)=1,MAX(AA14,Y14),Y14)</f>
        <v>62744.58049938242</v>
      </c>
      <c r="AC14" s="88">
        <f t="shared" si="5"/>
        <v>4.3516839066365387E-2</v>
      </c>
      <c r="AD14" s="134">
        <v>3.74000000000001E-2</v>
      </c>
      <c r="AE14" s="51">
        <f t="shared" si="6"/>
        <v>62745</v>
      </c>
      <c r="AF14" s="51">
        <v>282.6661117821705</v>
      </c>
      <c r="AG14" s="15">
        <f t="shared" si="7"/>
        <v>4.3523815859499715E-2</v>
      </c>
      <c r="AH14" s="15">
        <f t="shared" si="7"/>
        <v>3.7406935896889149E-2</v>
      </c>
      <c r="AI14" s="51"/>
      <c r="AJ14" s="51">
        <v>64624.620471557835</v>
      </c>
      <c r="AK14" s="51">
        <v>291.13379861492882</v>
      </c>
      <c r="AL14" s="15">
        <f t="shared" si="9"/>
        <v>-2.9085207121410939E-2</v>
      </c>
      <c r="AM14" s="53">
        <f t="shared" si="9"/>
        <v>-2.9085207121410828E-2</v>
      </c>
    </row>
    <row r="15" spans="1:39" x14ac:dyDescent="0.2">
      <c r="A15" s="160" t="s">
        <v>77</v>
      </c>
      <c r="B15" s="160" t="s">
        <v>78</v>
      </c>
      <c r="D15" s="62">
        <v>87775</v>
      </c>
      <c r="E15" s="67">
        <v>270.69393595300465</v>
      </c>
      <c r="F15" s="50"/>
      <c r="G15" s="82">
        <v>87820.0847882214</v>
      </c>
      <c r="H15" s="75">
        <v>270.32920253449379</v>
      </c>
      <c r="I15" s="84"/>
      <c r="J15" s="94">
        <f t="shared" si="2"/>
        <v>-5.1337673301188325E-4</v>
      </c>
      <c r="K15" s="117">
        <f t="shared" si="2"/>
        <v>1.3492194520283718E-3</v>
      </c>
      <c r="L15" s="94">
        <v>3.9333249767810718E-2</v>
      </c>
      <c r="M15" s="88">
        <f>INDEX('Pace of change parameters'!$E$20:$I$20,1,$B$6)</f>
        <v>3.7400000000000003E-2</v>
      </c>
      <c r="N15" s="99">
        <f>IF(INDEX('Pace of change parameters'!$E$28:$I$28,1,$B$6)=1,(1+L15)*D15,D15)</f>
        <v>91227.475998369584</v>
      </c>
      <c r="O15" s="85">
        <f>IF(K15&lt;INDEX('Pace of change parameters'!$E$16:$I$16,1,$B$6),1,IF(K15&gt;INDEX('Pace of change parameters'!$E$17:$I$17,1,$B$6),0,(K15-INDEX('Pace of change parameters'!$E$17:$I$17,1,$B$6))/(INDEX('Pace of change parameters'!$E$16:$I$16,1,$B$6)-INDEX('Pace of change parameters'!$E$17:$I$17,1,$B$6))))</f>
        <v>0</v>
      </c>
      <c r="P15" s="52">
        <v>3.9333249767810718E-2</v>
      </c>
      <c r="Q15" s="52">
        <v>3.74000000000001E-2</v>
      </c>
      <c r="R15" s="9">
        <f>IF(INDEX('Pace of change parameters'!$E$29:$I$29,1,$B$6)=1,D15*(1+P15),D15)</f>
        <v>91227.475998369584</v>
      </c>
      <c r="S15" s="94">
        <f>IF(P15&lt;INDEX('Pace of change parameters'!$E$22:$I$22,1,$B$6),INDEX('Pace of change parameters'!$E$22:$I$22,1,$B$6),P15)</f>
        <v>3.9333249767810718E-2</v>
      </c>
      <c r="T15" s="123">
        <v>3.74000000000001E-2</v>
      </c>
      <c r="U15" s="108">
        <f t="shared" si="3"/>
        <v>91227.475998369584</v>
      </c>
      <c r="V15" s="122">
        <f>IF(J15&gt;INDEX('Pace of change parameters'!$E$24:$I$24,1,$B$6),0,IF(J15&lt;INDEX('Pace of change parameters'!$E$23:$I$23,1,$B$6),1,(J15-INDEX('Pace of change parameters'!$E$24:$I$24,1,$B$6))/(INDEX('Pace of change parameters'!$E$23:$I$23,1,$B$6)-INDEX('Pace of change parameters'!$E$24:$I$24,1,$B$6))))</f>
        <v>1</v>
      </c>
      <c r="W15" s="123">
        <f>MIN(S15, S15+(INDEX('Pace of change parameters'!$E$25:$I$25,1,$B$6)-S15)*(1-V15))</f>
        <v>3.9333249767810718E-2</v>
      </c>
      <c r="X15" s="123">
        <v>3.74000000000001E-2</v>
      </c>
      <c r="Y15" s="99">
        <f t="shared" si="4"/>
        <v>91227.475998369584</v>
      </c>
      <c r="Z15" s="88">
        <v>0</v>
      </c>
      <c r="AA15" s="90">
        <f t="shared" si="8"/>
        <v>91749.825914036686</v>
      </c>
      <c r="AB15" s="90">
        <f>IF(INDEX('Pace of change parameters'!$E$27:$I$27,1,$B$6)=1,MAX(AA15,Y15),Y15)</f>
        <v>91227.475998369584</v>
      </c>
      <c r="AC15" s="88">
        <f t="shared" si="5"/>
        <v>3.9333249767810718E-2</v>
      </c>
      <c r="AD15" s="134">
        <v>3.74000000000001E-2</v>
      </c>
      <c r="AE15" s="51">
        <f t="shared" si="6"/>
        <v>91227</v>
      </c>
      <c r="AF15" s="51">
        <v>280.81642393178254</v>
      </c>
      <c r="AG15" s="15">
        <f t="shared" si="7"/>
        <v>3.9327826829963053E-2</v>
      </c>
      <c r="AH15" s="15">
        <f t="shared" si="7"/>
        <v>3.7394587149286007E-2</v>
      </c>
      <c r="AI15" s="51"/>
      <c r="AJ15" s="51">
        <v>91749.825914036686</v>
      </c>
      <c r="AK15" s="51">
        <v>282.42579509951412</v>
      </c>
      <c r="AL15" s="15">
        <f t="shared" si="9"/>
        <v>-5.6983858969557044E-3</v>
      </c>
      <c r="AM15" s="53">
        <f t="shared" si="9"/>
        <v>-5.6983858969557044E-3</v>
      </c>
    </row>
    <row r="16" spans="1:39" x14ac:dyDescent="0.2">
      <c r="A16" s="160" t="s">
        <v>79</v>
      </c>
      <c r="B16" s="160" t="s">
        <v>80</v>
      </c>
      <c r="D16" s="62">
        <v>94189</v>
      </c>
      <c r="E16" s="67">
        <v>319.34125110302404</v>
      </c>
      <c r="F16" s="50"/>
      <c r="G16" s="82">
        <v>89500.614860721209</v>
      </c>
      <c r="H16" s="75">
        <v>302.97334383353075</v>
      </c>
      <c r="I16" s="84"/>
      <c r="J16" s="94">
        <f t="shared" si="2"/>
        <v>5.2383831625902877E-2</v>
      </c>
      <c r="K16" s="117">
        <f t="shared" si="2"/>
        <v>5.4024248676103559E-2</v>
      </c>
      <c r="L16" s="94">
        <v>3.9017060806843862E-2</v>
      </c>
      <c r="M16" s="88">
        <f>INDEX('Pace of change parameters'!$E$20:$I$20,1,$B$6)</f>
        <v>3.7400000000000003E-2</v>
      </c>
      <c r="N16" s="99">
        <f>IF(INDEX('Pace of change parameters'!$E$28:$I$28,1,$B$6)=1,(1+L16)*D16,D16)</f>
        <v>97863.977940335812</v>
      </c>
      <c r="O16" s="85">
        <f>IF(K16&lt;INDEX('Pace of change parameters'!$E$16:$I$16,1,$B$6),1,IF(K16&gt;INDEX('Pace of change parameters'!$E$17:$I$17,1,$B$6),0,(K16-INDEX('Pace of change parameters'!$E$17:$I$17,1,$B$6))/(INDEX('Pace of change parameters'!$E$16:$I$16,1,$B$6)-INDEX('Pace of change parameters'!$E$17:$I$17,1,$B$6))))</f>
        <v>0</v>
      </c>
      <c r="P16" s="52">
        <v>3.9017060806843862E-2</v>
      </c>
      <c r="Q16" s="52">
        <v>3.74000000000001E-2</v>
      </c>
      <c r="R16" s="9">
        <f>IF(INDEX('Pace of change parameters'!$E$29:$I$29,1,$B$6)=1,D16*(1+P16),D16)</f>
        <v>97863.977940335812</v>
      </c>
      <c r="S16" s="94">
        <f>IF(P16&lt;INDEX('Pace of change parameters'!$E$22:$I$22,1,$B$6),INDEX('Pace of change parameters'!$E$22:$I$22,1,$B$6),P16)</f>
        <v>3.9017060806843862E-2</v>
      </c>
      <c r="T16" s="123">
        <v>3.74000000000001E-2</v>
      </c>
      <c r="U16" s="108">
        <f t="shared" si="3"/>
        <v>97863.977940335812</v>
      </c>
      <c r="V16" s="122">
        <f>IF(J16&gt;INDEX('Pace of change parameters'!$E$24:$I$24,1,$B$6),0,IF(J16&lt;INDEX('Pace of change parameters'!$E$23:$I$23,1,$B$6),1,(J16-INDEX('Pace of change parameters'!$E$24:$I$24,1,$B$6))/(INDEX('Pace of change parameters'!$E$23:$I$23,1,$B$6)-INDEX('Pace of change parameters'!$E$24:$I$24,1,$B$6))))</f>
        <v>1</v>
      </c>
      <c r="W16" s="123">
        <f>MIN(S16, S16+(INDEX('Pace of change parameters'!$E$25:$I$25,1,$B$6)-S16)*(1-V16))</f>
        <v>3.9017060806843862E-2</v>
      </c>
      <c r="X16" s="123">
        <v>3.74000000000001E-2</v>
      </c>
      <c r="Y16" s="99">
        <f t="shared" si="4"/>
        <v>97863.977940335812</v>
      </c>
      <c r="Z16" s="88">
        <v>0</v>
      </c>
      <c r="AA16" s="90">
        <f t="shared" si="8"/>
        <v>93505.5557333256</v>
      </c>
      <c r="AB16" s="90">
        <f>IF(INDEX('Pace of change parameters'!$E$27:$I$27,1,$B$6)=1,MAX(AA16,Y16),Y16)</f>
        <v>97863.977940335812</v>
      </c>
      <c r="AC16" s="88">
        <f t="shared" si="5"/>
        <v>3.9017060806843862E-2</v>
      </c>
      <c r="AD16" s="134">
        <v>3.74000000000001E-2</v>
      </c>
      <c r="AE16" s="51">
        <f t="shared" si="6"/>
        <v>97864</v>
      </c>
      <c r="AF16" s="51">
        <v>331.28468856963258</v>
      </c>
      <c r="AG16" s="15">
        <f t="shared" si="7"/>
        <v>3.9017295013218156E-2</v>
      </c>
      <c r="AH16" s="15">
        <f t="shared" si="7"/>
        <v>3.7400233841870412E-2</v>
      </c>
      <c r="AI16" s="51"/>
      <c r="AJ16" s="51">
        <v>93505.5557333256</v>
      </c>
      <c r="AK16" s="51">
        <v>316.53068452796936</v>
      </c>
      <c r="AL16" s="15">
        <f t="shared" si="9"/>
        <v>4.6611607540246291E-2</v>
      </c>
      <c r="AM16" s="53">
        <f t="shared" si="9"/>
        <v>4.6611607540246291E-2</v>
      </c>
    </row>
    <row r="17" spans="1:39" x14ac:dyDescent="0.2">
      <c r="A17" s="160" t="s">
        <v>81</v>
      </c>
      <c r="B17" s="160" t="s">
        <v>82</v>
      </c>
      <c r="D17" s="62">
        <v>39927</v>
      </c>
      <c r="E17" s="67">
        <v>255.11790711100528</v>
      </c>
      <c r="F17" s="50"/>
      <c r="G17" s="82">
        <v>41476.240330810826</v>
      </c>
      <c r="H17" s="75">
        <v>264.28839838253816</v>
      </c>
      <c r="I17" s="84"/>
      <c r="J17" s="94">
        <f t="shared" si="2"/>
        <v>-3.7352477429347997E-2</v>
      </c>
      <c r="K17" s="117">
        <f t="shared" si="2"/>
        <v>-3.4698803760047303E-2</v>
      </c>
      <c r="L17" s="94">
        <v>4.0259739416542706E-2</v>
      </c>
      <c r="M17" s="88">
        <f>INDEX('Pace of change parameters'!$E$20:$I$20,1,$B$6)</f>
        <v>3.7400000000000003E-2</v>
      </c>
      <c r="N17" s="99">
        <f>IF(INDEX('Pace of change parameters'!$E$28:$I$28,1,$B$6)=1,(1+L17)*D17,D17)</f>
        <v>41534.450615684298</v>
      </c>
      <c r="O17" s="85">
        <f>IF(K17&lt;INDEX('Pace of change parameters'!$E$16:$I$16,1,$B$6),1,IF(K17&gt;INDEX('Pace of change parameters'!$E$17:$I$17,1,$B$6),0,(K17-INDEX('Pace of change parameters'!$E$17:$I$17,1,$B$6))/(INDEX('Pace of change parameters'!$E$16:$I$16,1,$B$6)-INDEX('Pace of change parameters'!$E$17:$I$17,1,$B$6))))</f>
        <v>0</v>
      </c>
      <c r="P17" s="52">
        <v>4.0259739416542706E-2</v>
      </c>
      <c r="Q17" s="52">
        <v>3.74000000000001E-2</v>
      </c>
      <c r="R17" s="9">
        <f>IF(INDEX('Pace of change parameters'!$E$29:$I$29,1,$B$6)=1,D17*(1+P17),D17)</f>
        <v>41534.450615684298</v>
      </c>
      <c r="S17" s="94">
        <f>IF(P17&lt;INDEX('Pace of change parameters'!$E$22:$I$22,1,$B$6),INDEX('Pace of change parameters'!$E$22:$I$22,1,$B$6),P17)</f>
        <v>4.0259739416542706E-2</v>
      </c>
      <c r="T17" s="123">
        <v>3.74000000000001E-2</v>
      </c>
      <c r="U17" s="108">
        <f t="shared" si="3"/>
        <v>41534.450615684298</v>
      </c>
      <c r="V17" s="122">
        <f>IF(J17&gt;INDEX('Pace of change parameters'!$E$24:$I$24,1,$B$6),0,IF(J17&lt;INDEX('Pace of change parameters'!$E$23:$I$23,1,$B$6),1,(J17-INDEX('Pace of change parameters'!$E$24:$I$24,1,$B$6))/(INDEX('Pace of change parameters'!$E$23:$I$23,1,$B$6)-INDEX('Pace of change parameters'!$E$24:$I$24,1,$B$6))))</f>
        <v>1</v>
      </c>
      <c r="W17" s="123">
        <f>MIN(S17, S17+(INDEX('Pace of change parameters'!$E$25:$I$25,1,$B$6)-S17)*(1-V17))</f>
        <v>4.0259739416542706E-2</v>
      </c>
      <c r="X17" s="123">
        <v>3.74000000000001E-2</v>
      </c>
      <c r="Y17" s="99">
        <f t="shared" si="4"/>
        <v>41534.450615684298</v>
      </c>
      <c r="Z17" s="88">
        <v>0</v>
      </c>
      <c r="AA17" s="90">
        <f t="shared" si="8"/>
        <v>43332.204006605942</v>
      </c>
      <c r="AB17" s="90">
        <f>IF(INDEX('Pace of change parameters'!$E$27:$I$27,1,$B$6)=1,MAX(AA17,Y17),Y17)</f>
        <v>41534.450615684298</v>
      </c>
      <c r="AC17" s="88">
        <f t="shared" si="5"/>
        <v>4.0259739416542706E-2</v>
      </c>
      <c r="AD17" s="134">
        <v>3.74000000000001E-2</v>
      </c>
      <c r="AE17" s="51">
        <f t="shared" si="6"/>
        <v>41534</v>
      </c>
      <c r="AF17" s="51">
        <v>264.65644549431494</v>
      </c>
      <c r="AG17" s="15">
        <f t="shared" si="7"/>
        <v>4.024845342750516E-2</v>
      </c>
      <c r="AH17" s="15">
        <f t="shared" si="7"/>
        <v>3.7388745036855964E-2</v>
      </c>
      <c r="AI17" s="51"/>
      <c r="AJ17" s="51">
        <v>43332.204006605942</v>
      </c>
      <c r="AK17" s="51">
        <v>276.11467924646888</v>
      </c>
      <c r="AL17" s="15">
        <f t="shared" si="9"/>
        <v>-4.149809703498597E-2</v>
      </c>
      <c r="AM17" s="53">
        <f t="shared" si="9"/>
        <v>-4.1498097034985748E-2</v>
      </c>
    </row>
    <row r="18" spans="1:39" x14ac:dyDescent="0.2">
      <c r="A18" s="160" t="s">
        <v>83</v>
      </c>
      <c r="B18" s="160" t="s">
        <v>84</v>
      </c>
      <c r="D18" s="62">
        <v>63332</v>
      </c>
      <c r="E18" s="67">
        <v>222.28404548256839</v>
      </c>
      <c r="F18" s="50"/>
      <c r="G18" s="82">
        <v>68815.698273830247</v>
      </c>
      <c r="H18" s="75">
        <v>241.30358218754299</v>
      </c>
      <c r="I18" s="84"/>
      <c r="J18" s="94">
        <f t="shared" si="2"/>
        <v>-7.9686734442621088E-2</v>
      </c>
      <c r="K18" s="117">
        <f t="shared" si="2"/>
        <v>-7.8819951749379613E-2</v>
      </c>
      <c r="L18" s="94">
        <v>3.8377059007645764E-2</v>
      </c>
      <c r="M18" s="88">
        <f>INDEX('Pace of change parameters'!$E$20:$I$20,1,$B$6)</f>
        <v>3.7400000000000003E-2</v>
      </c>
      <c r="N18" s="99">
        <f>IF(INDEX('Pace of change parameters'!$E$28:$I$28,1,$B$6)=1,(1+L18)*D18,D18)</f>
        <v>65762.495901072223</v>
      </c>
      <c r="O18" s="85">
        <f>IF(K18&lt;INDEX('Pace of change parameters'!$E$16:$I$16,1,$B$6),1,IF(K18&gt;INDEX('Pace of change parameters'!$E$17:$I$17,1,$B$6),0,(K18-INDEX('Pace of change parameters'!$E$17:$I$17,1,$B$6))/(INDEX('Pace of change parameters'!$E$16:$I$16,1,$B$6)-INDEX('Pace of change parameters'!$E$17:$I$17,1,$B$6))))</f>
        <v>0</v>
      </c>
      <c r="P18" s="52">
        <v>3.8377059007645764E-2</v>
      </c>
      <c r="Q18" s="52">
        <v>3.74000000000001E-2</v>
      </c>
      <c r="R18" s="9">
        <f>IF(INDEX('Pace of change parameters'!$E$29:$I$29,1,$B$6)=1,D18*(1+P18),D18)</f>
        <v>65762.495901072223</v>
      </c>
      <c r="S18" s="94">
        <f>IF(P18&lt;INDEX('Pace of change parameters'!$E$22:$I$22,1,$B$6),INDEX('Pace of change parameters'!$E$22:$I$22,1,$B$6),P18)</f>
        <v>3.8377059007645764E-2</v>
      </c>
      <c r="T18" s="123">
        <v>3.74000000000001E-2</v>
      </c>
      <c r="U18" s="108">
        <f t="shared" si="3"/>
        <v>65762.495901072223</v>
      </c>
      <c r="V18" s="122">
        <f>IF(J18&gt;INDEX('Pace of change parameters'!$E$24:$I$24,1,$B$6),0,IF(J18&lt;INDEX('Pace of change parameters'!$E$23:$I$23,1,$B$6),1,(J18-INDEX('Pace of change parameters'!$E$24:$I$24,1,$B$6))/(INDEX('Pace of change parameters'!$E$23:$I$23,1,$B$6)-INDEX('Pace of change parameters'!$E$24:$I$24,1,$B$6))))</f>
        <v>1</v>
      </c>
      <c r="W18" s="123">
        <f>MIN(S18, S18+(INDEX('Pace of change parameters'!$E$25:$I$25,1,$B$6)-S18)*(1-V18))</f>
        <v>3.8377059007645764E-2</v>
      </c>
      <c r="X18" s="123">
        <v>3.74000000000001E-2</v>
      </c>
      <c r="Y18" s="99">
        <f t="shared" si="4"/>
        <v>65762.495901072223</v>
      </c>
      <c r="Z18" s="88">
        <v>0</v>
      </c>
      <c r="AA18" s="90">
        <f t="shared" si="8"/>
        <v>71895.038042864922</v>
      </c>
      <c r="AB18" s="90">
        <f>IF(INDEX('Pace of change parameters'!$E$27:$I$27,1,$B$6)=1,MAX(AA18,Y18),Y18)</f>
        <v>65762.495901072223</v>
      </c>
      <c r="AC18" s="88">
        <f t="shared" si="5"/>
        <v>3.8377059007645764E-2</v>
      </c>
      <c r="AD18" s="134">
        <v>3.74000000000001E-2</v>
      </c>
      <c r="AE18" s="51">
        <f t="shared" si="6"/>
        <v>65762</v>
      </c>
      <c r="AF18" s="51">
        <v>230.59572989687783</v>
      </c>
      <c r="AG18" s="15">
        <f t="shared" si="7"/>
        <v>3.8369228825870128E-2</v>
      </c>
      <c r="AH18" s="15">
        <f t="shared" si="7"/>
        <v>3.7392177186019504E-2</v>
      </c>
      <c r="AI18" s="51"/>
      <c r="AJ18" s="51">
        <v>71895.038042864922</v>
      </c>
      <c r="AK18" s="51">
        <v>252.10134687902186</v>
      </c>
      <c r="AL18" s="15">
        <f t="shared" si="9"/>
        <v>-8.5305442626072647E-2</v>
      </c>
      <c r="AM18" s="53">
        <f t="shared" si="9"/>
        <v>-8.5305442626072647E-2</v>
      </c>
    </row>
    <row r="19" spans="1:39" x14ac:dyDescent="0.2">
      <c r="A19" s="160" t="s">
        <v>85</v>
      </c>
      <c r="B19" s="160" t="s">
        <v>86</v>
      </c>
      <c r="D19" s="62">
        <v>48682</v>
      </c>
      <c r="E19" s="67">
        <v>282.65883677520014</v>
      </c>
      <c r="F19" s="50"/>
      <c r="G19" s="82">
        <v>49660.253400480746</v>
      </c>
      <c r="H19" s="75">
        <v>287.83380212157431</v>
      </c>
      <c r="I19" s="84"/>
      <c r="J19" s="94">
        <f t="shared" si="2"/>
        <v>-1.9698920836986211E-2</v>
      </c>
      <c r="K19" s="117">
        <f t="shared" si="2"/>
        <v>-1.7979004926559572E-2</v>
      </c>
      <c r="L19" s="94">
        <v>3.9220094666222449E-2</v>
      </c>
      <c r="M19" s="88">
        <f>INDEX('Pace of change parameters'!$E$20:$I$20,1,$B$6)</f>
        <v>3.7400000000000003E-2</v>
      </c>
      <c r="N19" s="99">
        <f>IF(INDEX('Pace of change parameters'!$E$28:$I$28,1,$B$6)=1,(1+L19)*D19,D19)</f>
        <v>50591.312648541039</v>
      </c>
      <c r="O19" s="85">
        <f>IF(K19&lt;INDEX('Pace of change parameters'!$E$16:$I$16,1,$B$6),1,IF(K19&gt;INDEX('Pace of change parameters'!$E$17:$I$17,1,$B$6),0,(K19-INDEX('Pace of change parameters'!$E$17:$I$17,1,$B$6))/(INDEX('Pace of change parameters'!$E$16:$I$16,1,$B$6)-INDEX('Pace of change parameters'!$E$17:$I$17,1,$B$6))))</f>
        <v>0</v>
      </c>
      <c r="P19" s="52">
        <v>3.9220094666222449E-2</v>
      </c>
      <c r="Q19" s="52">
        <v>3.74000000000001E-2</v>
      </c>
      <c r="R19" s="9">
        <f>IF(INDEX('Pace of change parameters'!$E$29:$I$29,1,$B$6)=1,D19*(1+P19),D19)</f>
        <v>50591.312648541039</v>
      </c>
      <c r="S19" s="94">
        <f>IF(P19&lt;INDEX('Pace of change parameters'!$E$22:$I$22,1,$B$6),INDEX('Pace of change parameters'!$E$22:$I$22,1,$B$6),P19)</f>
        <v>3.9220094666222449E-2</v>
      </c>
      <c r="T19" s="123">
        <v>3.74000000000001E-2</v>
      </c>
      <c r="U19" s="108">
        <f t="shared" si="3"/>
        <v>50591.312648541039</v>
      </c>
      <c r="V19" s="122">
        <f>IF(J19&gt;INDEX('Pace of change parameters'!$E$24:$I$24,1,$B$6),0,IF(J19&lt;INDEX('Pace of change parameters'!$E$23:$I$23,1,$B$6),1,(J19-INDEX('Pace of change parameters'!$E$24:$I$24,1,$B$6))/(INDEX('Pace of change parameters'!$E$23:$I$23,1,$B$6)-INDEX('Pace of change parameters'!$E$24:$I$24,1,$B$6))))</f>
        <v>1</v>
      </c>
      <c r="W19" s="123">
        <f>MIN(S19, S19+(INDEX('Pace of change parameters'!$E$25:$I$25,1,$B$6)-S19)*(1-V19))</f>
        <v>3.9220094666222449E-2</v>
      </c>
      <c r="X19" s="123">
        <v>3.74000000000001E-2</v>
      </c>
      <c r="Y19" s="99">
        <f t="shared" si="4"/>
        <v>50591.312648541039</v>
      </c>
      <c r="Z19" s="88">
        <v>-1.6539803197620828E-2</v>
      </c>
      <c r="AA19" s="90">
        <f t="shared" si="8"/>
        <v>51024.307088585148</v>
      </c>
      <c r="AB19" s="90">
        <f>IF(INDEX('Pace of change parameters'!$E$27:$I$27,1,$B$6)=1,MAX(AA19,Y19),Y19)</f>
        <v>50591.312648541039</v>
      </c>
      <c r="AC19" s="88">
        <f t="shared" si="5"/>
        <v>3.9220094666222449E-2</v>
      </c>
      <c r="AD19" s="134">
        <v>3.74000000000001E-2</v>
      </c>
      <c r="AE19" s="51">
        <f t="shared" si="6"/>
        <v>50591</v>
      </c>
      <c r="AF19" s="51">
        <v>293.22846514092896</v>
      </c>
      <c r="AG19" s="15">
        <f t="shared" si="7"/>
        <v>3.9213672404584843E-2</v>
      </c>
      <c r="AH19" s="15">
        <f t="shared" si="7"/>
        <v>3.7393588986340154E-2</v>
      </c>
      <c r="AI19" s="51"/>
      <c r="AJ19" s="51">
        <v>51882.432308379633</v>
      </c>
      <c r="AK19" s="51">
        <v>300.71368412492939</v>
      </c>
      <c r="AL19" s="15">
        <f t="shared" si="9"/>
        <v>-2.489151435120851E-2</v>
      </c>
      <c r="AM19" s="53">
        <f t="shared" si="9"/>
        <v>-2.4891514351208399E-2</v>
      </c>
    </row>
    <row r="20" spans="1:39" x14ac:dyDescent="0.2">
      <c r="A20" s="160" t="s">
        <v>87</v>
      </c>
      <c r="B20" s="160" t="s">
        <v>88</v>
      </c>
      <c r="D20" s="62">
        <v>57356</v>
      </c>
      <c r="E20" s="67">
        <v>333.76767280960797</v>
      </c>
      <c r="F20" s="50"/>
      <c r="G20" s="82">
        <v>54185.98850791392</v>
      </c>
      <c r="H20" s="75">
        <v>315.2638061037041</v>
      </c>
      <c r="I20" s="84"/>
      <c r="J20" s="94">
        <f t="shared" si="2"/>
        <v>5.8502420632652985E-2</v>
      </c>
      <c r="K20" s="117">
        <f t="shared" si="2"/>
        <v>5.8693279557175515E-2</v>
      </c>
      <c r="L20" s="94">
        <v>3.7587053940019821E-2</v>
      </c>
      <c r="M20" s="88">
        <f>INDEX('Pace of change parameters'!$E$20:$I$20,1,$B$6)</f>
        <v>3.7400000000000003E-2</v>
      </c>
      <c r="N20" s="99">
        <f>IF(INDEX('Pace of change parameters'!$E$28:$I$28,1,$B$6)=1,(1+L20)*D20,D20)</f>
        <v>59511.843065783774</v>
      </c>
      <c r="O20" s="85">
        <f>IF(K20&lt;INDEX('Pace of change parameters'!$E$16:$I$16,1,$B$6),1,IF(K20&gt;INDEX('Pace of change parameters'!$E$17:$I$17,1,$B$6),0,(K20-INDEX('Pace of change parameters'!$E$17:$I$17,1,$B$6))/(INDEX('Pace of change parameters'!$E$16:$I$16,1,$B$6)-INDEX('Pace of change parameters'!$E$17:$I$17,1,$B$6))))</f>
        <v>0</v>
      </c>
      <c r="P20" s="52">
        <v>3.7587053940019821E-2</v>
      </c>
      <c r="Q20" s="52">
        <v>3.74000000000001E-2</v>
      </c>
      <c r="R20" s="9">
        <f>IF(INDEX('Pace of change parameters'!$E$29:$I$29,1,$B$6)=1,D20*(1+P20),D20)</f>
        <v>59511.843065783774</v>
      </c>
      <c r="S20" s="94">
        <f>IF(P20&lt;INDEX('Pace of change parameters'!$E$22:$I$22,1,$B$6),INDEX('Pace of change parameters'!$E$22:$I$22,1,$B$6),P20)</f>
        <v>3.7587053940019821E-2</v>
      </c>
      <c r="T20" s="123">
        <v>3.74000000000001E-2</v>
      </c>
      <c r="U20" s="108">
        <f t="shared" si="3"/>
        <v>59511.843065783774</v>
      </c>
      <c r="V20" s="122">
        <f>IF(J20&gt;INDEX('Pace of change parameters'!$E$24:$I$24,1,$B$6),0,IF(J20&lt;INDEX('Pace of change parameters'!$E$23:$I$23,1,$B$6),1,(J20-INDEX('Pace of change parameters'!$E$24:$I$24,1,$B$6))/(INDEX('Pace of change parameters'!$E$23:$I$23,1,$B$6)-INDEX('Pace of change parameters'!$E$24:$I$24,1,$B$6))))</f>
        <v>1</v>
      </c>
      <c r="W20" s="123">
        <f>MIN(S20, S20+(INDEX('Pace of change parameters'!$E$25:$I$25,1,$B$6)-S20)*(1-V20))</f>
        <v>3.7587053940019821E-2</v>
      </c>
      <c r="X20" s="123">
        <v>3.74000000000001E-2</v>
      </c>
      <c r="Y20" s="99">
        <f t="shared" si="4"/>
        <v>59511.843065783774</v>
      </c>
      <c r="Z20" s="88">
        <v>-3.2970160117757996E-2</v>
      </c>
      <c r="AA20" s="90">
        <f t="shared" si="8"/>
        <v>54744.220065099093</v>
      </c>
      <c r="AB20" s="90">
        <f>IF(INDEX('Pace of change parameters'!$E$27:$I$27,1,$B$6)=1,MAX(AA20,Y20),Y20)</f>
        <v>59511.843065783774</v>
      </c>
      <c r="AC20" s="88">
        <f t="shared" si="5"/>
        <v>3.7587053940019821E-2</v>
      </c>
      <c r="AD20" s="134">
        <v>3.74000000000001E-2</v>
      </c>
      <c r="AE20" s="51">
        <f t="shared" si="6"/>
        <v>59512</v>
      </c>
      <c r="AF20" s="51">
        <v>346.25149684412293</v>
      </c>
      <c r="AG20" s="15">
        <f t="shared" si="7"/>
        <v>3.758979008299046E-2</v>
      </c>
      <c r="AH20" s="15">
        <f t="shared" si="7"/>
        <v>3.7402735649704866E-2</v>
      </c>
      <c r="AI20" s="51"/>
      <c r="AJ20" s="51">
        <v>56610.683359849012</v>
      </c>
      <c r="AK20" s="51">
        <v>329.37111592143441</v>
      </c>
      <c r="AL20" s="15">
        <f t="shared" si="9"/>
        <v>5.1250337709379146E-2</v>
      </c>
      <c r="AM20" s="53">
        <f t="shared" si="9"/>
        <v>5.1250337709378924E-2</v>
      </c>
    </row>
    <row r="21" spans="1:39" x14ac:dyDescent="0.2">
      <c r="A21" s="160" t="s">
        <v>89</v>
      </c>
      <c r="B21" s="160" t="s">
        <v>90</v>
      </c>
      <c r="D21" s="62">
        <v>88650</v>
      </c>
      <c r="E21" s="67">
        <v>288.7746497773033</v>
      </c>
      <c r="F21" s="50"/>
      <c r="G21" s="82">
        <v>85945.492831078911</v>
      </c>
      <c r="H21" s="75">
        <v>278.33163943912223</v>
      </c>
      <c r="I21" s="84"/>
      <c r="J21" s="94">
        <f t="shared" si="2"/>
        <v>3.1467702142759846E-2</v>
      </c>
      <c r="K21" s="117">
        <f t="shared" si="2"/>
        <v>3.7520025963362347E-2</v>
      </c>
      <c r="L21" s="94">
        <v>4.3487132654226768E-2</v>
      </c>
      <c r="M21" s="88">
        <f>INDEX('Pace of change parameters'!$E$20:$I$20,1,$B$6)</f>
        <v>3.7400000000000003E-2</v>
      </c>
      <c r="N21" s="99">
        <f>IF(INDEX('Pace of change parameters'!$E$28:$I$28,1,$B$6)=1,(1+L21)*D21,D21)</f>
        <v>92505.134309797199</v>
      </c>
      <c r="O21" s="85">
        <f>IF(K21&lt;INDEX('Pace of change parameters'!$E$16:$I$16,1,$B$6),1,IF(K21&gt;INDEX('Pace of change parameters'!$E$17:$I$17,1,$B$6),0,(K21-INDEX('Pace of change parameters'!$E$17:$I$17,1,$B$6))/(INDEX('Pace of change parameters'!$E$16:$I$16,1,$B$6)-INDEX('Pace of change parameters'!$E$17:$I$17,1,$B$6))))</f>
        <v>0</v>
      </c>
      <c r="P21" s="52">
        <v>4.3487132654226768E-2</v>
      </c>
      <c r="Q21" s="52">
        <v>3.74000000000001E-2</v>
      </c>
      <c r="R21" s="9">
        <f>IF(INDEX('Pace of change parameters'!$E$29:$I$29,1,$B$6)=1,D21*(1+P21),D21)</f>
        <v>92505.134309797199</v>
      </c>
      <c r="S21" s="94">
        <f>IF(P21&lt;INDEX('Pace of change parameters'!$E$22:$I$22,1,$B$6),INDEX('Pace of change parameters'!$E$22:$I$22,1,$B$6),P21)</f>
        <v>4.3487132654226768E-2</v>
      </c>
      <c r="T21" s="123">
        <v>3.74000000000001E-2</v>
      </c>
      <c r="U21" s="108">
        <f t="shared" si="3"/>
        <v>92505.134309797199</v>
      </c>
      <c r="V21" s="122">
        <f>IF(J21&gt;INDEX('Pace of change parameters'!$E$24:$I$24,1,$B$6),0,IF(J21&lt;INDEX('Pace of change parameters'!$E$23:$I$23,1,$B$6),1,(J21-INDEX('Pace of change parameters'!$E$24:$I$24,1,$B$6))/(INDEX('Pace of change parameters'!$E$23:$I$23,1,$B$6)-INDEX('Pace of change parameters'!$E$24:$I$24,1,$B$6))))</f>
        <v>1</v>
      </c>
      <c r="W21" s="123">
        <f>MIN(S21, S21+(INDEX('Pace of change parameters'!$E$25:$I$25,1,$B$6)-S21)*(1-V21))</f>
        <v>4.3487132654226768E-2</v>
      </c>
      <c r="X21" s="123">
        <v>3.74000000000001E-2</v>
      </c>
      <c r="Y21" s="99">
        <f t="shared" si="4"/>
        <v>92505.134309797199</v>
      </c>
      <c r="Z21" s="88">
        <v>-3.4696244003670218E-2</v>
      </c>
      <c r="AA21" s="90">
        <f t="shared" si="8"/>
        <v>86675.927796780277</v>
      </c>
      <c r="AB21" s="90">
        <f>IF(INDEX('Pace of change parameters'!$E$27:$I$27,1,$B$6)=1,MAX(AA21,Y21),Y21)</f>
        <v>92505.134309797199</v>
      </c>
      <c r="AC21" s="88">
        <f t="shared" si="5"/>
        <v>4.3487132654226768E-2</v>
      </c>
      <c r="AD21" s="134">
        <v>3.74000000000001E-2</v>
      </c>
      <c r="AE21" s="51">
        <f t="shared" si="6"/>
        <v>92505</v>
      </c>
      <c r="AF21" s="51">
        <v>299.57438672113301</v>
      </c>
      <c r="AG21" s="15">
        <f t="shared" si="7"/>
        <v>4.3485617597292636E-2</v>
      </c>
      <c r="AH21" s="15">
        <f t="shared" si="7"/>
        <v>3.7398493781078956E-2</v>
      </c>
      <c r="AI21" s="51"/>
      <c r="AJ21" s="51">
        <v>89791.350399666146</v>
      </c>
      <c r="AK21" s="51">
        <v>290.78632213223443</v>
      </c>
      <c r="AL21" s="15">
        <f t="shared" si="9"/>
        <v>3.0221726126795634E-2</v>
      </c>
      <c r="AM21" s="53">
        <f t="shared" si="9"/>
        <v>3.0221726126795634E-2</v>
      </c>
    </row>
    <row r="22" spans="1:39" x14ac:dyDescent="0.2">
      <c r="A22" s="160" t="s">
        <v>91</v>
      </c>
      <c r="B22" s="160" t="s">
        <v>92</v>
      </c>
      <c r="D22" s="62">
        <v>66671</v>
      </c>
      <c r="E22" s="67">
        <v>328.58682777558221</v>
      </c>
      <c r="F22" s="50"/>
      <c r="G22" s="82">
        <v>61801.693401046738</v>
      </c>
      <c r="H22" s="75">
        <v>302.92540772532936</v>
      </c>
      <c r="I22" s="84"/>
      <c r="J22" s="94">
        <f t="shared" si="2"/>
        <v>7.8789209987420783E-2</v>
      </c>
      <c r="K22" s="117">
        <f t="shared" si="2"/>
        <v>8.4712009609708039E-2</v>
      </c>
      <c r="L22" s="94">
        <v>4.309556338835896E-2</v>
      </c>
      <c r="M22" s="88">
        <f>INDEX('Pace of change parameters'!$E$20:$I$20,1,$B$6)</f>
        <v>3.7400000000000003E-2</v>
      </c>
      <c r="N22" s="99">
        <f>IF(INDEX('Pace of change parameters'!$E$28:$I$28,1,$B$6)=1,(1+L22)*D22,D22)</f>
        <v>69544.224306665274</v>
      </c>
      <c r="O22" s="85">
        <f>IF(K22&lt;INDEX('Pace of change parameters'!$E$16:$I$16,1,$B$6),1,IF(K22&gt;INDEX('Pace of change parameters'!$E$17:$I$17,1,$B$6),0,(K22-INDEX('Pace of change parameters'!$E$17:$I$17,1,$B$6))/(INDEX('Pace of change parameters'!$E$16:$I$16,1,$B$6)-INDEX('Pace of change parameters'!$E$17:$I$17,1,$B$6))))</f>
        <v>0</v>
      </c>
      <c r="P22" s="52">
        <v>4.309556338835896E-2</v>
      </c>
      <c r="Q22" s="52">
        <v>3.74000000000001E-2</v>
      </c>
      <c r="R22" s="9">
        <f>IF(INDEX('Pace of change parameters'!$E$29:$I$29,1,$B$6)=1,D22*(1+P22),D22)</f>
        <v>69544.224306665274</v>
      </c>
      <c r="S22" s="94">
        <f>IF(P22&lt;INDEX('Pace of change parameters'!$E$22:$I$22,1,$B$6),INDEX('Pace of change parameters'!$E$22:$I$22,1,$B$6),P22)</f>
        <v>4.309556338835896E-2</v>
      </c>
      <c r="T22" s="123">
        <v>3.74000000000001E-2</v>
      </c>
      <c r="U22" s="108">
        <f t="shared" si="3"/>
        <v>69544.224306665274</v>
      </c>
      <c r="V22" s="122">
        <f>IF(J22&gt;INDEX('Pace of change parameters'!$E$24:$I$24,1,$B$6),0,IF(J22&lt;INDEX('Pace of change parameters'!$E$23:$I$23,1,$B$6),1,(J22-INDEX('Pace of change parameters'!$E$24:$I$24,1,$B$6))/(INDEX('Pace of change parameters'!$E$23:$I$23,1,$B$6)-INDEX('Pace of change parameters'!$E$24:$I$24,1,$B$6))))</f>
        <v>1</v>
      </c>
      <c r="W22" s="123">
        <f>MIN(S22, S22+(INDEX('Pace of change parameters'!$E$25:$I$25,1,$B$6)-S22)*(1-V22))</f>
        <v>4.309556338835896E-2</v>
      </c>
      <c r="X22" s="123">
        <v>3.74000000000001E-2</v>
      </c>
      <c r="Y22" s="99">
        <f t="shared" si="4"/>
        <v>69544.224306665274</v>
      </c>
      <c r="Z22" s="88">
        <v>-4.2875607676522764E-2</v>
      </c>
      <c r="AA22" s="90">
        <f t="shared" si="8"/>
        <v>61798.816258103601</v>
      </c>
      <c r="AB22" s="90">
        <f>IF(INDEX('Pace of change parameters'!$E$27:$I$27,1,$B$6)=1,MAX(AA22,Y22),Y22)</f>
        <v>69544.224306665274</v>
      </c>
      <c r="AC22" s="88">
        <f t="shared" si="5"/>
        <v>4.309556338835896E-2</v>
      </c>
      <c r="AD22" s="134">
        <v>3.74000000000001E-2</v>
      </c>
      <c r="AE22" s="51">
        <f t="shared" si="6"/>
        <v>69544</v>
      </c>
      <c r="AF22" s="51">
        <v>340.87487567927224</v>
      </c>
      <c r="AG22" s="15">
        <f t="shared" si="7"/>
        <v>4.3092199007064513E-2</v>
      </c>
      <c r="AH22" s="15">
        <f t="shared" si="7"/>
        <v>3.7396653989071327E-2</v>
      </c>
      <c r="AI22" s="51"/>
      <c r="AJ22" s="51">
        <v>64567.17303806587</v>
      </c>
      <c r="AK22" s="51">
        <v>316.48060339228061</v>
      </c>
      <c r="AL22" s="15">
        <f t="shared" si="9"/>
        <v>7.707983372603322E-2</v>
      </c>
      <c r="AM22" s="53">
        <f t="shared" si="9"/>
        <v>7.707983372603322E-2</v>
      </c>
    </row>
    <row r="23" spans="1:39" x14ac:dyDescent="0.2">
      <c r="A23" s="160" t="s">
        <v>93</v>
      </c>
      <c r="B23" s="160" t="s">
        <v>94</v>
      </c>
      <c r="D23" s="62">
        <v>106596</v>
      </c>
      <c r="E23" s="67">
        <v>465.13088315230476</v>
      </c>
      <c r="F23" s="50"/>
      <c r="G23" s="82">
        <v>98524.291416771186</v>
      </c>
      <c r="H23" s="75">
        <v>427.87748492254849</v>
      </c>
      <c r="I23" s="84"/>
      <c r="J23" s="94">
        <f t="shared" si="2"/>
        <v>8.1926075967239331E-2</v>
      </c>
      <c r="K23" s="117">
        <f t="shared" si="2"/>
        <v>8.7065572605437902E-2</v>
      </c>
      <c r="L23" s="94">
        <v>4.2327983464767405E-2</v>
      </c>
      <c r="M23" s="88">
        <f>INDEX('Pace of change parameters'!$E$20:$I$20,1,$B$6)</f>
        <v>3.7400000000000003E-2</v>
      </c>
      <c r="N23" s="99">
        <f>IF(INDEX('Pace of change parameters'!$E$28:$I$28,1,$B$6)=1,(1+L23)*D23,D23)</f>
        <v>111107.99372541034</v>
      </c>
      <c r="O23" s="85">
        <f>IF(K23&lt;INDEX('Pace of change parameters'!$E$16:$I$16,1,$B$6),1,IF(K23&gt;INDEX('Pace of change parameters'!$E$17:$I$17,1,$B$6),0,(K23-INDEX('Pace of change parameters'!$E$17:$I$17,1,$B$6))/(INDEX('Pace of change parameters'!$E$16:$I$16,1,$B$6)-INDEX('Pace of change parameters'!$E$17:$I$17,1,$B$6))))</f>
        <v>0</v>
      </c>
      <c r="P23" s="52">
        <v>4.2327983464767405E-2</v>
      </c>
      <c r="Q23" s="52">
        <v>3.74000000000001E-2</v>
      </c>
      <c r="R23" s="9">
        <f>IF(INDEX('Pace of change parameters'!$E$29:$I$29,1,$B$6)=1,D23*(1+P23),D23)</f>
        <v>111107.99372541034</v>
      </c>
      <c r="S23" s="94">
        <f>IF(P23&lt;INDEX('Pace of change parameters'!$E$22:$I$22,1,$B$6),INDEX('Pace of change parameters'!$E$22:$I$22,1,$B$6),P23)</f>
        <v>4.2327983464767405E-2</v>
      </c>
      <c r="T23" s="123">
        <v>3.74000000000001E-2</v>
      </c>
      <c r="U23" s="108">
        <f t="shared" si="3"/>
        <v>111107.99372541034</v>
      </c>
      <c r="V23" s="122">
        <f>IF(J23&gt;INDEX('Pace of change parameters'!$E$24:$I$24,1,$B$6),0,IF(J23&lt;INDEX('Pace of change parameters'!$E$23:$I$23,1,$B$6),1,(J23-INDEX('Pace of change parameters'!$E$24:$I$24,1,$B$6))/(INDEX('Pace of change parameters'!$E$23:$I$23,1,$B$6)-INDEX('Pace of change parameters'!$E$24:$I$24,1,$B$6))))</f>
        <v>1</v>
      </c>
      <c r="W23" s="123">
        <f>MIN(S23, S23+(INDEX('Pace of change parameters'!$E$25:$I$25,1,$B$6)-S23)*(1-V23))</f>
        <v>4.2327983464767405E-2</v>
      </c>
      <c r="X23" s="123">
        <v>3.74000000000001E-2</v>
      </c>
      <c r="Y23" s="99">
        <f t="shared" si="4"/>
        <v>111107.99372541034</v>
      </c>
      <c r="Z23" s="88">
        <v>-4.4293121269487146E-2</v>
      </c>
      <c r="AA23" s="90">
        <f t="shared" si="8"/>
        <v>98373.79571832002</v>
      </c>
      <c r="AB23" s="90">
        <f>IF(INDEX('Pace of change parameters'!$E$27:$I$27,1,$B$6)=1,MAX(AA23,Y23),Y23)</f>
        <v>111107.99372541034</v>
      </c>
      <c r="AC23" s="88">
        <f t="shared" si="5"/>
        <v>4.2327983464767405E-2</v>
      </c>
      <c r="AD23" s="134">
        <v>3.74000000000001E-2</v>
      </c>
      <c r="AE23" s="51">
        <f t="shared" si="6"/>
        <v>111108</v>
      </c>
      <c r="AF23" s="51">
        <v>482.52680543188325</v>
      </c>
      <c r="AG23" s="15">
        <f t="shared" si="7"/>
        <v>4.2328042328042326E-2</v>
      </c>
      <c r="AH23" s="15">
        <f t="shared" si="7"/>
        <v>3.7400058584977414E-2</v>
      </c>
      <c r="AI23" s="51"/>
      <c r="AJ23" s="51">
        <v>102933.02047693971</v>
      </c>
      <c r="AK23" s="51">
        <v>447.023990569467</v>
      </c>
      <c r="AL23" s="15">
        <f t="shared" si="9"/>
        <v>7.9420379244498518E-2</v>
      </c>
      <c r="AM23" s="53">
        <f t="shared" si="9"/>
        <v>7.9420379244498518E-2</v>
      </c>
    </row>
    <row r="24" spans="1:39" x14ac:dyDescent="0.2">
      <c r="A24" s="160" t="s">
        <v>95</v>
      </c>
      <c r="B24" s="160" t="s">
        <v>96</v>
      </c>
      <c r="D24" s="62">
        <v>50227</v>
      </c>
      <c r="E24" s="67">
        <v>275.16043560439539</v>
      </c>
      <c r="F24" s="50"/>
      <c r="G24" s="82">
        <v>49237.376322794924</v>
      </c>
      <c r="H24" s="75">
        <v>268.05618777435228</v>
      </c>
      <c r="I24" s="84"/>
      <c r="J24" s="94">
        <f t="shared" si="2"/>
        <v>2.0099033521144838E-2</v>
      </c>
      <c r="K24" s="117">
        <f t="shared" si="2"/>
        <v>2.6502830951335543E-2</v>
      </c>
      <c r="L24" s="94">
        <v>4.391240637994609E-2</v>
      </c>
      <c r="M24" s="88">
        <f>INDEX('Pace of change parameters'!$E$20:$I$20,1,$B$6)</f>
        <v>3.7400000000000003E-2</v>
      </c>
      <c r="N24" s="99">
        <f>IF(INDEX('Pace of change parameters'!$E$28:$I$28,1,$B$6)=1,(1+L24)*D24,D24)</f>
        <v>52432.588435245554</v>
      </c>
      <c r="O24" s="85">
        <f>IF(K24&lt;INDEX('Pace of change parameters'!$E$16:$I$16,1,$B$6),1,IF(K24&gt;INDEX('Pace of change parameters'!$E$17:$I$17,1,$B$6),0,(K24-INDEX('Pace of change parameters'!$E$17:$I$17,1,$B$6))/(INDEX('Pace of change parameters'!$E$16:$I$16,1,$B$6)-INDEX('Pace of change parameters'!$E$17:$I$17,1,$B$6))))</f>
        <v>0</v>
      </c>
      <c r="P24" s="52">
        <v>4.391240637994609E-2</v>
      </c>
      <c r="Q24" s="52">
        <v>3.74000000000001E-2</v>
      </c>
      <c r="R24" s="9">
        <f>IF(INDEX('Pace of change parameters'!$E$29:$I$29,1,$B$6)=1,D24*(1+P24),D24)</f>
        <v>52432.588435245554</v>
      </c>
      <c r="S24" s="94">
        <f>IF(P24&lt;INDEX('Pace of change parameters'!$E$22:$I$22,1,$B$6),INDEX('Pace of change parameters'!$E$22:$I$22,1,$B$6),P24)</f>
        <v>4.391240637994609E-2</v>
      </c>
      <c r="T24" s="123">
        <v>3.74000000000001E-2</v>
      </c>
      <c r="U24" s="108">
        <f t="shared" si="3"/>
        <v>52432.588435245554</v>
      </c>
      <c r="V24" s="122">
        <f>IF(J24&gt;INDEX('Pace of change parameters'!$E$24:$I$24,1,$B$6),0,IF(J24&lt;INDEX('Pace of change parameters'!$E$23:$I$23,1,$B$6),1,(J24-INDEX('Pace of change parameters'!$E$24:$I$24,1,$B$6))/(INDEX('Pace of change parameters'!$E$23:$I$23,1,$B$6)-INDEX('Pace of change parameters'!$E$24:$I$24,1,$B$6))))</f>
        <v>1</v>
      </c>
      <c r="W24" s="123">
        <f>MIN(S24, S24+(INDEX('Pace of change parameters'!$E$25:$I$25,1,$B$6)-S24)*(1-V24))</f>
        <v>4.391240637994609E-2</v>
      </c>
      <c r="X24" s="123">
        <v>3.74000000000001E-2</v>
      </c>
      <c r="Y24" s="99">
        <f t="shared" si="4"/>
        <v>52432.588435245554</v>
      </c>
      <c r="Z24" s="88">
        <v>0</v>
      </c>
      <c r="AA24" s="90">
        <f t="shared" si="8"/>
        <v>51440.632481446257</v>
      </c>
      <c r="AB24" s="90">
        <f>IF(INDEX('Pace of change parameters'!$E$27:$I$27,1,$B$6)=1,MAX(AA24,Y24),Y24)</f>
        <v>52432.588435245554</v>
      </c>
      <c r="AC24" s="88">
        <f t="shared" si="5"/>
        <v>4.391240637994609E-2</v>
      </c>
      <c r="AD24" s="134">
        <v>3.74000000000001E-2</v>
      </c>
      <c r="AE24" s="51">
        <f t="shared" si="6"/>
        <v>52433</v>
      </c>
      <c r="AF24" s="51">
        <v>285.45367652064999</v>
      </c>
      <c r="AG24" s="15">
        <f t="shared" si="7"/>
        <v>4.3920600473848825E-2</v>
      </c>
      <c r="AH24" s="15">
        <f t="shared" si="7"/>
        <v>3.7408142975370984E-2</v>
      </c>
      <c r="AI24" s="51"/>
      <c r="AJ24" s="51">
        <v>51440.632481446257</v>
      </c>
      <c r="AK24" s="51">
        <v>280.05106830386211</v>
      </c>
      <c r="AL24" s="15">
        <f t="shared" si="9"/>
        <v>1.9291510828753466E-2</v>
      </c>
      <c r="AM24" s="53">
        <f t="shared" si="9"/>
        <v>1.9291510828753244E-2</v>
      </c>
    </row>
    <row r="25" spans="1:39" x14ac:dyDescent="0.2">
      <c r="A25" s="160" t="s">
        <v>97</v>
      </c>
      <c r="B25" s="160" t="s">
        <v>98</v>
      </c>
      <c r="D25" s="62">
        <v>129665</v>
      </c>
      <c r="E25" s="67">
        <v>248.56396914440933</v>
      </c>
      <c r="F25" s="50"/>
      <c r="G25" s="82">
        <v>124561.45886667934</v>
      </c>
      <c r="H25" s="75">
        <v>238.74264088034911</v>
      </c>
      <c r="I25" s="84"/>
      <c r="J25" s="94">
        <f t="shared" ref="J25:K88" si="10">D25/G25-1</f>
        <v>4.0972072579714025E-2</v>
      </c>
      <c r="K25" s="117">
        <f t="shared" si="10"/>
        <v>4.1137721472145339E-2</v>
      </c>
      <c r="L25" s="94">
        <v>3.7565080471930967E-2</v>
      </c>
      <c r="M25" s="88">
        <f>INDEX('Pace of change parameters'!$E$20:$I$20,1,$B$6)</f>
        <v>3.7400000000000003E-2</v>
      </c>
      <c r="N25" s="99">
        <f>IF(INDEX('Pace of change parameters'!$E$28:$I$28,1,$B$6)=1,(1+L25)*D25,D25)</f>
        <v>134535.87615939294</v>
      </c>
      <c r="O25" s="85">
        <f>IF(K25&lt;INDEX('Pace of change parameters'!$E$16:$I$16,1,$B$6),1,IF(K25&gt;INDEX('Pace of change parameters'!$E$17:$I$17,1,$B$6),0,(K25-INDEX('Pace of change parameters'!$E$17:$I$17,1,$B$6))/(INDEX('Pace of change parameters'!$E$16:$I$16,1,$B$6)-INDEX('Pace of change parameters'!$E$17:$I$17,1,$B$6))))</f>
        <v>0</v>
      </c>
      <c r="P25" s="52">
        <v>3.7565080471930967E-2</v>
      </c>
      <c r="Q25" s="52">
        <v>3.74000000000001E-2</v>
      </c>
      <c r="R25" s="9">
        <f>IF(INDEX('Pace of change parameters'!$E$29:$I$29,1,$B$6)=1,D25*(1+P25),D25)</f>
        <v>134535.87615939294</v>
      </c>
      <c r="S25" s="94">
        <f>IF(P25&lt;INDEX('Pace of change parameters'!$E$22:$I$22,1,$B$6),INDEX('Pace of change parameters'!$E$22:$I$22,1,$B$6),P25)</f>
        <v>3.7565080471930967E-2</v>
      </c>
      <c r="T25" s="123">
        <v>3.74000000000001E-2</v>
      </c>
      <c r="U25" s="108">
        <f t="shared" si="3"/>
        <v>134535.87615939294</v>
      </c>
      <c r="V25" s="122">
        <f>IF(J25&gt;INDEX('Pace of change parameters'!$E$24:$I$24,1,$B$6),0,IF(J25&lt;INDEX('Pace of change parameters'!$E$23:$I$23,1,$B$6),1,(J25-INDEX('Pace of change parameters'!$E$24:$I$24,1,$B$6))/(INDEX('Pace of change parameters'!$E$23:$I$23,1,$B$6)-INDEX('Pace of change parameters'!$E$24:$I$24,1,$B$6))))</f>
        <v>1</v>
      </c>
      <c r="W25" s="123">
        <f>MIN(S25, S25+(INDEX('Pace of change parameters'!$E$25:$I$25,1,$B$6)-S25)*(1-V25))</f>
        <v>3.7565080471930967E-2</v>
      </c>
      <c r="X25" s="123">
        <v>3.74000000000001E-2</v>
      </c>
      <c r="Y25" s="99">
        <f t="shared" si="4"/>
        <v>134535.87615939294</v>
      </c>
      <c r="Z25" s="88">
        <v>0</v>
      </c>
      <c r="AA25" s="90">
        <f t="shared" si="8"/>
        <v>130135.28960005152</v>
      </c>
      <c r="AB25" s="90">
        <f>IF(INDEX('Pace of change parameters'!$E$27:$I$27,1,$B$6)=1,MAX(AA25,Y25),Y25)</f>
        <v>134535.87615939294</v>
      </c>
      <c r="AC25" s="88">
        <f t="shared" si="5"/>
        <v>3.7565080471930967E-2</v>
      </c>
      <c r="AD25" s="134">
        <v>3.74000000000001E-2</v>
      </c>
      <c r="AE25" s="51">
        <f t="shared" si="6"/>
        <v>134536</v>
      </c>
      <c r="AF25" s="51">
        <v>257.86049895141946</v>
      </c>
      <c r="AG25" s="15">
        <f t="shared" si="7"/>
        <v>3.7566035553156185E-2</v>
      </c>
      <c r="AH25" s="15">
        <f t="shared" si="7"/>
        <v>3.7400954929268426E-2</v>
      </c>
      <c r="AI25" s="51"/>
      <c r="AJ25" s="51">
        <v>130135.28960005152</v>
      </c>
      <c r="AK25" s="51">
        <v>249.42580950419779</v>
      </c>
      <c r="AL25" s="15">
        <f t="shared" si="9"/>
        <v>3.3816426070693906E-2</v>
      </c>
      <c r="AM25" s="53">
        <f t="shared" si="9"/>
        <v>3.3816426070693906E-2</v>
      </c>
    </row>
    <row r="26" spans="1:39" x14ac:dyDescent="0.2">
      <c r="A26" s="160" t="s">
        <v>99</v>
      </c>
      <c r="B26" s="160" t="s">
        <v>100</v>
      </c>
      <c r="D26" s="62">
        <v>108753</v>
      </c>
      <c r="E26" s="67">
        <v>288.72105386171103</v>
      </c>
      <c r="F26" s="50"/>
      <c r="G26" s="82">
        <v>110316.71865090556</v>
      </c>
      <c r="H26" s="75">
        <v>292.21973481821755</v>
      </c>
      <c r="I26" s="84"/>
      <c r="J26" s="94">
        <f t="shared" si="10"/>
        <v>-1.4174811125899356E-2</v>
      </c>
      <c r="K26" s="117">
        <f t="shared" si="10"/>
        <v>-1.1972774387338903E-2</v>
      </c>
      <c r="L26" s="94">
        <v>3.9717239342597521E-2</v>
      </c>
      <c r="M26" s="88">
        <f>INDEX('Pace of change parameters'!$E$20:$I$20,1,$B$6)</f>
        <v>3.7400000000000003E-2</v>
      </c>
      <c r="N26" s="99">
        <f>IF(INDEX('Pace of change parameters'!$E$28:$I$28,1,$B$6)=1,(1+L26)*D26,D26)</f>
        <v>113072.36893022551</v>
      </c>
      <c r="O26" s="85">
        <f>IF(K26&lt;INDEX('Pace of change parameters'!$E$16:$I$16,1,$B$6),1,IF(K26&gt;INDEX('Pace of change parameters'!$E$17:$I$17,1,$B$6),0,(K26-INDEX('Pace of change parameters'!$E$17:$I$17,1,$B$6))/(INDEX('Pace of change parameters'!$E$16:$I$16,1,$B$6)-INDEX('Pace of change parameters'!$E$17:$I$17,1,$B$6))))</f>
        <v>0</v>
      </c>
      <c r="P26" s="52">
        <v>3.9717239342597521E-2</v>
      </c>
      <c r="Q26" s="52">
        <v>3.74000000000001E-2</v>
      </c>
      <c r="R26" s="9">
        <f>IF(INDEX('Pace of change parameters'!$E$29:$I$29,1,$B$6)=1,D26*(1+P26),D26)</f>
        <v>113072.36893022551</v>
      </c>
      <c r="S26" s="94">
        <f>IF(P26&lt;INDEX('Pace of change parameters'!$E$22:$I$22,1,$B$6),INDEX('Pace of change parameters'!$E$22:$I$22,1,$B$6),P26)</f>
        <v>3.9717239342597521E-2</v>
      </c>
      <c r="T26" s="123">
        <v>3.74000000000001E-2</v>
      </c>
      <c r="U26" s="108">
        <f t="shared" si="3"/>
        <v>113072.36893022551</v>
      </c>
      <c r="V26" s="122">
        <f>IF(J26&gt;INDEX('Pace of change parameters'!$E$24:$I$24,1,$B$6),0,IF(J26&lt;INDEX('Pace of change parameters'!$E$23:$I$23,1,$B$6),1,(J26-INDEX('Pace of change parameters'!$E$24:$I$24,1,$B$6))/(INDEX('Pace of change parameters'!$E$23:$I$23,1,$B$6)-INDEX('Pace of change parameters'!$E$24:$I$24,1,$B$6))))</f>
        <v>1</v>
      </c>
      <c r="W26" s="123">
        <f>MIN(S26, S26+(INDEX('Pace of change parameters'!$E$25:$I$25,1,$B$6)-S26)*(1-V26))</f>
        <v>3.9717239342597521E-2</v>
      </c>
      <c r="X26" s="123">
        <v>3.74000000000001E-2</v>
      </c>
      <c r="Y26" s="99">
        <f t="shared" si="4"/>
        <v>113072.36893022551</v>
      </c>
      <c r="Z26" s="88">
        <v>0</v>
      </c>
      <c r="AA26" s="90">
        <f t="shared" si="8"/>
        <v>115253.13094420821</v>
      </c>
      <c r="AB26" s="90">
        <f>IF(INDEX('Pace of change parameters'!$E$27:$I$27,1,$B$6)=1,MAX(AA26,Y26),Y26)</f>
        <v>113072.36893022551</v>
      </c>
      <c r="AC26" s="88">
        <f t="shared" si="5"/>
        <v>3.9717239342597521E-2</v>
      </c>
      <c r="AD26" s="134">
        <v>3.74000000000001E-2</v>
      </c>
      <c r="AE26" s="51">
        <f t="shared" si="6"/>
        <v>113072</v>
      </c>
      <c r="AF26" s="51">
        <v>299.51824401091596</v>
      </c>
      <c r="AG26" s="15">
        <f t="shared" si="7"/>
        <v>3.9713846974336331E-2</v>
      </c>
      <c r="AH26" s="15">
        <f t="shared" si="7"/>
        <v>3.7396615192380356E-2</v>
      </c>
      <c r="AI26" s="51"/>
      <c r="AJ26" s="51">
        <v>115253.13094420821</v>
      </c>
      <c r="AK26" s="51">
        <v>305.29587693831724</v>
      </c>
      <c r="AL26" s="15">
        <f t="shared" si="9"/>
        <v>-1.8924700147747497E-2</v>
      </c>
      <c r="AM26" s="53">
        <f t="shared" si="9"/>
        <v>-1.8924700147747497E-2</v>
      </c>
    </row>
    <row r="27" spans="1:39" x14ac:dyDescent="0.2">
      <c r="A27" s="160" t="s">
        <v>101</v>
      </c>
      <c r="B27" s="160" t="s">
        <v>102</v>
      </c>
      <c r="D27" s="62">
        <v>63817</v>
      </c>
      <c r="E27" s="67">
        <v>305.22973864670399</v>
      </c>
      <c r="F27" s="50"/>
      <c r="G27" s="82">
        <v>54135.375093779148</v>
      </c>
      <c r="H27" s="75">
        <v>257.6770485705008</v>
      </c>
      <c r="I27" s="84"/>
      <c r="J27" s="94">
        <f t="shared" si="10"/>
        <v>0.17884100533984104</v>
      </c>
      <c r="K27" s="117">
        <f t="shared" si="10"/>
        <v>0.18454375482802354</v>
      </c>
      <c r="L27" s="94">
        <v>4.2418515891661901E-2</v>
      </c>
      <c r="M27" s="88">
        <f>INDEX('Pace of change parameters'!$E$20:$I$20,1,$B$6)</f>
        <v>3.7400000000000003E-2</v>
      </c>
      <c r="N27" s="99">
        <f>IF(INDEX('Pace of change parameters'!$E$28:$I$28,1,$B$6)=1,(1+L27)*D27,D27)</f>
        <v>66524.022428658194</v>
      </c>
      <c r="O27" s="85">
        <f>IF(K27&lt;INDEX('Pace of change parameters'!$E$16:$I$16,1,$B$6),1,IF(K27&gt;INDEX('Pace of change parameters'!$E$17:$I$17,1,$B$6),0,(K27-INDEX('Pace of change parameters'!$E$17:$I$17,1,$B$6))/(INDEX('Pace of change parameters'!$E$16:$I$16,1,$B$6)-INDEX('Pace of change parameters'!$E$17:$I$17,1,$B$6))))</f>
        <v>0</v>
      </c>
      <c r="P27" s="52">
        <v>4.2418515891661901E-2</v>
      </c>
      <c r="Q27" s="52">
        <v>3.74000000000001E-2</v>
      </c>
      <c r="R27" s="9">
        <f>IF(INDEX('Pace of change parameters'!$E$29:$I$29,1,$B$6)=1,D27*(1+P27),D27)</f>
        <v>66524.022428658194</v>
      </c>
      <c r="S27" s="94">
        <f>IF(P27&lt;INDEX('Pace of change parameters'!$E$22:$I$22,1,$B$6),INDEX('Pace of change parameters'!$E$22:$I$22,1,$B$6),P27)</f>
        <v>4.2418515891661901E-2</v>
      </c>
      <c r="T27" s="123">
        <v>3.74000000000001E-2</v>
      </c>
      <c r="U27" s="108">
        <f t="shared" si="3"/>
        <v>66524.022428658194</v>
      </c>
      <c r="V27" s="122">
        <f>IF(J27&gt;INDEX('Pace of change parameters'!$E$24:$I$24,1,$B$6),0,IF(J27&lt;INDEX('Pace of change parameters'!$E$23:$I$23,1,$B$6),1,(J27-INDEX('Pace of change parameters'!$E$24:$I$24,1,$B$6))/(INDEX('Pace of change parameters'!$E$23:$I$23,1,$B$6)-INDEX('Pace of change parameters'!$E$24:$I$24,1,$B$6))))</f>
        <v>1</v>
      </c>
      <c r="W27" s="123">
        <f>MIN(S27, S27+(INDEX('Pace of change parameters'!$E$25:$I$25,1,$B$6)-S27)*(1-V27))</f>
        <v>4.2418515891661901E-2</v>
      </c>
      <c r="X27" s="123">
        <v>3.74000000000001E-2</v>
      </c>
      <c r="Y27" s="99">
        <f t="shared" si="4"/>
        <v>66524.022428658194</v>
      </c>
      <c r="Z27" s="88">
        <v>-3.1844678302661467E-2</v>
      </c>
      <c r="AA27" s="90">
        <f t="shared" si="8"/>
        <v>54756.740005721891</v>
      </c>
      <c r="AB27" s="90">
        <f>IF(INDEX('Pace of change parameters'!$E$27:$I$27,1,$B$6)=1,MAX(AA27,Y27),Y27)</f>
        <v>66524.022428658194</v>
      </c>
      <c r="AC27" s="88">
        <f t="shared" si="5"/>
        <v>4.2418515891661901E-2</v>
      </c>
      <c r="AD27" s="134">
        <v>3.74000000000001E-2</v>
      </c>
      <c r="AE27" s="51">
        <f t="shared" si="6"/>
        <v>66524</v>
      </c>
      <c r="AF27" s="51">
        <v>316.64522411471751</v>
      </c>
      <c r="AG27" s="15">
        <f t="shared" si="7"/>
        <v>4.2418164438942529E-2</v>
      </c>
      <c r="AH27" s="15">
        <f t="shared" si="7"/>
        <v>3.7399650239279714E-2</v>
      </c>
      <c r="AI27" s="51"/>
      <c r="AJ27" s="51">
        <v>56557.80511511743</v>
      </c>
      <c r="AK27" s="51">
        <v>269.20748716422457</v>
      </c>
      <c r="AL27" s="15">
        <f t="shared" si="9"/>
        <v>0.17621254687301668</v>
      </c>
      <c r="AM27" s="53">
        <f t="shared" si="9"/>
        <v>0.17621254687301668</v>
      </c>
    </row>
    <row r="28" spans="1:39" x14ac:dyDescent="0.2">
      <c r="A28" s="160" t="s">
        <v>103</v>
      </c>
      <c r="B28" s="160" t="s">
        <v>104</v>
      </c>
      <c r="D28" s="62">
        <v>43019</v>
      </c>
      <c r="E28" s="67">
        <v>282.0722120670253</v>
      </c>
      <c r="F28" s="50"/>
      <c r="G28" s="82">
        <v>39174.901947982289</v>
      </c>
      <c r="H28" s="75">
        <v>255.87801506135585</v>
      </c>
      <c r="I28" s="84"/>
      <c r="J28" s="94">
        <f t="shared" si="10"/>
        <v>9.8126551972536724E-2</v>
      </c>
      <c r="K28" s="117">
        <f t="shared" si="10"/>
        <v>0.10236986166782813</v>
      </c>
      <c r="L28" s="94">
        <v>4.140865407542349E-2</v>
      </c>
      <c r="M28" s="88">
        <f>INDEX('Pace of change parameters'!$E$20:$I$20,1,$B$6)</f>
        <v>3.7400000000000003E-2</v>
      </c>
      <c r="N28" s="99">
        <f>IF(INDEX('Pace of change parameters'!$E$28:$I$28,1,$B$6)=1,(1+L28)*D28,D28)</f>
        <v>44800.358889670642</v>
      </c>
      <c r="O28" s="85">
        <f>IF(K28&lt;INDEX('Pace of change parameters'!$E$16:$I$16,1,$B$6),1,IF(K28&gt;INDEX('Pace of change parameters'!$E$17:$I$17,1,$B$6),0,(K28-INDEX('Pace of change parameters'!$E$17:$I$17,1,$B$6))/(INDEX('Pace of change parameters'!$E$16:$I$16,1,$B$6)-INDEX('Pace of change parameters'!$E$17:$I$17,1,$B$6))))</f>
        <v>0</v>
      </c>
      <c r="P28" s="52">
        <v>4.140865407542349E-2</v>
      </c>
      <c r="Q28" s="52">
        <v>3.74000000000001E-2</v>
      </c>
      <c r="R28" s="9">
        <f>IF(INDEX('Pace of change parameters'!$E$29:$I$29,1,$B$6)=1,D28*(1+P28),D28)</f>
        <v>44800.358889670642</v>
      </c>
      <c r="S28" s="94">
        <f>IF(P28&lt;INDEX('Pace of change parameters'!$E$22:$I$22,1,$B$6),INDEX('Pace of change parameters'!$E$22:$I$22,1,$B$6),P28)</f>
        <v>4.140865407542349E-2</v>
      </c>
      <c r="T28" s="123">
        <v>3.74000000000001E-2</v>
      </c>
      <c r="U28" s="108">
        <f t="shared" si="3"/>
        <v>44800.358889670642</v>
      </c>
      <c r="V28" s="122">
        <f>IF(J28&gt;INDEX('Pace of change parameters'!$E$24:$I$24,1,$B$6),0,IF(J28&lt;INDEX('Pace of change parameters'!$E$23:$I$23,1,$B$6),1,(J28-INDEX('Pace of change parameters'!$E$24:$I$24,1,$B$6))/(INDEX('Pace of change parameters'!$E$23:$I$23,1,$B$6)-INDEX('Pace of change parameters'!$E$24:$I$24,1,$B$6))))</f>
        <v>1</v>
      </c>
      <c r="W28" s="123">
        <f>MIN(S28, S28+(INDEX('Pace of change parameters'!$E$25:$I$25,1,$B$6)-S28)*(1-V28))</f>
        <v>4.140865407542349E-2</v>
      </c>
      <c r="X28" s="123">
        <v>3.74000000000001E-2</v>
      </c>
      <c r="Y28" s="99">
        <f t="shared" si="4"/>
        <v>44800.358889670642</v>
      </c>
      <c r="Z28" s="88">
        <v>0</v>
      </c>
      <c r="AA28" s="90">
        <f t="shared" si="8"/>
        <v>40927.886173128638</v>
      </c>
      <c r="AB28" s="90">
        <f>IF(INDEX('Pace of change parameters'!$E$27:$I$27,1,$B$6)=1,MAX(AA28,Y28),Y28)</f>
        <v>44800.358889670642</v>
      </c>
      <c r="AC28" s="88">
        <f t="shared" si="5"/>
        <v>4.140865407542349E-2</v>
      </c>
      <c r="AD28" s="134">
        <v>3.74000000000001E-2</v>
      </c>
      <c r="AE28" s="51">
        <f t="shared" si="6"/>
        <v>44800</v>
      </c>
      <c r="AF28" s="51">
        <v>292.61936864500979</v>
      </c>
      <c r="AG28" s="15">
        <f t="shared" si="7"/>
        <v>4.140031149027168E-2</v>
      </c>
      <c r="AH28" s="15">
        <f t="shared" si="7"/>
        <v>3.7391689527638716E-2</v>
      </c>
      <c r="AI28" s="51"/>
      <c r="AJ28" s="51">
        <v>40927.886173128638</v>
      </c>
      <c r="AK28" s="51">
        <v>267.32795115972607</v>
      </c>
      <c r="AL28" s="15">
        <f t="shared" si="9"/>
        <v>9.4608204550119535E-2</v>
      </c>
      <c r="AM28" s="53">
        <f t="shared" si="9"/>
        <v>9.4608204550119535E-2</v>
      </c>
    </row>
    <row r="29" spans="1:39" x14ac:dyDescent="0.2">
      <c r="A29" s="160" t="s">
        <v>105</v>
      </c>
      <c r="B29" s="160" t="s">
        <v>106</v>
      </c>
      <c r="D29" s="62">
        <v>60183</v>
      </c>
      <c r="E29" s="67">
        <v>283.51095027133999</v>
      </c>
      <c r="F29" s="50"/>
      <c r="G29" s="82">
        <v>59361.744107233884</v>
      </c>
      <c r="H29" s="75">
        <v>279.07198960258955</v>
      </c>
      <c r="I29" s="84"/>
      <c r="J29" s="94">
        <f t="shared" si="10"/>
        <v>1.3834766904465612E-2</v>
      </c>
      <c r="K29" s="117">
        <f t="shared" si="10"/>
        <v>1.5906149073118048E-2</v>
      </c>
      <c r="L29" s="94">
        <v>3.951952867657238E-2</v>
      </c>
      <c r="M29" s="88">
        <f>INDEX('Pace of change parameters'!$E$20:$I$20,1,$B$6)</f>
        <v>3.7400000000000003E-2</v>
      </c>
      <c r="N29" s="99">
        <f>IF(INDEX('Pace of change parameters'!$E$28:$I$28,1,$B$6)=1,(1+L29)*D29,D29)</f>
        <v>62561.403794342157</v>
      </c>
      <c r="O29" s="85">
        <f>IF(K29&lt;INDEX('Pace of change parameters'!$E$16:$I$16,1,$B$6),1,IF(K29&gt;INDEX('Pace of change parameters'!$E$17:$I$17,1,$B$6),0,(K29-INDEX('Pace of change parameters'!$E$17:$I$17,1,$B$6))/(INDEX('Pace of change parameters'!$E$16:$I$16,1,$B$6)-INDEX('Pace of change parameters'!$E$17:$I$17,1,$B$6))))</f>
        <v>0</v>
      </c>
      <c r="P29" s="52">
        <v>3.951952867657238E-2</v>
      </c>
      <c r="Q29" s="52">
        <v>3.74000000000001E-2</v>
      </c>
      <c r="R29" s="9">
        <f>IF(INDEX('Pace of change parameters'!$E$29:$I$29,1,$B$6)=1,D29*(1+P29),D29)</f>
        <v>62561.403794342157</v>
      </c>
      <c r="S29" s="94">
        <f>IF(P29&lt;INDEX('Pace of change parameters'!$E$22:$I$22,1,$B$6),INDEX('Pace of change parameters'!$E$22:$I$22,1,$B$6),P29)</f>
        <v>3.951952867657238E-2</v>
      </c>
      <c r="T29" s="123">
        <v>3.74000000000001E-2</v>
      </c>
      <c r="U29" s="108">
        <f t="shared" si="3"/>
        <v>62561.403794342157</v>
      </c>
      <c r="V29" s="122">
        <f>IF(J29&gt;INDEX('Pace of change parameters'!$E$24:$I$24,1,$B$6),0,IF(J29&lt;INDEX('Pace of change parameters'!$E$23:$I$23,1,$B$6),1,(J29-INDEX('Pace of change parameters'!$E$24:$I$24,1,$B$6))/(INDEX('Pace of change parameters'!$E$23:$I$23,1,$B$6)-INDEX('Pace of change parameters'!$E$24:$I$24,1,$B$6))))</f>
        <v>1</v>
      </c>
      <c r="W29" s="123">
        <f>MIN(S29, S29+(INDEX('Pace of change parameters'!$E$25:$I$25,1,$B$6)-S29)*(1-V29))</f>
        <v>3.951952867657238E-2</v>
      </c>
      <c r="X29" s="123">
        <v>3.74000000000001E-2</v>
      </c>
      <c r="Y29" s="99">
        <f t="shared" si="4"/>
        <v>62561.403794342157</v>
      </c>
      <c r="Z29" s="88">
        <v>-9.233124823637695E-5</v>
      </c>
      <c r="AA29" s="90">
        <f t="shared" si="8"/>
        <v>62012.315579900409</v>
      </c>
      <c r="AB29" s="90">
        <f>IF(INDEX('Pace of change parameters'!$E$27:$I$27,1,$B$6)=1,MAX(AA29,Y29),Y29)</f>
        <v>62561.403794342157</v>
      </c>
      <c r="AC29" s="88">
        <f t="shared" si="5"/>
        <v>3.951952867657238E-2</v>
      </c>
      <c r="AD29" s="134">
        <v>3.74000000000001E-2</v>
      </c>
      <c r="AE29" s="51">
        <f t="shared" si="6"/>
        <v>62561</v>
      </c>
      <c r="AF29" s="51">
        <v>294.11236148972972</v>
      </c>
      <c r="AG29" s="15">
        <f t="shared" si="7"/>
        <v>3.9512819234667651E-2</v>
      </c>
      <c r="AH29" s="15">
        <f t="shared" si="7"/>
        <v>3.7393304238314107E-2</v>
      </c>
      <c r="AI29" s="51"/>
      <c r="AJ29" s="51">
        <v>62018.041783111417</v>
      </c>
      <c r="AK29" s="51">
        <v>291.55980121480837</v>
      </c>
      <c r="AL29" s="15">
        <f t="shared" si="9"/>
        <v>8.7548429663002469E-3</v>
      </c>
      <c r="AM29" s="53">
        <f t="shared" si="9"/>
        <v>8.7548429663002469E-3</v>
      </c>
    </row>
    <row r="30" spans="1:39" x14ac:dyDescent="0.2">
      <c r="A30" s="160" t="s">
        <v>107</v>
      </c>
      <c r="B30" s="160" t="s">
        <v>108</v>
      </c>
      <c r="D30" s="62">
        <v>36191</v>
      </c>
      <c r="E30" s="67">
        <v>276.66714097968037</v>
      </c>
      <c r="F30" s="50"/>
      <c r="G30" s="82">
        <v>34757.085925075742</v>
      </c>
      <c r="H30" s="75">
        <v>265.13930595965854</v>
      </c>
      <c r="I30" s="84"/>
      <c r="J30" s="94">
        <f t="shared" si="10"/>
        <v>4.1255301955269719E-2</v>
      </c>
      <c r="K30" s="117">
        <f t="shared" si="10"/>
        <v>4.3478408372147559E-2</v>
      </c>
      <c r="L30" s="94">
        <v>3.961487524965146E-2</v>
      </c>
      <c r="M30" s="88">
        <f>INDEX('Pace of change parameters'!$E$20:$I$20,1,$B$6)</f>
        <v>3.7400000000000003E-2</v>
      </c>
      <c r="N30" s="99">
        <f>IF(INDEX('Pace of change parameters'!$E$28:$I$28,1,$B$6)=1,(1+L30)*D30,D30)</f>
        <v>37624.701950160139</v>
      </c>
      <c r="O30" s="85">
        <f>IF(K30&lt;INDEX('Pace of change parameters'!$E$16:$I$16,1,$B$6),1,IF(K30&gt;INDEX('Pace of change parameters'!$E$17:$I$17,1,$B$6),0,(K30-INDEX('Pace of change parameters'!$E$17:$I$17,1,$B$6))/(INDEX('Pace of change parameters'!$E$16:$I$16,1,$B$6)-INDEX('Pace of change parameters'!$E$17:$I$17,1,$B$6))))</f>
        <v>0</v>
      </c>
      <c r="P30" s="52">
        <v>3.961487524965146E-2</v>
      </c>
      <c r="Q30" s="52">
        <v>3.74000000000001E-2</v>
      </c>
      <c r="R30" s="9">
        <f>IF(INDEX('Pace of change parameters'!$E$29:$I$29,1,$B$6)=1,D30*(1+P30),D30)</f>
        <v>37624.701950160139</v>
      </c>
      <c r="S30" s="94">
        <f>IF(P30&lt;INDEX('Pace of change parameters'!$E$22:$I$22,1,$B$6),INDEX('Pace of change parameters'!$E$22:$I$22,1,$B$6),P30)</f>
        <v>3.961487524965146E-2</v>
      </c>
      <c r="T30" s="123">
        <v>3.74000000000001E-2</v>
      </c>
      <c r="U30" s="108">
        <f t="shared" si="3"/>
        <v>37624.701950160139</v>
      </c>
      <c r="V30" s="122">
        <f>IF(J30&gt;INDEX('Pace of change parameters'!$E$24:$I$24,1,$B$6),0,IF(J30&lt;INDEX('Pace of change parameters'!$E$23:$I$23,1,$B$6),1,(J30-INDEX('Pace of change parameters'!$E$24:$I$24,1,$B$6))/(INDEX('Pace of change parameters'!$E$23:$I$23,1,$B$6)-INDEX('Pace of change parameters'!$E$24:$I$24,1,$B$6))))</f>
        <v>1</v>
      </c>
      <c r="W30" s="123">
        <f>MIN(S30, S30+(INDEX('Pace of change parameters'!$E$25:$I$25,1,$B$6)-S30)*(1-V30))</f>
        <v>3.961487524965146E-2</v>
      </c>
      <c r="X30" s="123">
        <v>3.74000000000001E-2</v>
      </c>
      <c r="Y30" s="99">
        <f t="shared" si="4"/>
        <v>37624.701950160139</v>
      </c>
      <c r="Z30" s="88">
        <v>0</v>
      </c>
      <c r="AA30" s="90">
        <f t="shared" si="8"/>
        <v>36312.383330021825</v>
      </c>
      <c r="AB30" s="90">
        <f>IF(INDEX('Pace of change parameters'!$E$27:$I$27,1,$B$6)=1,MAX(AA30,Y30),Y30)</f>
        <v>37624.701950160139</v>
      </c>
      <c r="AC30" s="88">
        <f t="shared" si="5"/>
        <v>3.961487524965146E-2</v>
      </c>
      <c r="AD30" s="134">
        <v>3.74000000000001E-2</v>
      </c>
      <c r="AE30" s="51">
        <f t="shared" si="6"/>
        <v>37625</v>
      </c>
      <c r="AF30" s="51">
        <v>287.01676568158422</v>
      </c>
      <c r="AG30" s="15">
        <f t="shared" si="7"/>
        <v>3.9623110718134402E-2</v>
      </c>
      <c r="AH30" s="15">
        <f t="shared" si="7"/>
        <v>3.7408217923009301E-2</v>
      </c>
      <c r="AI30" s="51"/>
      <c r="AJ30" s="51">
        <v>36312.383330021825</v>
      </c>
      <c r="AK30" s="51">
        <v>277.00366292552133</v>
      </c>
      <c r="AL30" s="15">
        <f t="shared" si="9"/>
        <v>3.6147907397005019E-2</v>
      </c>
      <c r="AM30" s="53">
        <f t="shared" si="9"/>
        <v>3.6147907397004797E-2</v>
      </c>
    </row>
    <row r="31" spans="1:39" x14ac:dyDescent="0.2">
      <c r="A31" s="160" t="s">
        <v>109</v>
      </c>
      <c r="B31" s="160" t="s">
        <v>110</v>
      </c>
      <c r="D31" s="62">
        <v>76567</v>
      </c>
      <c r="E31" s="67">
        <v>334.43670386736278</v>
      </c>
      <c r="F31" s="50"/>
      <c r="G31" s="82">
        <v>72908.238607970125</v>
      </c>
      <c r="H31" s="75">
        <v>317.61142352414004</v>
      </c>
      <c r="I31" s="84"/>
      <c r="J31" s="94">
        <f t="shared" si="10"/>
        <v>5.0183099494463868E-2</v>
      </c>
      <c r="K31" s="117">
        <f t="shared" si="10"/>
        <v>5.2974418100373954E-2</v>
      </c>
      <c r="L31" s="94">
        <v>4.0157341956050363E-2</v>
      </c>
      <c r="M31" s="88">
        <f>INDEX('Pace of change parameters'!$E$20:$I$20,1,$B$6)</f>
        <v>3.7400000000000003E-2</v>
      </c>
      <c r="N31" s="99">
        <f>IF(INDEX('Pace of change parameters'!$E$28:$I$28,1,$B$6)=1,(1+L31)*D31,D31)</f>
        <v>79641.727201548914</v>
      </c>
      <c r="O31" s="85">
        <f>IF(K31&lt;INDEX('Pace of change parameters'!$E$16:$I$16,1,$B$6),1,IF(K31&gt;INDEX('Pace of change parameters'!$E$17:$I$17,1,$B$6),0,(K31-INDEX('Pace of change parameters'!$E$17:$I$17,1,$B$6))/(INDEX('Pace of change parameters'!$E$16:$I$16,1,$B$6)-INDEX('Pace of change parameters'!$E$17:$I$17,1,$B$6))))</f>
        <v>0</v>
      </c>
      <c r="P31" s="52">
        <v>4.0157341956050363E-2</v>
      </c>
      <c r="Q31" s="52">
        <v>3.74000000000001E-2</v>
      </c>
      <c r="R31" s="9">
        <f>IF(INDEX('Pace of change parameters'!$E$29:$I$29,1,$B$6)=1,D31*(1+P31),D31)</f>
        <v>79641.727201548914</v>
      </c>
      <c r="S31" s="94">
        <f>IF(P31&lt;INDEX('Pace of change parameters'!$E$22:$I$22,1,$B$6),INDEX('Pace of change parameters'!$E$22:$I$22,1,$B$6),P31)</f>
        <v>4.0157341956050363E-2</v>
      </c>
      <c r="T31" s="123">
        <v>3.74000000000001E-2</v>
      </c>
      <c r="U31" s="108">
        <f t="shared" si="3"/>
        <v>79641.727201548914</v>
      </c>
      <c r="V31" s="122">
        <f>IF(J31&gt;INDEX('Pace of change parameters'!$E$24:$I$24,1,$B$6),0,IF(J31&lt;INDEX('Pace of change parameters'!$E$23:$I$23,1,$B$6),1,(J31-INDEX('Pace of change parameters'!$E$24:$I$24,1,$B$6))/(INDEX('Pace of change parameters'!$E$23:$I$23,1,$B$6)-INDEX('Pace of change parameters'!$E$24:$I$24,1,$B$6))))</f>
        <v>1</v>
      </c>
      <c r="W31" s="123">
        <f>MIN(S31, S31+(INDEX('Pace of change parameters'!$E$25:$I$25,1,$B$6)-S31)*(1-V31))</f>
        <v>4.0157341956050363E-2</v>
      </c>
      <c r="X31" s="123">
        <v>3.74000000000001E-2</v>
      </c>
      <c r="Y31" s="99">
        <f t="shared" si="4"/>
        <v>79641.727201548914</v>
      </c>
      <c r="Z31" s="88">
        <v>-2.9924092826268289E-2</v>
      </c>
      <c r="AA31" s="90">
        <f t="shared" si="8"/>
        <v>73891.370486241969</v>
      </c>
      <c r="AB31" s="90">
        <f>IF(INDEX('Pace of change parameters'!$E$27:$I$27,1,$B$6)=1,MAX(AA31,Y31),Y31)</f>
        <v>79641.727201548914</v>
      </c>
      <c r="AC31" s="88">
        <f t="shared" si="5"/>
        <v>4.0157341956050363E-2</v>
      </c>
      <c r="AD31" s="134">
        <v>3.74000000000001E-2</v>
      </c>
      <c r="AE31" s="51">
        <f t="shared" si="6"/>
        <v>79642</v>
      </c>
      <c r="AF31" s="51">
        <v>346.94582498862292</v>
      </c>
      <c r="AG31" s="15">
        <f t="shared" si="7"/>
        <v>4.0160904828450805E-2</v>
      </c>
      <c r="AH31" s="15">
        <f t="shared" si="7"/>
        <v>3.7403553427620251E-2</v>
      </c>
      <c r="AI31" s="51"/>
      <c r="AJ31" s="51">
        <v>76170.70987931329</v>
      </c>
      <c r="AK31" s="51">
        <v>331.82378367001581</v>
      </c>
      <c r="AL31" s="15">
        <f t="shared" si="9"/>
        <v>4.5572505838355815E-2</v>
      </c>
      <c r="AM31" s="53">
        <f t="shared" si="9"/>
        <v>4.5572505838355815E-2</v>
      </c>
    </row>
    <row r="32" spans="1:39" x14ac:dyDescent="0.2">
      <c r="A32" s="160" t="s">
        <v>111</v>
      </c>
      <c r="B32" s="160" t="s">
        <v>112</v>
      </c>
      <c r="D32" s="62">
        <v>51500</v>
      </c>
      <c r="E32" s="67">
        <v>316.44293741060829</v>
      </c>
      <c r="F32" s="50"/>
      <c r="G32" s="82">
        <v>49184.901699821923</v>
      </c>
      <c r="H32" s="75">
        <v>301.95631407049217</v>
      </c>
      <c r="I32" s="84"/>
      <c r="J32" s="94">
        <f t="shared" si="10"/>
        <v>4.7069287935294524E-2</v>
      </c>
      <c r="K32" s="117">
        <f t="shared" si="10"/>
        <v>4.797589142889791E-2</v>
      </c>
      <c r="L32" s="94">
        <v>3.8298231354028989E-2</v>
      </c>
      <c r="M32" s="88">
        <f>INDEX('Pace of change parameters'!$E$20:$I$20,1,$B$6)</f>
        <v>3.7400000000000003E-2</v>
      </c>
      <c r="N32" s="99">
        <f>IF(INDEX('Pace of change parameters'!$E$28:$I$28,1,$B$6)=1,(1+L32)*D32,D32)</f>
        <v>53472.358914732496</v>
      </c>
      <c r="O32" s="85">
        <f>IF(K32&lt;INDEX('Pace of change parameters'!$E$16:$I$16,1,$B$6),1,IF(K32&gt;INDEX('Pace of change parameters'!$E$17:$I$17,1,$B$6),0,(K32-INDEX('Pace of change parameters'!$E$17:$I$17,1,$B$6))/(INDEX('Pace of change parameters'!$E$16:$I$16,1,$B$6)-INDEX('Pace of change parameters'!$E$17:$I$17,1,$B$6))))</f>
        <v>0</v>
      </c>
      <c r="P32" s="52">
        <v>3.8298231354028989E-2</v>
      </c>
      <c r="Q32" s="52">
        <v>3.74000000000001E-2</v>
      </c>
      <c r="R32" s="9">
        <f>IF(INDEX('Pace of change parameters'!$E$29:$I$29,1,$B$6)=1,D32*(1+P32),D32)</f>
        <v>53472.358914732496</v>
      </c>
      <c r="S32" s="94">
        <f>IF(P32&lt;INDEX('Pace of change parameters'!$E$22:$I$22,1,$B$6),INDEX('Pace of change parameters'!$E$22:$I$22,1,$B$6),P32)</f>
        <v>3.8298231354028989E-2</v>
      </c>
      <c r="T32" s="123">
        <v>3.74000000000001E-2</v>
      </c>
      <c r="U32" s="108">
        <f t="shared" si="3"/>
        <v>53472.358914732496</v>
      </c>
      <c r="V32" s="122">
        <f>IF(J32&gt;INDEX('Pace of change parameters'!$E$24:$I$24,1,$B$6),0,IF(J32&lt;INDEX('Pace of change parameters'!$E$23:$I$23,1,$B$6),1,(J32-INDEX('Pace of change parameters'!$E$24:$I$24,1,$B$6))/(INDEX('Pace of change parameters'!$E$23:$I$23,1,$B$6)-INDEX('Pace of change parameters'!$E$24:$I$24,1,$B$6))))</f>
        <v>1</v>
      </c>
      <c r="W32" s="123">
        <f>MIN(S32, S32+(INDEX('Pace of change parameters'!$E$25:$I$25,1,$B$6)-S32)*(1-V32))</f>
        <v>3.8298231354028989E-2</v>
      </c>
      <c r="X32" s="123">
        <v>3.74000000000001E-2</v>
      </c>
      <c r="Y32" s="99">
        <f t="shared" si="4"/>
        <v>53472.358914732496</v>
      </c>
      <c r="Z32" s="88">
        <v>0</v>
      </c>
      <c r="AA32" s="90">
        <f t="shared" si="8"/>
        <v>51385.809743182137</v>
      </c>
      <c r="AB32" s="90">
        <f>IF(INDEX('Pace of change parameters'!$E$27:$I$27,1,$B$6)=1,MAX(AA32,Y32),Y32)</f>
        <v>53472.358914732496</v>
      </c>
      <c r="AC32" s="88">
        <f t="shared" si="5"/>
        <v>3.8298231354028989E-2</v>
      </c>
      <c r="AD32" s="134">
        <v>3.74000000000001E-2</v>
      </c>
      <c r="AE32" s="51">
        <f t="shared" si="6"/>
        <v>53472</v>
      </c>
      <c r="AF32" s="51">
        <v>328.27569981777179</v>
      </c>
      <c r="AG32" s="15">
        <f t="shared" si="7"/>
        <v>3.8291262135922377E-2</v>
      </c>
      <c r="AH32" s="15">
        <f t="shared" si="7"/>
        <v>3.7393036810960956E-2</v>
      </c>
      <c r="AI32" s="51"/>
      <c r="AJ32" s="51">
        <v>51385.809743182137</v>
      </c>
      <c r="AK32" s="51">
        <v>315.46814508800855</v>
      </c>
      <c r="AL32" s="15">
        <f t="shared" si="9"/>
        <v>4.0598567332971847E-2</v>
      </c>
      <c r="AM32" s="53">
        <f t="shared" si="9"/>
        <v>4.0598567332971847E-2</v>
      </c>
    </row>
    <row r="33" spans="1:39" x14ac:dyDescent="0.2">
      <c r="A33" s="160" t="s">
        <v>113</v>
      </c>
      <c r="B33" s="160" t="s">
        <v>114</v>
      </c>
      <c r="D33" s="62">
        <v>40484</v>
      </c>
      <c r="E33" s="67">
        <v>254.55614473560092</v>
      </c>
      <c r="F33" s="50"/>
      <c r="G33" s="82">
        <v>39664.950125245654</v>
      </c>
      <c r="H33" s="75">
        <v>248.94492805699156</v>
      </c>
      <c r="I33" s="84"/>
      <c r="J33" s="94">
        <f t="shared" si="10"/>
        <v>2.0649209747349184E-2</v>
      </c>
      <c r="K33" s="117">
        <f t="shared" si="10"/>
        <v>2.2539991966917139E-2</v>
      </c>
      <c r="L33" s="94">
        <v>3.9321813543622186E-2</v>
      </c>
      <c r="M33" s="88">
        <f>INDEX('Pace of change parameters'!$E$20:$I$20,1,$B$6)</f>
        <v>3.7400000000000003E-2</v>
      </c>
      <c r="N33" s="99">
        <f>IF(INDEX('Pace of change parameters'!$E$28:$I$28,1,$B$6)=1,(1+L33)*D33,D33)</f>
        <v>42075.904299499998</v>
      </c>
      <c r="O33" s="85">
        <f>IF(K33&lt;INDEX('Pace of change parameters'!$E$16:$I$16,1,$B$6),1,IF(K33&gt;INDEX('Pace of change parameters'!$E$17:$I$17,1,$B$6),0,(K33-INDEX('Pace of change parameters'!$E$17:$I$17,1,$B$6))/(INDEX('Pace of change parameters'!$E$16:$I$16,1,$B$6)-INDEX('Pace of change parameters'!$E$17:$I$17,1,$B$6))))</f>
        <v>0</v>
      </c>
      <c r="P33" s="52">
        <v>3.9321813543622186E-2</v>
      </c>
      <c r="Q33" s="52">
        <v>3.74000000000001E-2</v>
      </c>
      <c r="R33" s="9">
        <f>IF(INDEX('Pace of change parameters'!$E$29:$I$29,1,$B$6)=1,D33*(1+P33),D33)</f>
        <v>42075.904299499998</v>
      </c>
      <c r="S33" s="94">
        <f>IF(P33&lt;INDEX('Pace of change parameters'!$E$22:$I$22,1,$B$6),INDEX('Pace of change parameters'!$E$22:$I$22,1,$B$6),P33)</f>
        <v>3.9321813543622186E-2</v>
      </c>
      <c r="T33" s="123">
        <v>3.74000000000001E-2</v>
      </c>
      <c r="U33" s="108">
        <f t="shared" si="3"/>
        <v>42075.904299499998</v>
      </c>
      <c r="V33" s="122">
        <f>IF(J33&gt;INDEX('Pace of change parameters'!$E$24:$I$24,1,$B$6),0,IF(J33&lt;INDEX('Pace of change parameters'!$E$23:$I$23,1,$B$6),1,(J33-INDEX('Pace of change parameters'!$E$24:$I$24,1,$B$6))/(INDEX('Pace of change parameters'!$E$23:$I$23,1,$B$6)-INDEX('Pace of change parameters'!$E$24:$I$24,1,$B$6))))</f>
        <v>1</v>
      </c>
      <c r="W33" s="123">
        <f>MIN(S33, S33+(INDEX('Pace of change parameters'!$E$25:$I$25,1,$B$6)-S33)*(1-V33))</f>
        <v>3.9321813543622186E-2</v>
      </c>
      <c r="X33" s="123">
        <v>3.74000000000001E-2</v>
      </c>
      <c r="Y33" s="99">
        <f t="shared" si="4"/>
        <v>42075.904299499998</v>
      </c>
      <c r="Z33" s="88">
        <v>0</v>
      </c>
      <c r="AA33" s="90">
        <f t="shared" si="8"/>
        <v>41439.86284750593</v>
      </c>
      <c r="AB33" s="90">
        <f>IF(INDEX('Pace of change parameters'!$E$27:$I$27,1,$B$6)=1,MAX(AA33,Y33),Y33)</f>
        <v>42075.904299499998</v>
      </c>
      <c r="AC33" s="88">
        <f t="shared" si="5"/>
        <v>3.9321813543622186E-2</v>
      </c>
      <c r="AD33" s="134">
        <v>3.74000000000001E-2</v>
      </c>
      <c r="AE33" s="51">
        <f t="shared" si="6"/>
        <v>42076</v>
      </c>
      <c r="AF33" s="51">
        <v>264.07714518363093</v>
      </c>
      <c r="AG33" s="15">
        <f t="shared" si="7"/>
        <v>3.9324177452820797E-2</v>
      </c>
      <c r="AH33" s="15">
        <f t="shared" si="7"/>
        <v>3.7402359538086127E-2</v>
      </c>
      <c r="AI33" s="51"/>
      <c r="AJ33" s="51">
        <v>41439.86284750593</v>
      </c>
      <c r="AK33" s="51">
        <v>260.08462490661128</v>
      </c>
      <c r="AL33" s="15">
        <f t="shared" si="9"/>
        <v>1.5350850818087514E-2</v>
      </c>
      <c r="AM33" s="53">
        <f t="shared" si="9"/>
        <v>1.5350850818087514E-2</v>
      </c>
    </row>
    <row r="34" spans="1:39" x14ac:dyDescent="0.2">
      <c r="A34" s="160" t="s">
        <v>115</v>
      </c>
      <c r="B34" s="160" t="s">
        <v>116</v>
      </c>
      <c r="D34" s="62">
        <v>165100</v>
      </c>
      <c r="E34" s="67">
        <v>323.98674340815427</v>
      </c>
      <c r="F34" s="50"/>
      <c r="G34" s="82">
        <v>158864.69797007882</v>
      </c>
      <c r="H34" s="75">
        <v>311.20914106931525</v>
      </c>
      <c r="I34" s="84"/>
      <c r="J34" s="94">
        <f t="shared" si="10"/>
        <v>3.9249135330843288E-2</v>
      </c>
      <c r="K34" s="117">
        <f t="shared" si="10"/>
        <v>4.1057927459762666E-2</v>
      </c>
      <c r="L34" s="94">
        <v>3.9205573746225575E-2</v>
      </c>
      <c r="M34" s="88">
        <f>INDEX('Pace of change parameters'!$E$20:$I$20,1,$B$6)</f>
        <v>3.7400000000000003E-2</v>
      </c>
      <c r="N34" s="99">
        <f>IF(INDEX('Pace of change parameters'!$E$28:$I$28,1,$B$6)=1,(1+L34)*D34,D34)</f>
        <v>171572.84022550183</v>
      </c>
      <c r="O34" s="85">
        <f>IF(K34&lt;INDEX('Pace of change parameters'!$E$16:$I$16,1,$B$6),1,IF(K34&gt;INDEX('Pace of change parameters'!$E$17:$I$17,1,$B$6),0,(K34-INDEX('Pace of change parameters'!$E$17:$I$17,1,$B$6))/(INDEX('Pace of change parameters'!$E$16:$I$16,1,$B$6)-INDEX('Pace of change parameters'!$E$17:$I$17,1,$B$6))))</f>
        <v>0</v>
      </c>
      <c r="P34" s="52">
        <v>3.9205573746225575E-2</v>
      </c>
      <c r="Q34" s="52">
        <v>3.74000000000001E-2</v>
      </c>
      <c r="R34" s="9">
        <f>IF(INDEX('Pace of change parameters'!$E$29:$I$29,1,$B$6)=1,D34*(1+P34),D34)</f>
        <v>171572.84022550183</v>
      </c>
      <c r="S34" s="94">
        <f>IF(P34&lt;INDEX('Pace of change parameters'!$E$22:$I$22,1,$B$6),INDEX('Pace of change parameters'!$E$22:$I$22,1,$B$6),P34)</f>
        <v>3.9205573746225575E-2</v>
      </c>
      <c r="T34" s="123">
        <v>3.74000000000001E-2</v>
      </c>
      <c r="U34" s="108">
        <f t="shared" si="3"/>
        <v>171572.84022550183</v>
      </c>
      <c r="V34" s="122">
        <f>IF(J34&gt;INDEX('Pace of change parameters'!$E$24:$I$24,1,$B$6),0,IF(J34&lt;INDEX('Pace of change parameters'!$E$23:$I$23,1,$B$6),1,(J34-INDEX('Pace of change parameters'!$E$24:$I$24,1,$B$6))/(INDEX('Pace of change parameters'!$E$23:$I$23,1,$B$6)-INDEX('Pace of change parameters'!$E$24:$I$24,1,$B$6))))</f>
        <v>1</v>
      </c>
      <c r="W34" s="123">
        <f>MIN(S34, S34+(INDEX('Pace of change parameters'!$E$25:$I$25,1,$B$6)-S34)*(1-V34))</f>
        <v>3.9205573746225575E-2</v>
      </c>
      <c r="X34" s="123">
        <v>3.74000000000001E-2</v>
      </c>
      <c r="Y34" s="99">
        <f t="shared" si="4"/>
        <v>171572.84022550183</v>
      </c>
      <c r="Z34" s="88">
        <v>0</v>
      </c>
      <c r="AA34" s="90">
        <f t="shared" si="8"/>
        <v>165973.51753634019</v>
      </c>
      <c r="AB34" s="90">
        <f>IF(INDEX('Pace of change parameters'!$E$27:$I$27,1,$B$6)=1,MAX(AA34,Y34),Y34)</f>
        <v>171572.84022550183</v>
      </c>
      <c r="AC34" s="88">
        <f t="shared" si="5"/>
        <v>3.9205573746225575E-2</v>
      </c>
      <c r="AD34" s="134">
        <v>3.74000000000001E-2</v>
      </c>
      <c r="AE34" s="51">
        <f t="shared" si="6"/>
        <v>171573</v>
      </c>
      <c r="AF34" s="51">
        <v>336.10416060301986</v>
      </c>
      <c r="AG34" s="15">
        <f t="shared" si="7"/>
        <v>3.9206541490006019E-2</v>
      </c>
      <c r="AH34" s="15">
        <f t="shared" si="7"/>
        <v>3.7400966062368202E-2</v>
      </c>
      <c r="AI34" s="51"/>
      <c r="AJ34" s="51">
        <v>165973.51753634019</v>
      </c>
      <c r="AK34" s="51">
        <v>325.13501421483699</v>
      </c>
      <c r="AL34" s="15">
        <f t="shared" si="9"/>
        <v>3.3737204264733256E-2</v>
      </c>
      <c r="AM34" s="53">
        <f t="shared" si="9"/>
        <v>3.3737204264733256E-2</v>
      </c>
    </row>
    <row r="35" spans="1:39" x14ac:dyDescent="0.2">
      <c r="A35" s="160" t="s">
        <v>117</v>
      </c>
      <c r="B35" s="160" t="s">
        <v>118</v>
      </c>
      <c r="D35" s="62">
        <v>90959</v>
      </c>
      <c r="E35" s="67">
        <v>437.08490966121622</v>
      </c>
      <c r="F35" s="50"/>
      <c r="G35" s="82">
        <v>88151.407519094122</v>
      </c>
      <c r="H35" s="75">
        <v>420.87355929726635</v>
      </c>
      <c r="I35" s="84"/>
      <c r="J35" s="94">
        <f t="shared" si="10"/>
        <v>3.1849661394206752E-2</v>
      </c>
      <c r="K35" s="117">
        <f t="shared" si="10"/>
        <v>3.8518338835582755E-2</v>
      </c>
      <c r="L35" s="94">
        <v>4.4104548381918685E-2</v>
      </c>
      <c r="M35" s="88">
        <f>INDEX('Pace of change parameters'!$E$20:$I$20,1,$B$6)</f>
        <v>3.7400000000000003E-2</v>
      </c>
      <c r="N35" s="99">
        <f>IF(INDEX('Pace of change parameters'!$E$28:$I$28,1,$B$6)=1,(1+L35)*D35,D35)</f>
        <v>94970.705616270949</v>
      </c>
      <c r="O35" s="85">
        <f>IF(K35&lt;INDEX('Pace of change parameters'!$E$16:$I$16,1,$B$6),1,IF(K35&gt;INDEX('Pace of change parameters'!$E$17:$I$17,1,$B$6),0,(K35-INDEX('Pace of change parameters'!$E$17:$I$17,1,$B$6))/(INDEX('Pace of change parameters'!$E$16:$I$16,1,$B$6)-INDEX('Pace of change parameters'!$E$17:$I$17,1,$B$6))))</f>
        <v>0</v>
      </c>
      <c r="P35" s="52">
        <v>4.4104548381918685E-2</v>
      </c>
      <c r="Q35" s="52">
        <v>3.74000000000001E-2</v>
      </c>
      <c r="R35" s="9">
        <f>IF(INDEX('Pace of change parameters'!$E$29:$I$29,1,$B$6)=1,D35*(1+P35),D35)</f>
        <v>94970.705616270949</v>
      </c>
      <c r="S35" s="94">
        <f>IF(P35&lt;INDEX('Pace of change parameters'!$E$22:$I$22,1,$B$6),INDEX('Pace of change parameters'!$E$22:$I$22,1,$B$6),P35)</f>
        <v>4.4104548381918685E-2</v>
      </c>
      <c r="T35" s="123">
        <v>3.74000000000001E-2</v>
      </c>
      <c r="U35" s="108">
        <f t="shared" si="3"/>
        <v>94970.705616270949</v>
      </c>
      <c r="V35" s="122">
        <f>IF(J35&gt;INDEX('Pace of change parameters'!$E$24:$I$24,1,$B$6),0,IF(J35&lt;INDEX('Pace of change parameters'!$E$23:$I$23,1,$B$6),1,(J35-INDEX('Pace of change parameters'!$E$24:$I$24,1,$B$6))/(INDEX('Pace of change parameters'!$E$23:$I$23,1,$B$6)-INDEX('Pace of change parameters'!$E$24:$I$24,1,$B$6))))</f>
        <v>1</v>
      </c>
      <c r="W35" s="123">
        <f>MIN(S35, S35+(INDEX('Pace of change parameters'!$E$25:$I$25,1,$B$6)-S35)*(1-V35))</f>
        <v>4.4104548381918685E-2</v>
      </c>
      <c r="X35" s="123">
        <v>3.74000000000001E-2</v>
      </c>
      <c r="Y35" s="99">
        <f t="shared" si="4"/>
        <v>94970.705616270949</v>
      </c>
      <c r="Z35" s="88">
        <v>-4.7366031547646625E-2</v>
      </c>
      <c r="AA35" s="90">
        <f t="shared" si="8"/>
        <v>87733.753717517175</v>
      </c>
      <c r="AB35" s="90">
        <f>IF(INDEX('Pace of change parameters'!$E$27:$I$27,1,$B$6)=1,MAX(AA35,Y35),Y35)</f>
        <v>94970.705616270949</v>
      </c>
      <c r="AC35" s="88">
        <f t="shared" si="5"/>
        <v>4.4104548381918685E-2</v>
      </c>
      <c r="AD35" s="134">
        <v>3.74000000000001E-2</v>
      </c>
      <c r="AE35" s="51">
        <f t="shared" si="6"/>
        <v>94971</v>
      </c>
      <c r="AF35" s="51">
        <v>453.43329079984079</v>
      </c>
      <c r="AG35" s="15">
        <f t="shared" si="7"/>
        <v>4.4107784826130425E-2</v>
      </c>
      <c r="AH35" s="15">
        <f t="shared" si="7"/>
        <v>3.7403215661909295E-2</v>
      </c>
      <c r="AI35" s="51"/>
      <c r="AJ35" s="51">
        <v>92095.974553635955</v>
      </c>
      <c r="AK35" s="51">
        <v>439.70665583466058</v>
      </c>
      <c r="AL35" s="15">
        <f t="shared" si="9"/>
        <v>3.1217710223476303E-2</v>
      </c>
      <c r="AM35" s="53">
        <f t="shared" si="9"/>
        <v>3.1217710223476081E-2</v>
      </c>
    </row>
    <row r="36" spans="1:39" x14ac:dyDescent="0.2">
      <c r="A36" s="160" t="s">
        <v>119</v>
      </c>
      <c r="B36" s="160" t="s">
        <v>120</v>
      </c>
      <c r="D36" s="62">
        <v>74629</v>
      </c>
      <c r="E36" s="67">
        <v>297.34336190224928</v>
      </c>
      <c r="F36" s="50"/>
      <c r="G36" s="82">
        <v>71834.32974320119</v>
      </c>
      <c r="H36" s="75">
        <v>285.01617215390019</v>
      </c>
      <c r="I36" s="84"/>
      <c r="J36" s="94">
        <f t="shared" si="10"/>
        <v>3.8904382720482023E-2</v>
      </c>
      <c r="K36" s="117">
        <f t="shared" si="10"/>
        <v>4.3250843119501337E-2</v>
      </c>
      <c r="L36" s="94">
        <v>4.1740166518631439E-2</v>
      </c>
      <c r="M36" s="88">
        <f>INDEX('Pace of change parameters'!$E$20:$I$20,1,$B$6)</f>
        <v>3.7400000000000003E-2</v>
      </c>
      <c r="N36" s="99">
        <f>IF(INDEX('Pace of change parameters'!$E$28:$I$28,1,$B$6)=1,(1+L36)*D36,D36)</f>
        <v>77744.026887118947</v>
      </c>
      <c r="O36" s="85">
        <f>IF(K36&lt;INDEX('Pace of change parameters'!$E$16:$I$16,1,$B$6),1,IF(K36&gt;INDEX('Pace of change parameters'!$E$17:$I$17,1,$B$6),0,(K36-INDEX('Pace of change parameters'!$E$17:$I$17,1,$B$6))/(INDEX('Pace of change parameters'!$E$16:$I$16,1,$B$6)-INDEX('Pace of change parameters'!$E$17:$I$17,1,$B$6))))</f>
        <v>0</v>
      </c>
      <c r="P36" s="52">
        <v>4.1740166518631439E-2</v>
      </c>
      <c r="Q36" s="52">
        <v>3.74000000000001E-2</v>
      </c>
      <c r="R36" s="9">
        <f>IF(INDEX('Pace of change parameters'!$E$29:$I$29,1,$B$6)=1,D36*(1+P36),D36)</f>
        <v>77744.026887118947</v>
      </c>
      <c r="S36" s="94">
        <f>IF(P36&lt;INDEX('Pace of change parameters'!$E$22:$I$22,1,$B$6),INDEX('Pace of change parameters'!$E$22:$I$22,1,$B$6),P36)</f>
        <v>4.1740166518631439E-2</v>
      </c>
      <c r="T36" s="123">
        <v>3.74000000000001E-2</v>
      </c>
      <c r="U36" s="108">
        <f t="shared" si="3"/>
        <v>77744.026887118947</v>
      </c>
      <c r="V36" s="122">
        <f>IF(J36&gt;INDEX('Pace of change parameters'!$E$24:$I$24,1,$B$6),0,IF(J36&lt;INDEX('Pace of change parameters'!$E$23:$I$23,1,$B$6),1,(J36-INDEX('Pace of change parameters'!$E$24:$I$24,1,$B$6))/(INDEX('Pace of change parameters'!$E$23:$I$23,1,$B$6)-INDEX('Pace of change parameters'!$E$24:$I$24,1,$B$6))))</f>
        <v>1</v>
      </c>
      <c r="W36" s="123">
        <f>MIN(S36, S36+(INDEX('Pace of change parameters'!$E$25:$I$25,1,$B$6)-S36)*(1-V36))</f>
        <v>4.1740166518631439E-2</v>
      </c>
      <c r="X36" s="123">
        <v>3.74000000000001E-2</v>
      </c>
      <c r="Y36" s="99">
        <f t="shared" si="4"/>
        <v>77744.026887118947</v>
      </c>
      <c r="Z36" s="88">
        <v>0</v>
      </c>
      <c r="AA36" s="90">
        <f t="shared" si="8"/>
        <v>75048.746132321961</v>
      </c>
      <c r="AB36" s="90">
        <f>IF(INDEX('Pace of change parameters'!$E$27:$I$27,1,$B$6)=1,MAX(AA36,Y36),Y36)</f>
        <v>77744.026887118947</v>
      </c>
      <c r="AC36" s="88">
        <f t="shared" si="5"/>
        <v>4.1740166518631439E-2</v>
      </c>
      <c r="AD36" s="134">
        <v>3.74000000000001E-2</v>
      </c>
      <c r="AE36" s="51">
        <f t="shared" si="6"/>
        <v>77744</v>
      </c>
      <c r="AF36" s="51">
        <v>308.46389695770773</v>
      </c>
      <c r="AG36" s="15">
        <f t="shared" si="7"/>
        <v>4.1739806241541499E-2</v>
      </c>
      <c r="AH36" s="15">
        <f t="shared" si="7"/>
        <v>3.7399641223920366E-2</v>
      </c>
      <c r="AI36" s="51"/>
      <c r="AJ36" s="51">
        <v>75048.746132321961</v>
      </c>
      <c r="AK36" s="51">
        <v>297.76997187906119</v>
      </c>
      <c r="AL36" s="15">
        <f t="shared" si="9"/>
        <v>3.5913376393070129E-2</v>
      </c>
      <c r="AM36" s="53">
        <f t="shared" si="9"/>
        <v>3.5913376393069907E-2</v>
      </c>
    </row>
    <row r="37" spans="1:39" x14ac:dyDescent="0.2">
      <c r="A37" s="160" t="s">
        <v>121</v>
      </c>
      <c r="B37" s="160" t="s">
        <v>122</v>
      </c>
      <c r="D37" s="62">
        <v>98854</v>
      </c>
      <c r="E37" s="67">
        <v>368.70501123369354</v>
      </c>
      <c r="F37" s="50"/>
      <c r="G37" s="82">
        <v>92713.615950033214</v>
      </c>
      <c r="H37" s="75">
        <v>342.61131732545567</v>
      </c>
      <c r="I37" s="84"/>
      <c r="J37" s="94">
        <f t="shared" si="10"/>
        <v>6.6229582214505145E-2</v>
      </c>
      <c r="K37" s="117">
        <f t="shared" si="10"/>
        <v>7.6161214147665746E-2</v>
      </c>
      <c r="L37" s="94">
        <v>4.7063092395224881E-2</v>
      </c>
      <c r="M37" s="88">
        <f>INDEX('Pace of change parameters'!$E$20:$I$20,1,$B$6)</f>
        <v>3.7400000000000003E-2</v>
      </c>
      <c r="N37" s="99">
        <f>IF(INDEX('Pace of change parameters'!$E$28:$I$28,1,$B$6)=1,(1+L37)*D37,D37)</f>
        <v>103506.37493563756</v>
      </c>
      <c r="O37" s="85">
        <f>IF(K37&lt;INDEX('Pace of change parameters'!$E$16:$I$16,1,$B$6),1,IF(K37&gt;INDEX('Pace of change parameters'!$E$17:$I$17,1,$B$6),0,(K37-INDEX('Pace of change parameters'!$E$17:$I$17,1,$B$6))/(INDEX('Pace of change parameters'!$E$16:$I$16,1,$B$6)-INDEX('Pace of change parameters'!$E$17:$I$17,1,$B$6))))</f>
        <v>0</v>
      </c>
      <c r="P37" s="52">
        <v>4.7063092395224881E-2</v>
      </c>
      <c r="Q37" s="52">
        <v>3.74000000000001E-2</v>
      </c>
      <c r="R37" s="9">
        <f>IF(INDEX('Pace of change parameters'!$E$29:$I$29,1,$B$6)=1,D37*(1+P37),D37)</f>
        <v>103506.37493563756</v>
      </c>
      <c r="S37" s="94">
        <f>IF(P37&lt;INDEX('Pace of change parameters'!$E$22:$I$22,1,$B$6),INDEX('Pace of change parameters'!$E$22:$I$22,1,$B$6),P37)</f>
        <v>4.7063092395224881E-2</v>
      </c>
      <c r="T37" s="123">
        <v>3.74000000000001E-2</v>
      </c>
      <c r="U37" s="108">
        <f t="shared" si="3"/>
        <v>103506.37493563756</v>
      </c>
      <c r="V37" s="122">
        <f>IF(J37&gt;INDEX('Pace of change parameters'!$E$24:$I$24,1,$B$6),0,IF(J37&lt;INDEX('Pace of change parameters'!$E$23:$I$23,1,$B$6),1,(J37-INDEX('Pace of change parameters'!$E$24:$I$24,1,$B$6))/(INDEX('Pace of change parameters'!$E$23:$I$23,1,$B$6)-INDEX('Pace of change parameters'!$E$24:$I$24,1,$B$6))))</f>
        <v>1</v>
      </c>
      <c r="W37" s="123">
        <f>MIN(S37, S37+(INDEX('Pace of change parameters'!$E$25:$I$25,1,$B$6)-S37)*(1-V37))</f>
        <v>4.7063092395224881E-2</v>
      </c>
      <c r="X37" s="123">
        <v>3.74000000000001E-2</v>
      </c>
      <c r="Y37" s="99">
        <f t="shared" si="4"/>
        <v>103506.37493563756</v>
      </c>
      <c r="Z37" s="88">
        <v>-2.8589798941360711E-2</v>
      </c>
      <c r="AA37" s="90">
        <f t="shared" si="8"/>
        <v>94093.056454633595</v>
      </c>
      <c r="AB37" s="90">
        <f>IF(INDEX('Pace of change parameters'!$E$27:$I$27,1,$B$6)=1,MAX(AA37,Y37),Y37)</f>
        <v>103506.37493563756</v>
      </c>
      <c r="AC37" s="88">
        <f t="shared" si="5"/>
        <v>4.7063092395224881E-2</v>
      </c>
      <c r="AD37" s="134">
        <v>3.74000000000001E-2</v>
      </c>
      <c r="AE37" s="51">
        <f t="shared" si="6"/>
        <v>103506</v>
      </c>
      <c r="AF37" s="51">
        <v>382.49319312710844</v>
      </c>
      <c r="AG37" s="15">
        <f t="shared" si="7"/>
        <v>4.7059299573107838E-2</v>
      </c>
      <c r="AH37" s="15">
        <f t="shared" si="7"/>
        <v>3.7396242180922412E-2</v>
      </c>
      <c r="AI37" s="51"/>
      <c r="AJ37" s="51">
        <v>96862.331023589548</v>
      </c>
      <c r="AK37" s="51">
        <v>357.94236360160517</v>
      </c>
      <c r="AL37" s="15">
        <f t="shared" si="9"/>
        <v>6.8588778591261335E-2</v>
      </c>
      <c r="AM37" s="53">
        <f t="shared" si="9"/>
        <v>6.8588778591261335E-2</v>
      </c>
    </row>
    <row r="38" spans="1:39" x14ac:dyDescent="0.2">
      <c r="A38" s="160" t="s">
        <v>123</v>
      </c>
      <c r="B38" s="160" t="s">
        <v>124</v>
      </c>
      <c r="D38" s="62">
        <v>43325</v>
      </c>
      <c r="E38" s="67">
        <v>238.05900857473384</v>
      </c>
      <c r="F38" s="50"/>
      <c r="G38" s="82">
        <v>39755.920092783083</v>
      </c>
      <c r="H38" s="75">
        <v>217.68648819758596</v>
      </c>
      <c r="I38" s="84"/>
      <c r="J38" s="94">
        <f t="shared" si="10"/>
        <v>8.9774803322054453E-2</v>
      </c>
      <c r="K38" s="117">
        <f t="shared" si="10"/>
        <v>9.3586517683433401E-2</v>
      </c>
      <c r="L38" s="94">
        <v>4.1028522577729376E-2</v>
      </c>
      <c r="M38" s="88">
        <f>INDEX('Pace of change parameters'!$E$20:$I$20,1,$B$6)</f>
        <v>3.7400000000000003E-2</v>
      </c>
      <c r="N38" s="99">
        <f>IF(INDEX('Pace of change parameters'!$E$28:$I$28,1,$B$6)=1,(1+L38)*D38,D38)</f>
        <v>45102.560740680128</v>
      </c>
      <c r="O38" s="85">
        <f>IF(K38&lt;INDEX('Pace of change parameters'!$E$16:$I$16,1,$B$6),1,IF(K38&gt;INDEX('Pace of change parameters'!$E$17:$I$17,1,$B$6),0,(K38-INDEX('Pace of change parameters'!$E$17:$I$17,1,$B$6))/(INDEX('Pace of change parameters'!$E$16:$I$16,1,$B$6)-INDEX('Pace of change parameters'!$E$17:$I$17,1,$B$6))))</f>
        <v>0</v>
      </c>
      <c r="P38" s="52">
        <v>4.1028522577729376E-2</v>
      </c>
      <c r="Q38" s="52">
        <v>3.74000000000001E-2</v>
      </c>
      <c r="R38" s="9">
        <f>IF(INDEX('Pace of change parameters'!$E$29:$I$29,1,$B$6)=1,D38*(1+P38),D38)</f>
        <v>45102.560740680128</v>
      </c>
      <c r="S38" s="94">
        <f>IF(P38&lt;INDEX('Pace of change parameters'!$E$22:$I$22,1,$B$6),INDEX('Pace of change parameters'!$E$22:$I$22,1,$B$6),P38)</f>
        <v>4.1028522577729376E-2</v>
      </c>
      <c r="T38" s="123">
        <v>3.74000000000001E-2</v>
      </c>
      <c r="U38" s="108">
        <f t="shared" si="3"/>
        <v>45102.560740680128</v>
      </c>
      <c r="V38" s="122">
        <f>IF(J38&gt;INDEX('Pace of change parameters'!$E$24:$I$24,1,$B$6),0,IF(J38&lt;INDEX('Pace of change parameters'!$E$23:$I$23,1,$B$6),1,(J38-INDEX('Pace of change parameters'!$E$24:$I$24,1,$B$6))/(INDEX('Pace of change parameters'!$E$23:$I$23,1,$B$6)-INDEX('Pace of change parameters'!$E$24:$I$24,1,$B$6))))</f>
        <v>1</v>
      </c>
      <c r="W38" s="123">
        <f>MIN(S38, S38+(INDEX('Pace of change parameters'!$E$25:$I$25,1,$B$6)-S38)*(1-V38))</f>
        <v>4.1028522577729376E-2</v>
      </c>
      <c r="X38" s="123">
        <v>3.74000000000001E-2</v>
      </c>
      <c r="Y38" s="99">
        <f t="shared" si="4"/>
        <v>45102.560740680128</v>
      </c>
      <c r="Z38" s="88">
        <v>-3.6668485296973086E-2</v>
      </c>
      <c r="AA38" s="90">
        <f t="shared" si="8"/>
        <v>40011.881507453669</v>
      </c>
      <c r="AB38" s="90">
        <f>IF(INDEX('Pace of change parameters'!$E$27:$I$27,1,$B$6)=1,MAX(AA38,Y38),Y38)</f>
        <v>45102.560740680128</v>
      </c>
      <c r="AC38" s="88">
        <f t="shared" si="5"/>
        <v>4.1028522577729376E-2</v>
      </c>
      <c r="AD38" s="134">
        <v>3.74000000000001E-2</v>
      </c>
      <c r="AE38" s="51">
        <f t="shared" si="6"/>
        <v>45103</v>
      </c>
      <c r="AF38" s="51">
        <v>246.96482069240409</v>
      </c>
      <c r="AG38" s="15">
        <f t="shared" si="7"/>
        <v>4.1038661281015631E-2</v>
      </c>
      <c r="AH38" s="15">
        <f t="shared" si="7"/>
        <v>3.7410103364664105E-2</v>
      </c>
      <c r="AI38" s="51"/>
      <c r="AJ38" s="51">
        <v>41534.903505973656</v>
      </c>
      <c r="AK38" s="51">
        <v>227.4274437804379</v>
      </c>
      <c r="AL38" s="15">
        <f t="shared" si="9"/>
        <v>8.5905977692067426E-2</v>
      </c>
      <c r="AM38" s="53">
        <f t="shared" si="9"/>
        <v>8.5905977692067426E-2</v>
      </c>
    </row>
    <row r="39" spans="1:39" x14ac:dyDescent="0.2">
      <c r="A39" s="160" t="s">
        <v>125</v>
      </c>
      <c r="B39" s="160" t="s">
        <v>126</v>
      </c>
      <c r="D39" s="62">
        <v>53790</v>
      </c>
      <c r="E39" s="67">
        <v>305.55163343825797</v>
      </c>
      <c r="F39" s="50"/>
      <c r="G39" s="82">
        <v>48011.978419675375</v>
      </c>
      <c r="H39" s="75">
        <v>270.79077579508618</v>
      </c>
      <c r="I39" s="84"/>
      <c r="J39" s="94">
        <f t="shared" si="10"/>
        <v>0.12034541734186877</v>
      </c>
      <c r="K39" s="117">
        <f t="shared" si="10"/>
        <v>0.1283679532329276</v>
      </c>
      <c r="L39" s="94">
        <v>4.4828582832186381E-2</v>
      </c>
      <c r="M39" s="88">
        <f>INDEX('Pace of change parameters'!$E$20:$I$20,1,$B$6)</f>
        <v>3.7400000000000003E-2</v>
      </c>
      <c r="N39" s="99">
        <f>IF(INDEX('Pace of change parameters'!$E$28:$I$28,1,$B$6)=1,(1+L39)*D39,D39)</f>
        <v>56201.329470543307</v>
      </c>
      <c r="O39" s="85">
        <f>IF(K39&lt;INDEX('Pace of change parameters'!$E$16:$I$16,1,$B$6),1,IF(K39&gt;INDEX('Pace of change parameters'!$E$17:$I$17,1,$B$6),0,(K39-INDEX('Pace of change parameters'!$E$17:$I$17,1,$B$6))/(INDEX('Pace of change parameters'!$E$16:$I$16,1,$B$6)-INDEX('Pace of change parameters'!$E$17:$I$17,1,$B$6))))</f>
        <v>0</v>
      </c>
      <c r="P39" s="52">
        <v>4.4828582832186381E-2</v>
      </c>
      <c r="Q39" s="52">
        <v>3.74000000000001E-2</v>
      </c>
      <c r="R39" s="9">
        <f>IF(INDEX('Pace of change parameters'!$E$29:$I$29,1,$B$6)=1,D39*(1+P39),D39)</f>
        <v>56201.329470543307</v>
      </c>
      <c r="S39" s="94">
        <f>IF(P39&lt;INDEX('Pace of change parameters'!$E$22:$I$22,1,$B$6),INDEX('Pace of change parameters'!$E$22:$I$22,1,$B$6),P39)</f>
        <v>4.4828582832186381E-2</v>
      </c>
      <c r="T39" s="123">
        <v>3.74000000000001E-2</v>
      </c>
      <c r="U39" s="108">
        <f t="shared" si="3"/>
        <v>56201.329470543307</v>
      </c>
      <c r="V39" s="122">
        <f>IF(J39&gt;INDEX('Pace of change parameters'!$E$24:$I$24,1,$B$6),0,IF(J39&lt;INDEX('Pace of change parameters'!$E$23:$I$23,1,$B$6),1,(J39-INDEX('Pace of change parameters'!$E$24:$I$24,1,$B$6))/(INDEX('Pace of change parameters'!$E$23:$I$23,1,$B$6)-INDEX('Pace of change parameters'!$E$24:$I$24,1,$B$6))))</f>
        <v>1</v>
      </c>
      <c r="W39" s="123">
        <f>MIN(S39, S39+(INDEX('Pace of change parameters'!$E$25:$I$25,1,$B$6)-S39)*(1-V39))</f>
        <v>4.4828582832186381E-2</v>
      </c>
      <c r="X39" s="123">
        <v>3.74000000000001E-2</v>
      </c>
      <c r="Y39" s="99">
        <f t="shared" si="4"/>
        <v>56201.329470543307</v>
      </c>
      <c r="Z39" s="88">
        <v>0</v>
      </c>
      <c r="AA39" s="90">
        <f t="shared" si="8"/>
        <v>50160.400919864762</v>
      </c>
      <c r="AB39" s="90">
        <f>IF(INDEX('Pace of change parameters'!$E$27:$I$27,1,$B$6)=1,MAX(AA39,Y39),Y39)</f>
        <v>56201.329470543307</v>
      </c>
      <c r="AC39" s="88">
        <f t="shared" si="5"/>
        <v>4.4828582832186381E-2</v>
      </c>
      <c r="AD39" s="134">
        <v>3.74000000000001E-2</v>
      </c>
      <c r="AE39" s="51">
        <f t="shared" si="6"/>
        <v>56201</v>
      </c>
      <c r="AF39" s="51">
        <v>316.97740629290524</v>
      </c>
      <c r="AG39" s="15">
        <f t="shared" si="7"/>
        <v>4.4822457705893326E-2</v>
      </c>
      <c r="AH39" s="15">
        <f t="shared" si="7"/>
        <v>3.7393918422484962E-2</v>
      </c>
      <c r="AI39" s="51"/>
      <c r="AJ39" s="51">
        <v>50160.400919864762</v>
      </c>
      <c r="AK39" s="51">
        <v>282.90802267203412</v>
      </c>
      <c r="AL39" s="15">
        <f t="shared" si="9"/>
        <v>0.12042565388952098</v>
      </c>
      <c r="AM39" s="53">
        <f t="shared" si="9"/>
        <v>0.12042565388952098</v>
      </c>
    </row>
    <row r="40" spans="1:39" x14ac:dyDescent="0.2">
      <c r="A40" s="160" t="s">
        <v>127</v>
      </c>
      <c r="B40" s="160" t="s">
        <v>128</v>
      </c>
      <c r="D40" s="62">
        <v>55441</v>
      </c>
      <c r="E40" s="67">
        <v>357.67952927667824</v>
      </c>
      <c r="F40" s="50"/>
      <c r="G40" s="82">
        <v>49756.107524201769</v>
      </c>
      <c r="H40" s="75">
        <v>320.82665932459844</v>
      </c>
      <c r="I40" s="84"/>
      <c r="J40" s="94">
        <f t="shared" si="10"/>
        <v>0.11425516903694799</v>
      </c>
      <c r="K40" s="117">
        <f t="shared" si="10"/>
        <v>0.11486847766847719</v>
      </c>
      <c r="L40" s="94">
        <v>3.7971005988600037E-2</v>
      </c>
      <c r="M40" s="88">
        <f>INDEX('Pace of change parameters'!$E$20:$I$20,1,$B$6)</f>
        <v>3.7400000000000003E-2</v>
      </c>
      <c r="N40" s="99">
        <f>IF(INDEX('Pace of change parameters'!$E$28:$I$28,1,$B$6)=1,(1+L40)*D40,D40)</f>
        <v>57546.150543013973</v>
      </c>
      <c r="O40" s="85">
        <f>IF(K40&lt;INDEX('Pace of change parameters'!$E$16:$I$16,1,$B$6),1,IF(K40&gt;INDEX('Pace of change parameters'!$E$17:$I$17,1,$B$6),0,(K40-INDEX('Pace of change parameters'!$E$17:$I$17,1,$B$6))/(INDEX('Pace of change parameters'!$E$16:$I$16,1,$B$6)-INDEX('Pace of change parameters'!$E$17:$I$17,1,$B$6))))</f>
        <v>0</v>
      </c>
      <c r="P40" s="52">
        <v>3.7971005988600037E-2</v>
      </c>
      <c r="Q40" s="52">
        <v>3.74000000000001E-2</v>
      </c>
      <c r="R40" s="9">
        <f>IF(INDEX('Pace of change parameters'!$E$29:$I$29,1,$B$6)=1,D40*(1+P40),D40)</f>
        <v>57546.150543013973</v>
      </c>
      <c r="S40" s="94">
        <f>IF(P40&lt;INDEX('Pace of change parameters'!$E$22:$I$22,1,$B$6),INDEX('Pace of change parameters'!$E$22:$I$22,1,$B$6),P40)</f>
        <v>3.7971005988600037E-2</v>
      </c>
      <c r="T40" s="123">
        <v>3.74000000000001E-2</v>
      </c>
      <c r="U40" s="108">
        <f t="shared" si="3"/>
        <v>57546.150543013973</v>
      </c>
      <c r="V40" s="122">
        <f>IF(J40&gt;INDEX('Pace of change parameters'!$E$24:$I$24,1,$B$6),0,IF(J40&lt;INDEX('Pace of change parameters'!$E$23:$I$23,1,$B$6),1,(J40-INDEX('Pace of change parameters'!$E$24:$I$24,1,$B$6))/(INDEX('Pace of change parameters'!$E$23:$I$23,1,$B$6)-INDEX('Pace of change parameters'!$E$24:$I$24,1,$B$6))))</f>
        <v>1</v>
      </c>
      <c r="W40" s="123">
        <f>MIN(S40, S40+(INDEX('Pace of change parameters'!$E$25:$I$25,1,$B$6)-S40)*(1-V40))</f>
        <v>3.7971005988600037E-2</v>
      </c>
      <c r="X40" s="123">
        <v>3.74000000000001E-2</v>
      </c>
      <c r="Y40" s="99">
        <f t="shared" si="4"/>
        <v>57546.150543013973</v>
      </c>
      <c r="Z40" s="88">
        <v>0</v>
      </c>
      <c r="AA40" s="90">
        <f t="shared" si="8"/>
        <v>51982.575677470595</v>
      </c>
      <c r="AB40" s="90">
        <f>IF(INDEX('Pace of change parameters'!$E$27:$I$27,1,$B$6)=1,MAX(AA40,Y40),Y40)</f>
        <v>57546.150543013973</v>
      </c>
      <c r="AC40" s="88">
        <f t="shared" si="5"/>
        <v>3.7971005988600037E-2</v>
      </c>
      <c r="AD40" s="134">
        <v>3.74000000000001E-2</v>
      </c>
      <c r="AE40" s="51">
        <f t="shared" si="6"/>
        <v>57546</v>
      </c>
      <c r="AF40" s="51">
        <v>371.05577297245645</v>
      </c>
      <c r="AG40" s="15">
        <f t="shared" si="7"/>
        <v>3.7968290615248534E-2</v>
      </c>
      <c r="AH40" s="15">
        <f t="shared" si="7"/>
        <v>3.7397286120423257E-2</v>
      </c>
      <c r="AI40" s="51"/>
      <c r="AJ40" s="51">
        <v>51982.575677470595</v>
      </c>
      <c r="AK40" s="51">
        <v>335.18289366946556</v>
      </c>
      <c r="AL40" s="15">
        <f t="shared" si="9"/>
        <v>0.10702479148105404</v>
      </c>
      <c r="AM40" s="53">
        <f t="shared" si="9"/>
        <v>0.10702479148105404</v>
      </c>
    </row>
    <row r="41" spans="1:39" x14ac:dyDescent="0.2">
      <c r="A41" s="160" t="s">
        <v>129</v>
      </c>
      <c r="B41" s="160" t="s">
        <v>130</v>
      </c>
      <c r="D41" s="62">
        <v>33531</v>
      </c>
      <c r="E41" s="67">
        <v>269.25553427209684</v>
      </c>
      <c r="F41" s="50"/>
      <c r="G41" s="82">
        <v>32598.1690842834</v>
      </c>
      <c r="H41" s="75">
        <v>261.16899762212051</v>
      </c>
      <c r="I41" s="84"/>
      <c r="J41" s="94">
        <f t="shared" si="10"/>
        <v>2.8616052432415495E-2</v>
      </c>
      <c r="K41" s="117">
        <f t="shared" si="10"/>
        <v>3.0962850581815804E-2</v>
      </c>
      <c r="L41" s="94">
        <v>3.9766838816515548E-2</v>
      </c>
      <c r="M41" s="88">
        <f>INDEX('Pace of change parameters'!$E$20:$I$20,1,$B$6)</f>
        <v>3.7400000000000003E-2</v>
      </c>
      <c r="N41" s="99">
        <f>IF(INDEX('Pace of change parameters'!$E$28:$I$28,1,$B$6)=1,(1+L41)*D41,D41)</f>
        <v>34864.421872356586</v>
      </c>
      <c r="O41" s="85">
        <f>IF(K41&lt;INDEX('Pace of change parameters'!$E$16:$I$16,1,$B$6),1,IF(K41&gt;INDEX('Pace of change parameters'!$E$17:$I$17,1,$B$6),0,(K41-INDEX('Pace of change parameters'!$E$17:$I$17,1,$B$6))/(INDEX('Pace of change parameters'!$E$16:$I$16,1,$B$6)-INDEX('Pace of change parameters'!$E$17:$I$17,1,$B$6))))</f>
        <v>0</v>
      </c>
      <c r="P41" s="52">
        <v>3.9766838816515548E-2</v>
      </c>
      <c r="Q41" s="52">
        <v>3.74000000000001E-2</v>
      </c>
      <c r="R41" s="9">
        <f>IF(INDEX('Pace of change parameters'!$E$29:$I$29,1,$B$6)=1,D41*(1+P41),D41)</f>
        <v>34864.421872356586</v>
      </c>
      <c r="S41" s="94">
        <f>IF(P41&lt;INDEX('Pace of change parameters'!$E$22:$I$22,1,$B$6),INDEX('Pace of change parameters'!$E$22:$I$22,1,$B$6),P41)</f>
        <v>3.9766838816515548E-2</v>
      </c>
      <c r="T41" s="123">
        <v>3.74000000000001E-2</v>
      </c>
      <c r="U41" s="108">
        <f t="shared" si="3"/>
        <v>34864.421872356586</v>
      </c>
      <c r="V41" s="122">
        <f>IF(J41&gt;INDEX('Pace of change parameters'!$E$24:$I$24,1,$B$6),0,IF(J41&lt;INDEX('Pace of change parameters'!$E$23:$I$23,1,$B$6),1,(J41-INDEX('Pace of change parameters'!$E$24:$I$24,1,$B$6))/(INDEX('Pace of change parameters'!$E$23:$I$23,1,$B$6)-INDEX('Pace of change parameters'!$E$24:$I$24,1,$B$6))))</f>
        <v>1</v>
      </c>
      <c r="W41" s="123">
        <f>MIN(S41, S41+(INDEX('Pace of change parameters'!$E$25:$I$25,1,$B$6)-S41)*(1-V41))</f>
        <v>3.9766838816515548E-2</v>
      </c>
      <c r="X41" s="123">
        <v>3.74000000000001E-2</v>
      </c>
      <c r="Y41" s="99">
        <f t="shared" si="4"/>
        <v>34864.421872356586</v>
      </c>
      <c r="Z41" s="88">
        <v>0</v>
      </c>
      <c r="AA41" s="90">
        <f t="shared" si="8"/>
        <v>34056.860065802131</v>
      </c>
      <c r="AB41" s="90">
        <f>IF(INDEX('Pace of change parameters'!$E$27:$I$27,1,$B$6)=1,MAX(AA41,Y41),Y41)</f>
        <v>34864.421872356586</v>
      </c>
      <c r="AC41" s="88">
        <f t="shared" si="5"/>
        <v>3.9766838816515548E-2</v>
      </c>
      <c r="AD41" s="134">
        <v>3.74000000000001E-2</v>
      </c>
      <c r="AE41" s="51">
        <f t="shared" si="6"/>
        <v>34864</v>
      </c>
      <c r="AF41" s="51">
        <v>279.32231131004244</v>
      </c>
      <c r="AG41" s="15">
        <f t="shared" ref="AG41:AH72" si="11">AE41/D41 - 1</f>
        <v>3.9754257254480896E-2</v>
      </c>
      <c r="AH41" s="15">
        <f t="shared" si="11"/>
        <v>3.7387447077587677E-2</v>
      </c>
      <c r="AI41" s="51"/>
      <c r="AJ41" s="51">
        <v>34056.860065802131</v>
      </c>
      <c r="AK41" s="51">
        <v>272.8556926784803</v>
      </c>
      <c r="AL41" s="15">
        <f t="shared" si="9"/>
        <v>2.3699775394395495E-2</v>
      </c>
      <c r="AM41" s="53">
        <f t="shared" si="9"/>
        <v>2.3699775394395273E-2</v>
      </c>
    </row>
    <row r="42" spans="1:39" x14ac:dyDescent="0.2">
      <c r="A42" s="160" t="s">
        <v>131</v>
      </c>
      <c r="B42" s="160" t="s">
        <v>132</v>
      </c>
      <c r="D42" s="62">
        <v>55854</v>
      </c>
      <c r="E42" s="67">
        <v>282.3219660703931</v>
      </c>
      <c r="F42" s="50"/>
      <c r="G42" s="82">
        <v>52516.548164406551</v>
      </c>
      <c r="H42" s="75">
        <v>264.35970757438776</v>
      </c>
      <c r="I42" s="84"/>
      <c r="J42" s="94">
        <f t="shared" si="10"/>
        <v>6.3550479843902385E-2</v>
      </c>
      <c r="K42" s="117">
        <f t="shared" si="10"/>
        <v>6.7946279184587732E-2</v>
      </c>
      <c r="L42" s="94">
        <v>4.1687715837142481E-2</v>
      </c>
      <c r="M42" s="88">
        <f>INDEX('Pace of change parameters'!$E$20:$I$20,1,$B$6)</f>
        <v>3.7400000000000003E-2</v>
      </c>
      <c r="N42" s="99">
        <f>IF(INDEX('Pace of change parameters'!$E$28:$I$28,1,$B$6)=1,(1+L42)*D42,D42)</f>
        <v>58182.425680367756</v>
      </c>
      <c r="O42" s="85">
        <f>IF(K42&lt;INDEX('Pace of change parameters'!$E$16:$I$16,1,$B$6),1,IF(K42&gt;INDEX('Pace of change parameters'!$E$17:$I$17,1,$B$6),0,(K42-INDEX('Pace of change parameters'!$E$17:$I$17,1,$B$6))/(INDEX('Pace of change parameters'!$E$16:$I$16,1,$B$6)-INDEX('Pace of change parameters'!$E$17:$I$17,1,$B$6))))</f>
        <v>0</v>
      </c>
      <c r="P42" s="52">
        <v>4.1687715837142481E-2</v>
      </c>
      <c r="Q42" s="52">
        <v>3.74000000000001E-2</v>
      </c>
      <c r="R42" s="9">
        <f>IF(INDEX('Pace of change parameters'!$E$29:$I$29,1,$B$6)=1,D42*(1+P42),D42)</f>
        <v>58182.425680367756</v>
      </c>
      <c r="S42" s="94">
        <f>IF(P42&lt;INDEX('Pace of change parameters'!$E$22:$I$22,1,$B$6),INDEX('Pace of change parameters'!$E$22:$I$22,1,$B$6),P42)</f>
        <v>4.1687715837142481E-2</v>
      </c>
      <c r="T42" s="123">
        <v>3.74000000000001E-2</v>
      </c>
      <c r="U42" s="108">
        <f t="shared" si="3"/>
        <v>58182.425680367756</v>
      </c>
      <c r="V42" s="122">
        <f>IF(J42&gt;INDEX('Pace of change parameters'!$E$24:$I$24,1,$B$6),0,IF(J42&lt;INDEX('Pace of change parameters'!$E$23:$I$23,1,$B$6),1,(J42-INDEX('Pace of change parameters'!$E$24:$I$24,1,$B$6))/(INDEX('Pace of change parameters'!$E$23:$I$23,1,$B$6)-INDEX('Pace of change parameters'!$E$24:$I$24,1,$B$6))))</f>
        <v>1</v>
      </c>
      <c r="W42" s="123">
        <f>MIN(S42, S42+(INDEX('Pace of change parameters'!$E$25:$I$25,1,$B$6)-S42)*(1-V42))</f>
        <v>4.1687715837142481E-2</v>
      </c>
      <c r="X42" s="123">
        <v>3.74000000000001E-2</v>
      </c>
      <c r="Y42" s="99">
        <f t="shared" si="4"/>
        <v>58182.425680367756</v>
      </c>
      <c r="Z42" s="88">
        <v>0</v>
      </c>
      <c r="AA42" s="90">
        <f t="shared" si="8"/>
        <v>54866.539508701033</v>
      </c>
      <c r="AB42" s="90">
        <f>IF(INDEX('Pace of change parameters'!$E$27:$I$27,1,$B$6)=1,MAX(AA42,Y42),Y42)</f>
        <v>58182.425680367756</v>
      </c>
      <c r="AC42" s="88">
        <f t="shared" si="5"/>
        <v>4.1687715837142481E-2</v>
      </c>
      <c r="AD42" s="134">
        <v>3.74000000000001E-2</v>
      </c>
      <c r="AE42" s="51">
        <f t="shared" si="6"/>
        <v>58182</v>
      </c>
      <c r="AF42" s="51">
        <v>292.87866479612973</v>
      </c>
      <c r="AG42" s="15">
        <f t="shared" si="11"/>
        <v>4.168009453217314E-2</v>
      </c>
      <c r="AH42" s="15">
        <f t="shared" si="11"/>
        <v>3.739241006526739E-2</v>
      </c>
      <c r="AI42" s="51"/>
      <c r="AJ42" s="51">
        <v>54866.539508701033</v>
      </c>
      <c r="AK42" s="51">
        <v>276.18917935602866</v>
      </c>
      <c r="AL42" s="15">
        <f t="shared" si="9"/>
        <v>6.0427731017612007E-2</v>
      </c>
      <c r="AM42" s="53">
        <f t="shared" si="9"/>
        <v>6.0427731017611785E-2</v>
      </c>
    </row>
    <row r="43" spans="1:39" x14ac:dyDescent="0.2">
      <c r="A43" s="160" t="s">
        <v>133</v>
      </c>
      <c r="B43" s="160" t="s">
        <v>134</v>
      </c>
      <c r="D43" s="62">
        <v>91404</v>
      </c>
      <c r="E43" s="67">
        <v>294.34138802788385</v>
      </c>
      <c r="F43" s="50"/>
      <c r="G43" s="82">
        <v>80229.600612740251</v>
      </c>
      <c r="H43" s="75">
        <v>257.10410547142726</v>
      </c>
      <c r="I43" s="84"/>
      <c r="J43" s="94">
        <f t="shared" si="10"/>
        <v>0.1392802569365561</v>
      </c>
      <c r="K43" s="117">
        <f t="shared" si="10"/>
        <v>0.14483348092858384</v>
      </c>
      <c r="L43" s="94">
        <v>4.245662635181624E-2</v>
      </c>
      <c r="M43" s="88">
        <f>INDEX('Pace of change parameters'!$E$20:$I$20,1,$B$6)</f>
        <v>3.7400000000000003E-2</v>
      </c>
      <c r="N43" s="99">
        <f>IF(INDEX('Pace of change parameters'!$E$28:$I$28,1,$B$6)=1,(1+L43)*D43,D43)</f>
        <v>95284.705475061419</v>
      </c>
      <c r="O43" s="85">
        <f>IF(K43&lt;INDEX('Pace of change parameters'!$E$16:$I$16,1,$B$6),1,IF(K43&gt;INDEX('Pace of change parameters'!$E$17:$I$17,1,$B$6),0,(K43-INDEX('Pace of change parameters'!$E$17:$I$17,1,$B$6))/(INDEX('Pace of change parameters'!$E$16:$I$16,1,$B$6)-INDEX('Pace of change parameters'!$E$17:$I$17,1,$B$6))))</f>
        <v>0</v>
      </c>
      <c r="P43" s="52">
        <v>4.245662635181624E-2</v>
      </c>
      <c r="Q43" s="52">
        <v>3.74000000000001E-2</v>
      </c>
      <c r="R43" s="9">
        <f>IF(INDEX('Pace of change parameters'!$E$29:$I$29,1,$B$6)=1,D43*(1+P43),D43)</f>
        <v>95284.705475061419</v>
      </c>
      <c r="S43" s="94">
        <f>IF(P43&lt;INDEX('Pace of change parameters'!$E$22:$I$22,1,$B$6),INDEX('Pace of change parameters'!$E$22:$I$22,1,$B$6),P43)</f>
        <v>4.245662635181624E-2</v>
      </c>
      <c r="T43" s="123">
        <v>3.74000000000001E-2</v>
      </c>
      <c r="U43" s="108">
        <f t="shared" si="3"/>
        <v>95284.705475061419</v>
      </c>
      <c r="V43" s="122">
        <f>IF(J43&gt;INDEX('Pace of change parameters'!$E$24:$I$24,1,$B$6),0,IF(J43&lt;INDEX('Pace of change parameters'!$E$23:$I$23,1,$B$6),1,(J43-INDEX('Pace of change parameters'!$E$24:$I$24,1,$B$6))/(INDEX('Pace of change parameters'!$E$23:$I$23,1,$B$6)-INDEX('Pace of change parameters'!$E$24:$I$24,1,$B$6))))</f>
        <v>1</v>
      </c>
      <c r="W43" s="123">
        <f>MIN(S43, S43+(INDEX('Pace of change parameters'!$E$25:$I$25,1,$B$6)-S43)*(1-V43))</f>
        <v>4.245662635181624E-2</v>
      </c>
      <c r="X43" s="123">
        <v>3.74000000000001E-2</v>
      </c>
      <c r="Y43" s="99">
        <f t="shared" si="4"/>
        <v>95284.705475061419</v>
      </c>
      <c r="Z43" s="88">
        <v>-4.379894602948553E-2</v>
      </c>
      <c r="AA43" s="90">
        <f t="shared" si="8"/>
        <v>80148.471638606483</v>
      </c>
      <c r="AB43" s="90">
        <f>IF(INDEX('Pace of change parameters'!$E$27:$I$27,1,$B$6)=1,MAX(AA43,Y43),Y43)</f>
        <v>95284.705475061419</v>
      </c>
      <c r="AC43" s="88">
        <f t="shared" si="5"/>
        <v>4.245662635181624E-2</v>
      </c>
      <c r="AD43" s="134">
        <v>3.74000000000001E-2</v>
      </c>
      <c r="AE43" s="51">
        <f t="shared" si="6"/>
        <v>95285</v>
      </c>
      <c r="AF43" s="51">
        <v>305.35069977594657</v>
      </c>
      <c r="AG43" s="15">
        <f t="shared" si="11"/>
        <v>4.2459848584307069E-2</v>
      </c>
      <c r="AH43" s="15">
        <f t="shared" si="11"/>
        <v>3.7403206602463213E-2</v>
      </c>
      <c r="AI43" s="51"/>
      <c r="AJ43" s="51">
        <v>83819.685520946892</v>
      </c>
      <c r="AK43" s="51">
        <v>268.60890621630801</v>
      </c>
      <c r="AL43" s="15">
        <f t="shared" si="9"/>
        <v>0.13678546283960791</v>
      </c>
      <c r="AM43" s="53">
        <f t="shared" si="9"/>
        <v>0.13678546283960791</v>
      </c>
    </row>
    <row r="44" spans="1:39" x14ac:dyDescent="0.2">
      <c r="A44" s="160" t="s">
        <v>135</v>
      </c>
      <c r="B44" s="160" t="s">
        <v>136</v>
      </c>
      <c r="D44" s="62">
        <v>72369</v>
      </c>
      <c r="E44" s="67">
        <v>291.74551108260209</v>
      </c>
      <c r="F44" s="50"/>
      <c r="G44" s="82">
        <v>67335.251002469871</v>
      </c>
      <c r="H44" s="75">
        <v>269.8796571546099</v>
      </c>
      <c r="I44" s="84"/>
      <c r="J44" s="94">
        <f t="shared" si="10"/>
        <v>7.4756519394952425E-2</v>
      </c>
      <c r="K44" s="117">
        <f t="shared" si="10"/>
        <v>8.102075628273675E-2</v>
      </c>
      <c r="L44" s="94">
        <v>4.3446503770961931E-2</v>
      </c>
      <c r="M44" s="88">
        <f>INDEX('Pace of change parameters'!$E$20:$I$20,1,$B$6)</f>
        <v>3.7400000000000003E-2</v>
      </c>
      <c r="N44" s="99">
        <f>IF(INDEX('Pace of change parameters'!$E$28:$I$28,1,$B$6)=1,(1+L44)*D44,D44)</f>
        <v>75513.180031400741</v>
      </c>
      <c r="O44" s="85">
        <f>IF(K44&lt;INDEX('Pace of change parameters'!$E$16:$I$16,1,$B$6),1,IF(K44&gt;INDEX('Pace of change parameters'!$E$17:$I$17,1,$B$6),0,(K44-INDEX('Pace of change parameters'!$E$17:$I$17,1,$B$6))/(INDEX('Pace of change parameters'!$E$16:$I$16,1,$B$6)-INDEX('Pace of change parameters'!$E$17:$I$17,1,$B$6))))</f>
        <v>0</v>
      </c>
      <c r="P44" s="52">
        <v>4.3446503770961931E-2</v>
      </c>
      <c r="Q44" s="52">
        <v>3.74000000000001E-2</v>
      </c>
      <c r="R44" s="9">
        <f>IF(INDEX('Pace of change parameters'!$E$29:$I$29,1,$B$6)=1,D44*(1+P44),D44)</f>
        <v>75513.180031400741</v>
      </c>
      <c r="S44" s="94">
        <f>IF(P44&lt;INDEX('Pace of change parameters'!$E$22:$I$22,1,$B$6),INDEX('Pace of change parameters'!$E$22:$I$22,1,$B$6),P44)</f>
        <v>4.3446503770961931E-2</v>
      </c>
      <c r="T44" s="123">
        <v>3.74000000000001E-2</v>
      </c>
      <c r="U44" s="108">
        <f t="shared" si="3"/>
        <v>75513.180031400741</v>
      </c>
      <c r="V44" s="122">
        <f>IF(J44&gt;INDEX('Pace of change parameters'!$E$24:$I$24,1,$B$6),0,IF(J44&lt;INDEX('Pace of change parameters'!$E$23:$I$23,1,$B$6),1,(J44-INDEX('Pace of change parameters'!$E$24:$I$24,1,$B$6))/(INDEX('Pace of change parameters'!$E$23:$I$23,1,$B$6)-INDEX('Pace of change parameters'!$E$24:$I$24,1,$B$6))))</f>
        <v>1</v>
      </c>
      <c r="W44" s="123">
        <f>MIN(S44, S44+(INDEX('Pace of change parameters'!$E$25:$I$25,1,$B$6)-S44)*(1-V44))</f>
        <v>4.3446503770961931E-2</v>
      </c>
      <c r="X44" s="123">
        <v>3.74000000000001E-2</v>
      </c>
      <c r="Y44" s="99">
        <f t="shared" si="4"/>
        <v>75513.180031400741</v>
      </c>
      <c r="Z44" s="88">
        <v>-7.123971641323612E-3</v>
      </c>
      <c r="AA44" s="90">
        <f t="shared" si="8"/>
        <v>69847.184647429487</v>
      </c>
      <c r="AB44" s="90">
        <f>IF(INDEX('Pace of change parameters'!$E$27:$I$27,1,$B$6)=1,MAX(AA44,Y44),Y44)</f>
        <v>75513.180031400741</v>
      </c>
      <c r="AC44" s="88">
        <f t="shared" si="5"/>
        <v>4.3446503770961931E-2</v>
      </c>
      <c r="AD44" s="134">
        <v>3.74000000000001E-2</v>
      </c>
      <c r="AE44" s="51">
        <f t="shared" si="6"/>
        <v>75513</v>
      </c>
      <c r="AF44" s="51">
        <v>302.65607163131443</v>
      </c>
      <c r="AG44" s="15">
        <f t="shared" si="11"/>
        <v>4.3444016084234871E-2</v>
      </c>
      <c r="AH44" s="15">
        <f t="shared" si="11"/>
        <v>3.7397526728777164E-2</v>
      </c>
      <c r="AI44" s="51"/>
      <c r="AJ44" s="51">
        <v>70348.344256929922</v>
      </c>
      <c r="AK44" s="51">
        <v>281.95613362692183</v>
      </c>
      <c r="AL44" s="15">
        <f t="shared" si="9"/>
        <v>7.3415455582116484E-2</v>
      </c>
      <c r="AM44" s="53">
        <f t="shared" si="9"/>
        <v>7.3415455582116484E-2</v>
      </c>
    </row>
    <row r="45" spans="1:39" x14ac:dyDescent="0.2">
      <c r="A45" s="160" t="s">
        <v>137</v>
      </c>
      <c r="B45" s="160" t="s">
        <v>138</v>
      </c>
      <c r="D45" s="62">
        <v>72777</v>
      </c>
      <c r="E45" s="67">
        <v>298.25654373346219</v>
      </c>
      <c r="F45" s="50"/>
      <c r="G45" s="82">
        <v>65879.916906376719</v>
      </c>
      <c r="H45" s="75">
        <v>268.11375319479276</v>
      </c>
      <c r="I45" s="84"/>
      <c r="J45" s="94">
        <f t="shared" si="10"/>
        <v>0.10469173941771759</v>
      </c>
      <c r="K45" s="117">
        <f t="shared" si="10"/>
        <v>0.11242537982290601</v>
      </c>
      <c r="L45" s="94">
        <v>4.466254960553151E-2</v>
      </c>
      <c r="M45" s="88">
        <f>INDEX('Pace of change parameters'!$E$20:$I$20,1,$B$6)</f>
        <v>3.7400000000000003E-2</v>
      </c>
      <c r="N45" s="99">
        <f>IF(INDEX('Pace of change parameters'!$E$28:$I$28,1,$B$6)=1,(1+L45)*D45,D45)</f>
        <v>76027.406372641766</v>
      </c>
      <c r="O45" s="85">
        <f>IF(K45&lt;INDEX('Pace of change parameters'!$E$16:$I$16,1,$B$6),1,IF(K45&gt;INDEX('Pace of change parameters'!$E$17:$I$17,1,$B$6),0,(K45-INDEX('Pace of change parameters'!$E$17:$I$17,1,$B$6))/(INDEX('Pace of change parameters'!$E$16:$I$16,1,$B$6)-INDEX('Pace of change parameters'!$E$17:$I$17,1,$B$6))))</f>
        <v>0</v>
      </c>
      <c r="P45" s="52">
        <v>4.466254960553151E-2</v>
      </c>
      <c r="Q45" s="52">
        <v>3.74000000000001E-2</v>
      </c>
      <c r="R45" s="9">
        <f>IF(INDEX('Pace of change parameters'!$E$29:$I$29,1,$B$6)=1,D45*(1+P45),D45)</f>
        <v>76027.406372641766</v>
      </c>
      <c r="S45" s="94">
        <f>IF(P45&lt;INDEX('Pace of change parameters'!$E$22:$I$22,1,$B$6),INDEX('Pace of change parameters'!$E$22:$I$22,1,$B$6),P45)</f>
        <v>4.466254960553151E-2</v>
      </c>
      <c r="T45" s="123">
        <v>3.74000000000001E-2</v>
      </c>
      <c r="U45" s="108">
        <f t="shared" si="3"/>
        <v>76027.406372641766</v>
      </c>
      <c r="V45" s="122">
        <f>IF(J45&gt;INDEX('Pace of change parameters'!$E$24:$I$24,1,$B$6),0,IF(J45&lt;INDEX('Pace of change parameters'!$E$23:$I$23,1,$B$6),1,(J45-INDEX('Pace of change parameters'!$E$24:$I$24,1,$B$6))/(INDEX('Pace of change parameters'!$E$23:$I$23,1,$B$6)-INDEX('Pace of change parameters'!$E$24:$I$24,1,$B$6))))</f>
        <v>1</v>
      </c>
      <c r="W45" s="123">
        <f>MIN(S45, S45+(INDEX('Pace of change parameters'!$E$25:$I$25,1,$B$6)-S45)*(1-V45))</f>
        <v>4.466254960553151E-2</v>
      </c>
      <c r="X45" s="123">
        <v>3.74000000000001E-2</v>
      </c>
      <c r="Y45" s="99">
        <f t="shared" si="4"/>
        <v>76027.406372641766</v>
      </c>
      <c r="Z45" s="88">
        <v>-2.9045927480781941E-3</v>
      </c>
      <c r="AA45" s="90">
        <f t="shared" si="8"/>
        <v>68627.970418858313</v>
      </c>
      <c r="AB45" s="90">
        <f>IF(INDEX('Pace of change parameters'!$E$27:$I$27,1,$B$6)=1,MAX(AA45,Y45),Y45)</f>
        <v>76027.406372641766</v>
      </c>
      <c r="AC45" s="88">
        <f t="shared" si="5"/>
        <v>4.466254960553151E-2</v>
      </c>
      <c r="AD45" s="134">
        <v>3.74000000000001E-2</v>
      </c>
      <c r="AE45" s="51">
        <f t="shared" si="6"/>
        <v>76027</v>
      </c>
      <c r="AF45" s="51">
        <v>309.40968464044147</v>
      </c>
      <c r="AG45" s="15">
        <f t="shared" si="11"/>
        <v>4.4656965799634518E-2</v>
      </c>
      <c r="AH45" s="15">
        <f t="shared" si="11"/>
        <v>3.7394455013018302E-2</v>
      </c>
      <c r="AI45" s="51"/>
      <c r="AJ45" s="51">
        <v>68827.887401470172</v>
      </c>
      <c r="AK45" s="51">
        <v>280.11120964074212</v>
      </c>
      <c r="AL45" s="15">
        <f t="shared" si="9"/>
        <v>0.10459586761014039</v>
      </c>
      <c r="AM45" s="53">
        <f t="shared" si="9"/>
        <v>0.10459586761014039</v>
      </c>
    </row>
    <row r="46" spans="1:39" x14ac:dyDescent="0.2">
      <c r="A46" s="160" t="s">
        <v>139</v>
      </c>
      <c r="B46" s="160" t="s">
        <v>140</v>
      </c>
      <c r="D46" s="62">
        <v>25556</v>
      </c>
      <c r="E46" s="67">
        <v>244.95911714565409</v>
      </c>
      <c r="F46" s="50"/>
      <c r="G46" s="82">
        <v>23635.38586135854</v>
      </c>
      <c r="H46" s="75">
        <v>226.13424547722687</v>
      </c>
      <c r="I46" s="84"/>
      <c r="J46" s="94">
        <f t="shared" si="10"/>
        <v>8.1260113539397327E-2</v>
      </c>
      <c r="K46" s="117">
        <f t="shared" si="10"/>
        <v>8.3246443406657766E-2</v>
      </c>
      <c r="L46" s="94">
        <v>3.9305756606105247E-2</v>
      </c>
      <c r="M46" s="88">
        <f>INDEX('Pace of change parameters'!$E$20:$I$20,1,$B$6)</f>
        <v>3.7400000000000003E-2</v>
      </c>
      <c r="N46" s="99">
        <f>IF(INDEX('Pace of change parameters'!$E$28:$I$28,1,$B$6)=1,(1+L46)*D46,D46)</f>
        <v>26560.497915825625</v>
      </c>
      <c r="O46" s="85">
        <f>IF(K46&lt;INDEX('Pace of change parameters'!$E$16:$I$16,1,$B$6),1,IF(K46&gt;INDEX('Pace of change parameters'!$E$17:$I$17,1,$B$6),0,(K46-INDEX('Pace of change parameters'!$E$17:$I$17,1,$B$6))/(INDEX('Pace of change parameters'!$E$16:$I$16,1,$B$6)-INDEX('Pace of change parameters'!$E$17:$I$17,1,$B$6))))</f>
        <v>0</v>
      </c>
      <c r="P46" s="52">
        <v>3.9305756606105247E-2</v>
      </c>
      <c r="Q46" s="52">
        <v>3.74000000000001E-2</v>
      </c>
      <c r="R46" s="9">
        <f>IF(INDEX('Pace of change parameters'!$E$29:$I$29,1,$B$6)=1,D46*(1+P46),D46)</f>
        <v>26560.497915825625</v>
      </c>
      <c r="S46" s="94">
        <f>IF(P46&lt;INDEX('Pace of change parameters'!$E$22:$I$22,1,$B$6),INDEX('Pace of change parameters'!$E$22:$I$22,1,$B$6),P46)</f>
        <v>3.9305756606105247E-2</v>
      </c>
      <c r="T46" s="123">
        <v>3.74000000000001E-2</v>
      </c>
      <c r="U46" s="108">
        <f t="shared" si="3"/>
        <v>26560.497915825625</v>
      </c>
      <c r="V46" s="122">
        <f>IF(J46&gt;INDEX('Pace of change parameters'!$E$24:$I$24,1,$B$6),0,IF(J46&lt;INDEX('Pace of change parameters'!$E$23:$I$23,1,$B$6),1,(J46-INDEX('Pace of change parameters'!$E$24:$I$24,1,$B$6))/(INDEX('Pace of change parameters'!$E$23:$I$23,1,$B$6)-INDEX('Pace of change parameters'!$E$24:$I$24,1,$B$6))))</f>
        <v>1</v>
      </c>
      <c r="W46" s="123">
        <f>MIN(S46, S46+(INDEX('Pace of change parameters'!$E$25:$I$25,1,$B$6)-S46)*(1-V46))</f>
        <v>3.9305756606105247E-2</v>
      </c>
      <c r="X46" s="123">
        <v>3.74000000000001E-2</v>
      </c>
      <c r="Y46" s="99">
        <f t="shared" si="4"/>
        <v>26560.497915825625</v>
      </c>
      <c r="Z46" s="88">
        <v>-2.8755180034872874E-2</v>
      </c>
      <c r="AA46" s="90">
        <f t="shared" si="8"/>
        <v>23982.961439525519</v>
      </c>
      <c r="AB46" s="90">
        <f>IF(INDEX('Pace of change parameters'!$E$27:$I$27,1,$B$6)=1,MAX(AA46,Y46),Y46)</f>
        <v>26560.497915825625</v>
      </c>
      <c r="AC46" s="88">
        <f t="shared" si="5"/>
        <v>3.9305756606105247E-2</v>
      </c>
      <c r="AD46" s="134">
        <v>3.74000000000001E-2</v>
      </c>
      <c r="AE46" s="51">
        <f t="shared" si="6"/>
        <v>26560</v>
      </c>
      <c r="AF46" s="51">
        <v>254.11582426054457</v>
      </c>
      <c r="AG46" s="15">
        <f t="shared" si="11"/>
        <v>3.9286273282203688E-2</v>
      </c>
      <c r="AH46" s="15">
        <f t="shared" si="11"/>
        <v>3.7380552402325407E-2</v>
      </c>
      <c r="AI46" s="51"/>
      <c r="AJ46" s="51">
        <v>24693.013487975808</v>
      </c>
      <c r="AK46" s="51">
        <v>236.25321822190202</v>
      </c>
      <c r="AL46" s="15">
        <f t="shared" si="9"/>
        <v>7.5607884510868528E-2</v>
      </c>
      <c r="AM46" s="53">
        <f t="shared" si="9"/>
        <v>7.5607884510868306E-2</v>
      </c>
    </row>
    <row r="47" spans="1:39" x14ac:dyDescent="0.2">
      <c r="A47" s="160" t="s">
        <v>141</v>
      </c>
      <c r="B47" s="160" t="s">
        <v>142</v>
      </c>
      <c r="D47" s="62">
        <v>55156</v>
      </c>
      <c r="E47" s="67">
        <v>251.46711297068967</v>
      </c>
      <c r="F47" s="50"/>
      <c r="G47" s="82">
        <v>56011.130271254435</v>
      </c>
      <c r="H47" s="75">
        <v>253.5125682003418</v>
      </c>
      <c r="I47" s="84"/>
      <c r="J47" s="94">
        <f t="shared" si="10"/>
        <v>-1.5267148995443458E-2</v>
      </c>
      <c r="K47" s="117">
        <f t="shared" si="10"/>
        <v>-8.0684568981040927E-3</v>
      </c>
      <c r="L47" s="94">
        <v>4.4983704731858642E-2</v>
      </c>
      <c r="M47" s="88">
        <f>INDEX('Pace of change parameters'!$E$20:$I$20,1,$B$6)</f>
        <v>3.7400000000000003E-2</v>
      </c>
      <c r="N47" s="99">
        <f>IF(INDEX('Pace of change parameters'!$E$28:$I$28,1,$B$6)=1,(1+L47)*D47,D47)</f>
        <v>57637.121218190397</v>
      </c>
      <c r="O47" s="85">
        <f>IF(K47&lt;INDEX('Pace of change parameters'!$E$16:$I$16,1,$B$6),1,IF(K47&gt;INDEX('Pace of change parameters'!$E$17:$I$17,1,$B$6),0,(K47-INDEX('Pace of change parameters'!$E$17:$I$17,1,$B$6))/(INDEX('Pace of change parameters'!$E$16:$I$16,1,$B$6)-INDEX('Pace of change parameters'!$E$17:$I$17,1,$B$6))))</f>
        <v>0</v>
      </c>
      <c r="P47" s="52">
        <v>4.4983704731858642E-2</v>
      </c>
      <c r="Q47" s="52">
        <v>3.74000000000001E-2</v>
      </c>
      <c r="R47" s="9">
        <f>IF(INDEX('Pace of change parameters'!$E$29:$I$29,1,$B$6)=1,D47*(1+P47),D47)</f>
        <v>57637.121218190397</v>
      </c>
      <c r="S47" s="94">
        <f>IF(P47&lt;INDEX('Pace of change parameters'!$E$22:$I$22,1,$B$6),INDEX('Pace of change parameters'!$E$22:$I$22,1,$B$6),P47)</f>
        <v>4.4983704731858642E-2</v>
      </c>
      <c r="T47" s="123">
        <v>3.74000000000001E-2</v>
      </c>
      <c r="U47" s="108">
        <f t="shared" si="3"/>
        <v>57637.121218190397</v>
      </c>
      <c r="V47" s="122">
        <f>IF(J47&gt;INDEX('Pace of change parameters'!$E$24:$I$24,1,$B$6),0,IF(J47&lt;INDEX('Pace of change parameters'!$E$23:$I$23,1,$B$6),1,(J47-INDEX('Pace of change parameters'!$E$24:$I$24,1,$B$6))/(INDEX('Pace of change parameters'!$E$23:$I$23,1,$B$6)-INDEX('Pace of change parameters'!$E$24:$I$24,1,$B$6))))</f>
        <v>1</v>
      </c>
      <c r="W47" s="123">
        <f>MIN(S47, S47+(INDEX('Pace of change parameters'!$E$25:$I$25,1,$B$6)-S47)*(1-V47))</f>
        <v>4.4983704731858642E-2</v>
      </c>
      <c r="X47" s="123">
        <v>3.74000000000001E-2</v>
      </c>
      <c r="Y47" s="99">
        <f t="shared" si="4"/>
        <v>57637.121218190397</v>
      </c>
      <c r="Z47" s="88">
        <v>-1.7209443505679989E-2</v>
      </c>
      <c r="AA47" s="90">
        <f t="shared" si="8"/>
        <v>57510.442361374771</v>
      </c>
      <c r="AB47" s="90">
        <f>IF(INDEX('Pace of change parameters'!$E$27:$I$27,1,$B$6)=1,MAX(AA47,Y47),Y47)</f>
        <v>57637.121218190397</v>
      </c>
      <c r="AC47" s="88">
        <f t="shared" si="5"/>
        <v>4.4983704731858642E-2</v>
      </c>
      <c r="AD47" s="134">
        <v>3.74000000000001E-2</v>
      </c>
      <c r="AE47" s="51">
        <f t="shared" si="6"/>
        <v>57637</v>
      </c>
      <c r="AF47" s="51">
        <v>260.87143434886184</v>
      </c>
      <c r="AG47" s="15">
        <f t="shared" si="11"/>
        <v>4.4981506998331922E-2</v>
      </c>
      <c r="AH47" s="15">
        <f t="shared" si="11"/>
        <v>3.7397818215968215E-2</v>
      </c>
      <c r="AI47" s="51"/>
      <c r="AJ47" s="51">
        <v>58517.495901179987</v>
      </c>
      <c r="AK47" s="51">
        <v>264.85665614526204</v>
      </c>
      <c r="AL47" s="15">
        <f t="shared" si="9"/>
        <v>-1.504671188710649E-2</v>
      </c>
      <c r="AM47" s="53">
        <f t="shared" si="9"/>
        <v>-1.504671188710649E-2</v>
      </c>
    </row>
    <row r="48" spans="1:39" x14ac:dyDescent="0.2">
      <c r="A48" s="160" t="s">
        <v>143</v>
      </c>
      <c r="B48" s="160" t="s">
        <v>144</v>
      </c>
      <c r="D48" s="62">
        <v>65578</v>
      </c>
      <c r="E48" s="67">
        <v>250.79742125689287</v>
      </c>
      <c r="F48" s="50"/>
      <c r="G48" s="82">
        <v>61031.103648133467</v>
      </c>
      <c r="H48" s="75">
        <v>232.77239579511914</v>
      </c>
      <c r="I48" s="84"/>
      <c r="J48" s="94">
        <f t="shared" si="10"/>
        <v>7.4501296553328711E-2</v>
      </c>
      <c r="K48" s="117">
        <f t="shared" si="10"/>
        <v>7.7436267303958806E-2</v>
      </c>
      <c r="L48" s="94">
        <v>4.0233629579108365E-2</v>
      </c>
      <c r="M48" s="88">
        <f>INDEX('Pace of change parameters'!$E$20:$I$20,1,$B$6)</f>
        <v>3.7400000000000003E-2</v>
      </c>
      <c r="N48" s="99">
        <f>IF(INDEX('Pace of change parameters'!$E$28:$I$28,1,$B$6)=1,(1+L48)*D48,D48)</f>
        <v>68216.440960538763</v>
      </c>
      <c r="O48" s="85">
        <f>IF(K48&lt;INDEX('Pace of change parameters'!$E$16:$I$16,1,$B$6),1,IF(K48&gt;INDEX('Pace of change parameters'!$E$17:$I$17,1,$B$6),0,(K48-INDEX('Pace of change parameters'!$E$17:$I$17,1,$B$6))/(INDEX('Pace of change parameters'!$E$16:$I$16,1,$B$6)-INDEX('Pace of change parameters'!$E$17:$I$17,1,$B$6))))</f>
        <v>0</v>
      </c>
      <c r="P48" s="52">
        <v>4.0233629579108365E-2</v>
      </c>
      <c r="Q48" s="52">
        <v>3.74000000000001E-2</v>
      </c>
      <c r="R48" s="9">
        <f>IF(INDEX('Pace of change parameters'!$E$29:$I$29,1,$B$6)=1,D48*(1+P48),D48)</f>
        <v>68216.440960538763</v>
      </c>
      <c r="S48" s="94">
        <f>IF(P48&lt;INDEX('Pace of change parameters'!$E$22:$I$22,1,$B$6),INDEX('Pace of change parameters'!$E$22:$I$22,1,$B$6),P48)</f>
        <v>4.0233629579108365E-2</v>
      </c>
      <c r="T48" s="123">
        <v>3.74000000000001E-2</v>
      </c>
      <c r="U48" s="108">
        <f t="shared" si="3"/>
        <v>68216.440960538763</v>
      </c>
      <c r="V48" s="122">
        <f>IF(J48&gt;INDEX('Pace of change parameters'!$E$24:$I$24,1,$B$6),0,IF(J48&lt;INDEX('Pace of change parameters'!$E$23:$I$23,1,$B$6),1,(J48-INDEX('Pace of change parameters'!$E$24:$I$24,1,$B$6))/(INDEX('Pace of change parameters'!$E$23:$I$23,1,$B$6)-INDEX('Pace of change parameters'!$E$24:$I$24,1,$B$6))))</f>
        <v>1</v>
      </c>
      <c r="W48" s="123">
        <f>MIN(S48, S48+(INDEX('Pace of change parameters'!$E$25:$I$25,1,$B$6)-S48)*(1-V48))</f>
        <v>4.0233629579108365E-2</v>
      </c>
      <c r="X48" s="123">
        <v>3.74000000000001E-2</v>
      </c>
      <c r="Y48" s="99">
        <f t="shared" si="4"/>
        <v>68216.440960538763</v>
      </c>
      <c r="Z48" s="88">
        <v>-2.0485174107638948E-2</v>
      </c>
      <c r="AA48" s="90">
        <f t="shared" si="8"/>
        <v>62455.923471048845</v>
      </c>
      <c r="AB48" s="90">
        <f>IF(INDEX('Pace of change parameters'!$E$27:$I$27,1,$B$6)=1,MAX(AA48,Y48),Y48)</f>
        <v>68216.440960538763</v>
      </c>
      <c r="AC48" s="88">
        <f t="shared" si="5"/>
        <v>4.0233629579108365E-2</v>
      </c>
      <c r="AD48" s="134">
        <v>3.74000000000001E-2</v>
      </c>
      <c r="AE48" s="51">
        <f t="shared" si="6"/>
        <v>68216</v>
      </c>
      <c r="AF48" s="51">
        <v>260.17556299009306</v>
      </c>
      <c r="AG48" s="15">
        <f t="shared" si="11"/>
        <v>4.0226905364604049E-2</v>
      </c>
      <c r="AH48" s="15">
        <f t="shared" si="11"/>
        <v>3.7393294102470387E-2</v>
      </c>
      <c r="AI48" s="51"/>
      <c r="AJ48" s="51">
        <v>63762.101215925984</v>
      </c>
      <c r="AK48" s="51">
        <v>243.18841006926294</v>
      </c>
      <c r="AL48" s="15">
        <f t="shared" si="9"/>
        <v>6.9851819484291866E-2</v>
      </c>
      <c r="AM48" s="53">
        <f t="shared" si="9"/>
        <v>6.9851819484291866E-2</v>
      </c>
    </row>
    <row r="49" spans="1:39" x14ac:dyDescent="0.2">
      <c r="A49" s="160" t="s">
        <v>145</v>
      </c>
      <c r="B49" s="160" t="s">
        <v>146</v>
      </c>
      <c r="D49" s="62">
        <v>28100</v>
      </c>
      <c r="E49" s="67">
        <v>250.59585842395816</v>
      </c>
      <c r="F49" s="50"/>
      <c r="G49" s="82">
        <v>28098.483281891091</v>
      </c>
      <c r="H49" s="75">
        <v>250.46141476459292</v>
      </c>
      <c r="I49" s="84"/>
      <c r="J49" s="94">
        <f t="shared" si="10"/>
        <v>5.3978646950225695E-5</v>
      </c>
      <c r="K49" s="117">
        <f t="shared" si="10"/>
        <v>5.3678391736156073E-4</v>
      </c>
      <c r="L49" s="94">
        <v>3.7900835153120926E-2</v>
      </c>
      <c r="M49" s="88">
        <f>INDEX('Pace of change parameters'!$E$20:$I$20,1,$B$6)</f>
        <v>3.7400000000000003E-2</v>
      </c>
      <c r="N49" s="99">
        <f>IF(INDEX('Pace of change parameters'!$E$28:$I$28,1,$B$6)=1,(1+L49)*D49,D49)</f>
        <v>29165.013467802699</v>
      </c>
      <c r="O49" s="85">
        <f>IF(K49&lt;INDEX('Pace of change parameters'!$E$16:$I$16,1,$B$6),1,IF(K49&gt;INDEX('Pace of change parameters'!$E$17:$I$17,1,$B$6),0,(K49-INDEX('Pace of change parameters'!$E$17:$I$17,1,$B$6))/(INDEX('Pace of change parameters'!$E$16:$I$16,1,$B$6)-INDEX('Pace of change parameters'!$E$17:$I$17,1,$B$6))))</f>
        <v>0</v>
      </c>
      <c r="P49" s="52">
        <v>3.7900835153120926E-2</v>
      </c>
      <c r="Q49" s="52">
        <v>3.74000000000001E-2</v>
      </c>
      <c r="R49" s="9">
        <f>IF(INDEX('Pace of change parameters'!$E$29:$I$29,1,$B$6)=1,D49*(1+P49),D49)</f>
        <v>29165.013467802699</v>
      </c>
      <c r="S49" s="94">
        <f>IF(P49&lt;INDEX('Pace of change parameters'!$E$22:$I$22,1,$B$6),INDEX('Pace of change parameters'!$E$22:$I$22,1,$B$6),P49)</f>
        <v>3.7900835153120926E-2</v>
      </c>
      <c r="T49" s="123">
        <v>3.74000000000001E-2</v>
      </c>
      <c r="U49" s="108">
        <f t="shared" si="3"/>
        <v>29165.013467802699</v>
      </c>
      <c r="V49" s="122">
        <f>IF(J49&gt;INDEX('Pace of change parameters'!$E$24:$I$24,1,$B$6),0,IF(J49&lt;INDEX('Pace of change parameters'!$E$23:$I$23,1,$B$6),1,(J49-INDEX('Pace of change parameters'!$E$24:$I$24,1,$B$6))/(INDEX('Pace of change parameters'!$E$23:$I$23,1,$B$6)-INDEX('Pace of change parameters'!$E$24:$I$24,1,$B$6))))</f>
        <v>1</v>
      </c>
      <c r="W49" s="123">
        <f>MIN(S49, S49+(INDEX('Pace of change parameters'!$E$25:$I$25,1,$B$6)-S49)*(1-V49))</f>
        <v>3.7900835153120926E-2</v>
      </c>
      <c r="X49" s="123">
        <v>3.74000000000001E-2</v>
      </c>
      <c r="Y49" s="99">
        <f t="shared" si="4"/>
        <v>29165.013467802699</v>
      </c>
      <c r="Z49" s="88">
        <v>0</v>
      </c>
      <c r="AA49" s="90">
        <f t="shared" si="8"/>
        <v>29355.823964175313</v>
      </c>
      <c r="AB49" s="90">
        <f>IF(INDEX('Pace of change parameters'!$E$27:$I$27,1,$B$6)=1,MAX(AA49,Y49),Y49)</f>
        <v>29165.013467802699</v>
      </c>
      <c r="AC49" s="88">
        <f t="shared" si="5"/>
        <v>3.7900835153120926E-2</v>
      </c>
      <c r="AD49" s="134">
        <v>3.74000000000001E-2</v>
      </c>
      <c r="AE49" s="51">
        <f t="shared" si="6"/>
        <v>29165</v>
      </c>
      <c r="AF49" s="51">
        <v>259.96802348107838</v>
      </c>
      <c r="AG49" s="15">
        <f t="shared" si="11"/>
        <v>3.7900355871886227E-2</v>
      </c>
      <c r="AH49" s="15">
        <f t="shared" si="11"/>
        <v>3.7399520950040621E-2</v>
      </c>
      <c r="AI49" s="51"/>
      <c r="AJ49" s="51">
        <v>29355.823964175313</v>
      </c>
      <c r="AK49" s="51">
        <v>261.66897080833644</v>
      </c>
      <c r="AL49" s="15">
        <f t="shared" si="9"/>
        <v>-6.5003784055998048E-3</v>
      </c>
      <c r="AM49" s="53">
        <f t="shared" si="9"/>
        <v>-6.5003784055999159E-3</v>
      </c>
    </row>
    <row r="50" spans="1:39" x14ac:dyDescent="0.2">
      <c r="A50" s="160" t="s">
        <v>147</v>
      </c>
      <c r="B50" s="160" t="s">
        <v>148</v>
      </c>
      <c r="D50" s="62">
        <v>93806</v>
      </c>
      <c r="E50" s="67">
        <v>285.15928897076236</v>
      </c>
      <c r="F50" s="50"/>
      <c r="G50" s="82">
        <v>91892.89651364852</v>
      </c>
      <c r="H50" s="75">
        <v>277.79576689835756</v>
      </c>
      <c r="I50" s="84"/>
      <c r="J50" s="94">
        <f t="shared" si="10"/>
        <v>2.0818839746414186E-2</v>
      </c>
      <c r="K50" s="117">
        <f t="shared" si="10"/>
        <v>2.6506962847634208E-2</v>
      </c>
      <c r="L50" s="94">
        <v>4.3180515283859355E-2</v>
      </c>
      <c r="M50" s="88">
        <f>INDEX('Pace of change parameters'!$E$20:$I$20,1,$B$6)</f>
        <v>3.7400000000000003E-2</v>
      </c>
      <c r="N50" s="99">
        <f>IF(INDEX('Pace of change parameters'!$E$28:$I$28,1,$B$6)=1,(1+L50)*D50,D50)</f>
        <v>97856.591416717711</v>
      </c>
      <c r="O50" s="85">
        <f>IF(K50&lt;INDEX('Pace of change parameters'!$E$16:$I$16,1,$B$6),1,IF(K50&gt;INDEX('Pace of change parameters'!$E$17:$I$17,1,$B$6),0,(K50-INDEX('Pace of change parameters'!$E$17:$I$17,1,$B$6))/(INDEX('Pace of change parameters'!$E$16:$I$16,1,$B$6)-INDEX('Pace of change parameters'!$E$17:$I$17,1,$B$6))))</f>
        <v>0</v>
      </c>
      <c r="P50" s="52">
        <v>4.3180515283859355E-2</v>
      </c>
      <c r="Q50" s="52">
        <v>3.74000000000001E-2</v>
      </c>
      <c r="R50" s="9">
        <f>IF(INDEX('Pace of change parameters'!$E$29:$I$29,1,$B$6)=1,D50*(1+P50),D50)</f>
        <v>97856.591416717711</v>
      </c>
      <c r="S50" s="94">
        <f>IF(P50&lt;INDEX('Pace of change parameters'!$E$22:$I$22,1,$B$6),INDEX('Pace of change parameters'!$E$22:$I$22,1,$B$6),P50)</f>
        <v>4.3180515283859355E-2</v>
      </c>
      <c r="T50" s="123">
        <v>3.74000000000001E-2</v>
      </c>
      <c r="U50" s="108">
        <f t="shared" si="3"/>
        <v>97856.591416717711</v>
      </c>
      <c r="V50" s="122">
        <f>IF(J50&gt;INDEX('Pace of change parameters'!$E$24:$I$24,1,$B$6),0,IF(J50&lt;INDEX('Pace of change parameters'!$E$23:$I$23,1,$B$6),1,(J50-INDEX('Pace of change parameters'!$E$24:$I$24,1,$B$6))/(INDEX('Pace of change parameters'!$E$23:$I$23,1,$B$6)-INDEX('Pace of change parameters'!$E$24:$I$24,1,$B$6))))</f>
        <v>1</v>
      </c>
      <c r="W50" s="123">
        <f>MIN(S50, S50+(INDEX('Pace of change parameters'!$E$25:$I$25,1,$B$6)-S50)*(1-V50))</f>
        <v>4.3180515283859355E-2</v>
      </c>
      <c r="X50" s="123">
        <v>3.74000000000001E-2</v>
      </c>
      <c r="Y50" s="99">
        <f t="shared" si="4"/>
        <v>97856.591416717711</v>
      </c>
      <c r="Z50" s="88">
        <v>-3.8478125700152077E-3</v>
      </c>
      <c r="AA50" s="90">
        <f t="shared" si="8"/>
        <v>95635.477524769012</v>
      </c>
      <c r="AB50" s="90">
        <f>IF(INDEX('Pace of change parameters'!$E$27:$I$27,1,$B$6)=1,MAX(AA50,Y50),Y50)</f>
        <v>97856.591416717711</v>
      </c>
      <c r="AC50" s="88">
        <f t="shared" si="5"/>
        <v>4.3180515283859355E-2</v>
      </c>
      <c r="AD50" s="134">
        <v>3.74000000000001E-2</v>
      </c>
      <c r="AE50" s="51">
        <f t="shared" si="6"/>
        <v>97857</v>
      </c>
      <c r="AF50" s="51">
        <v>295.82548154127443</v>
      </c>
      <c r="AG50" s="15">
        <f t="shared" si="11"/>
        <v>4.3184870903780093E-2</v>
      </c>
      <c r="AH50" s="15">
        <f t="shared" si="11"/>
        <v>3.7404331484378384E-2</v>
      </c>
      <c r="AI50" s="51"/>
      <c r="AJ50" s="51">
        <v>96004.886333184724</v>
      </c>
      <c r="AK50" s="51">
        <v>290.22647056245017</v>
      </c>
      <c r="AL50" s="15">
        <f t="shared" si="9"/>
        <v>1.9291868753299912E-2</v>
      </c>
      <c r="AM50" s="53">
        <f t="shared" si="9"/>
        <v>1.9291868753299912E-2</v>
      </c>
    </row>
    <row r="51" spans="1:39" x14ac:dyDescent="0.2">
      <c r="A51" s="160" t="s">
        <v>149</v>
      </c>
      <c r="B51" s="160" t="s">
        <v>150</v>
      </c>
      <c r="D51" s="62">
        <v>93745</v>
      </c>
      <c r="E51" s="67">
        <v>278.68891637158293</v>
      </c>
      <c r="F51" s="50"/>
      <c r="G51" s="82">
        <v>87089.914570420049</v>
      </c>
      <c r="H51" s="75">
        <v>258.38470960271337</v>
      </c>
      <c r="I51" s="84"/>
      <c r="J51" s="94">
        <f t="shared" si="10"/>
        <v>7.6416258557685302E-2</v>
      </c>
      <c r="K51" s="117">
        <f t="shared" si="10"/>
        <v>7.8581301502278711E-2</v>
      </c>
      <c r="L51" s="94">
        <v>3.9486567842937248E-2</v>
      </c>
      <c r="M51" s="88">
        <f>INDEX('Pace of change parameters'!$E$20:$I$20,1,$B$6)</f>
        <v>3.7400000000000003E-2</v>
      </c>
      <c r="N51" s="99">
        <f>IF(INDEX('Pace of change parameters'!$E$28:$I$28,1,$B$6)=1,(1+L51)*D51,D51)</f>
        <v>97446.668302436155</v>
      </c>
      <c r="O51" s="85">
        <f>IF(K51&lt;INDEX('Pace of change parameters'!$E$16:$I$16,1,$B$6),1,IF(K51&gt;INDEX('Pace of change parameters'!$E$17:$I$17,1,$B$6),0,(K51-INDEX('Pace of change parameters'!$E$17:$I$17,1,$B$6))/(INDEX('Pace of change parameters'!$E$16:$I$16,1,$B$6)-INDEX('Pace of change parameters'!$E$17:$I$17,1,$B$6))))</f>
        <v>0</v>
      </c>
      <c r="P51" s="52">
        <v>3.9486567842937248E-2</v>
      </c>
      <c r="Q51" s="52">
        <v>3.74000000000001E-2</v>
      </c>
      <c r="R51" s="9">
        <f>IF(INDEX('Pace of change parameters'!$E$29:$I$29,1,$B$6)=1,D51*(1+P51),D51)</f>
        <v>97446.668302436155</v>
      </c>
      <c r="S51" s="94">
        <f>IF(P51&lt;INDEX('Pace of change parameters'!$E$22:$I$22,1,$B$6),INDEX('Pace of change parameters'!$E$22:$I$22,1,$B$6),P51)</f>
        <v>3.9486567842937248E-2</v>
      </c>
      <c r="T51" s="123">
        <v>3.74000000000001E-2</v>
      </c>
      <c r="U51" s="108">
        <f t="shared" si="3"/>
        <v>97446.668302436155</v>
      </c>
      <c r="V51" s="122">
        <f>IF(J51&gt;INDEX('Pace of change parameters'!$E$24:$I$24,1,$B$6),0,IF(J51&lt;INDEX('Pace of change parameters'!$E$23:$I$23,1,$B$6),1,(J51-INDEX('Pace of change parameters'!$E$24:$I$24,1,$B$6))/(INDEX('Pace of change parameters'!$E$23:$I$23,1,$B$6)-INDEX('Pace of change parameters'!$E$24:$I$24,1,$B$6))))</f>
        <v>1</v>
      </c>
      <c r="W51" s="123">
        <f>MIN(S51, S51+(INDEX('Pace of change parameters'!$E$25:$I$25,1,$B$6)-S51)*(1-V51))</f>
        <v>3.9486567842937248E-2</v>
      </c>
      <c r="X51" s="123">
        <v>3.74000000000001E-2</v>
      </c>
      <c r="Y51" s="99">
        <f t="shared" si="4"/>
        <v>97446.668302436155</v>
      </c>
      <c r="Z51" s="88">
        <v>-1.5019558542271549E-2</v>
      </c>
      <c r="AA51" s="90">
        <f t="shared" si="8"/>
        <v>89620.397998300803</v>
      </c>
      <c r="AB51" s="90">
        <f>IF(INDEX('Pace of change parameters'!$E$27:$I$27,1,$B$6)=1,MAX(AA51,Y51),Y51)</f>
        <v>97446.668302436155</v>
      </c>
      <c r="AC51" s="88">
        <f t="shared" si="5"/>
        <v>3.9486567842937248E-2</v>
      </c>
      <c r="AD51" s="134">
        <v>3.74000000000001E-2</v>
      </c>
      <c r="AE51" s="51">
        <f t="shared" si="6"/>
        <v>97447</v>
      </c>
      <c r="AF51" s="51">
        <v>289.11286594840169</v>
      </c>
      <c r="AG51" s="15">
        <f t="shared" si="11"/>
        <v>3.9490106138994063E-2</v>
      </c>
      <c r="AH51" s="15">
        <f t="shared" si="11"/>
        <v>3.7403531193613171E-2</v>
      </c>
      <c r="AI51" s="51"/>
      <c r="AJ51" s="51">
        <v>90986.982305624755</v>
      </c>
      <c r="AK51" s="51">
        <v>269.94681435422012</v>
      </c>
      <c r="AL51" s="15">
        <f t="shared" si="9"/>
        <v>7.0999362004073197E-2</v>
      </c>
      <c r="AM51" s="53">
        <f t="shared" si="9"/>
        <v>7.0999362004072974E-2</v>
      </c>
    </row>
    <row r="52" spans="1:39" x14ac:dyDescent="0.2">
      <c r="A52" s="160" t="s">
        <v>151</v>
      </c>
      <c r="B52" s="160" t="s">
        <v>152</v>
      </c>
      <c r="D52" s="62">
        <v>35462</v>
      </c>
      <c r="E52" s="67">
        <v>220.4810377619315</v>
      </c>
      <c r="F52" s="50"/>
      <c r="G52" s="82">
        <v>36024.067506933345</v>
      </c>
      <c r="H52" s="75">
        <v>222.70916906518076</v>
      </c>
      <c r="I52" s="84"/>
      <c r="J52" s="94">
        <f t="shared" si="10"/>
        <v>-1.5602555342346225E-2</v>
      </c>
      <c r="K52" s="117">
        <f t="shared" si="10"/>
        <v>-1.0004668027822183E-2</v>
      </c>
      <c r="L52" s="94">
        <v>4.3299292335228667E-2</v>
      </c>
      <c r="M52" s="88">
        <f>INDEX('Pace of change parameters'!$E$20:$I$20,1,$B$6)</f>
        <v>3.7400000000000003E-2</v>
      </c>
      <c r="N52" s="99">
        <f>IF(INDEX('Pace of change parameters'!$E$28:$I$28,1,$B$6)=1,(1+L52)*D52,D52)</f>
        <v>36997.479504791881</v>
      </c>
      <c r="O52" s="85">
        <f>IF(K52&lt;INDEX('Pace of change parameters'!$E$16:$I$16,1,$B$6),1,IF(K52&gt;INDEX('Pace of change parameters'!$E$17:$I$17,1,$B$6),0,(K52-INDEX('Pace of change parameters'!$E$17:$I$17,1,$B$6))/(INDEX('Pace of change parameters'!$E$16:$I$16,1,$B$6)-INDEX('Pace of change parameters'!$E$17:$I$17,1,$B$6))))</f>
        <v>0</v>
      </c>
      <c r="P52" s="52">
        <v>4.3299292335228667E-2</v>
      </c>
      <c r="Q52" s="52">
        <v>3.74000000000001E-2</v>
      </c>
      <c r="R52" s="9">
        <f>IF(INDEX('Pace of change parameters'!$E$29:$I$29,1,$B$6)=1,D52*(1+P52),D52)</f>
        <v>36997.479504791881</v>
      </c>
      <c r="S52" s="94">
        <f>IF(P52&lt;INDEX('Pace of change parameters'!$E$22:$I$22,1,$B$6),INDEX('Pace of change parameters'!$E$22:$I$22,1,$B$6),P52)</f>
        <v>4.3299292335228667E-2</v>
      </c>
      <c r="T52" s="123">
        <v>3.74000000000001E-2</v>
      </c>
      <c r="U52" s="108">
        <f t="shared" si="3"/>
        <v>36997.479504791881</v>
      </c>
      <c r="V52" s="122">
        <f>IF(J52&gt;INDEX('Pace of change parameters'!$E$24:$I$24,1,$B$6),0,IF(J52&lt;INDEX('Pace of change parameters'!$E$23:$I$23,1,$B$6),1,(J52-INDEX('Pace of change parameters'!$E$24:$I$24,1,$B$6))/(INDEX('Pace of change parameters'!$E$23:$I$23,1,$B$6)-INDEX('Pace of change parameters'!$E$24:$I$24,1,$B$6))))</f>
        <v>1</v>
      </c>
      <c r="W52" s="123">
        <f>MIN(S52, S52+(INDEX('Pace of change parameters'!$E$25:$I$25,1,$B$6)-S52)*(1-V52))</f>
        <v>4.3299292335228667E-2</v>
      </c>
      <c r="X52" s="123">
        <v>3.74000000000001E-2</v>
      </c>
      <c r="Y52" s="99">
        <f t="shared" si="4"/>
        <v>36997.479504791881</v>
      </c>
      <c r="Z52" s="88">
        <v>-1.2751360283031588E-2</v>
      </c>
      <c r="AA52" s="90">
        <f t="shared" si="8"/>
        <v>37156.148389333124</v>
      </c>
      <c r="AB52" s="90">
        <f>IF(INDEX('Pace of change parameters'!$E$27:$I$27,1,$B$6)=1,MAX(AA52,Y52),Y52)</f>
        <v>36997.479504791881</v>
      </c>
      <c r="AC52" s="88">
        <f t="shared" si="5"/>
        <v>4.3299292335228667E-2</v>
      </c>
      <c r="AD52" s="134">
        <v>3.74000000000001E-2</v>
      </c>
      <c r="AE52" s="51">
        <f t="shared" si="6"/>
        <v>36997</v>
      </c>
      <c r="AF52" s="51">
        <v>228.72406416401117</v>
      </c>
      <c r="AG52" s="15">
        <f t="shared" si="11"/>
        <v>4.3285770684112546E-2</v>
      </c>
      <c r="AH52" s="15">
        <f t="shared" si="11"/>
        <v>3.7386554806496441E-2</v>
      </c>
      <c r="AI52" s="51"/>
      <c r="AJ52" s="51">
        <v>37636.05934163183</v>
      </c>
      <c r="AK52" s="51">
        <v>232.67487773970674</v>
      </c>
      <c r="AL52" s="15">
        <f t="shared" si="9"/>
        <v>-1.6979974864821279E-2</v>
      </c>
      <c r="AM52" s="53">
        <f t="shared" si="9"/>
        <v>-1.6979974864821279E-2</v>
      </c>
    </row>
    <row r="53" spans="1:39" x14ac:dyDescent="0.2">
      <c r="A53" s="160" t="s">
        <v>153</v>
      </c>
      <c r="B53" s="160" t="s">
        <v>154</v>
      </c>
      <c r="D53" s="62">
        <v>68361</v>
      </c>
      <c r="E53" s="67">
        <v>262.47913619429113</v>
      </c>
      <c r="F53" s="50"/>
      <c r="G53" s="82">
        <v>65480.833037773446</v>
      </c>
      <c r="H53" s="75">
        <v>249.86091168891639</v>
      </c>
      <c r="I53" s="84"/>
      <c r="J53" s="94">
        <f t="shared" si="10"/>
        <v>4.398488578428883E-2</v>
      </c>
      <c r="K53" s="117">
        <f t="shared" si="10"/>
        <v>5.0500994413583022E-2</v>
      </c>
      <c r="L53" s="94">
        <v>4.3875008579220776E-2</v>
      </c>
      <c r="M53" s="88">
        <f>INDEX('Pace of change parameters'!$E$20:$I$20,1,$B$6)</f>
        <v>3.7400000000000003E-2</v>
      </c>
      <c r="N53" s="99">
        <f>IF(INDEX('Pace of change parameters'!$E$28:$I$28,1,$B$6)=1,(1+L53)*D53,D53)</f>
        <v>71360.339461484109</v>
      </c>
      <c r="O53" s="85">
        <f>IF(K53&lt;INDEX('Pace of change parameters'!$E$16:$I$16,1,$B$6),1,IF(K53&gt;INDEX('Pace of change parameters'!$E$17:$I$17,1,$B$6),0,(K53-INDEX('Pace of change parameters'!$E$17:$I$17,1,$B$6))/(INDEX('Pace of change parameters'!$E$16:$I$16,1,$B$6)-INDEX('Pace of change parameters'!$E$17:$I$17,1,$B$6))))</f>
        <v>0</v>
      </c>
      <c r="P53" s="52">
        <v>4.3875008579220776E-2</v>
      </c>
      <c r="Q53" s="52">
        <v>3.74000000000001E-2</v>
      </c>
      <c r="R53" s="9">
        <f>IF(INDEX('Pace of change parameters'!$E$29:$I$29,1,$B$6)=1,D53*(1+P53),D53)</f>
        <v>71360.339461484109</v>
      </c>
      <c r="S53" s="94">
        <f>IF(P53&lt;INDEX('Pace of change parameters'!$E$22:$I$22,1,$B$6),INDEX('Pace of change parameters'!$E$22:$I$22,1,$B$6),P53)</f>
        <v>4.3875008579220776E-2</v>
      </c>
      <c r="T53" s="123">
        <v>3.74000000000001E-2</v>
      </c>
      <c r="U53" s="108">
        <f t="shared" si="3"/>
        <v>71360.339461484109</v>
      </c>
      <c r="V53" s="122">
        <f>IF(J53&gt;INDEX('Pace of change parameters'!$E$24:$I$24,1,$B$6),0,IF(J53&lt;INDEX('Pace of change parameters'!$E$23:$I$23,1,$B$6),1,(J53-INDEX('Pace of change parameters'!$E$24:$I$24,1,$B$6))/(INDEX('Pace of change parameters'!$E$23:$I$23,1,$B$6)-INDEX('Pace of change parameters'!$E$24:$I$24,1,$B$6))))</f>
        <v>1</v>
      </c>
      <c r="W53" s="123">
        <f>MIN(S53, S53+(INDEX('Pace of change parameters'!$E$25:$I$25,1,$B$6)-S53)*(1-V53))</f>
        <v>4.3875008579220776E-2</v>
      </c>
      <c r="X53" s="123">
        <v>3.74000000000001E-2</v>
      </c>
      <c r="Y53" s="99">
        <f t="shared" si="4"/>
        <v>71360.339461484109</v>
      </c>
      <c r="Z53" s="88">
        <v>0</v>
      </c>
      <c r="AA53" s="90">
        <f t="shared" si="8"/>
        <v>68410.945473461907</v>
      </c>
      <c r="AB53" s="90">
        <f>IF(INDEX('Pace of change parameters'!$E$27:$I$27,1,$B$6)=1,MAX(AA53,Y53),Y53)</f>
        <v>71360.339461484109</v>
      </c>
      <c r="AC53" s="88">
        <f t="shared" si="5"/>
        <v>4.3875008579220776E-2</v>
      </c>
      <c r="AD53" s="134">
        <v>3.74000000000001E-2</v>
      </c>
      <c r="AE53" s="51">
        <f t="shared" si="6"/>
        <v>71360</v>
      </c>
      <c r="AF53" s="51">
        <v>272.29456057523839</v>
      </c>
      <c r="AG53" s="15">
        <f t="shared" si="11"/>
        <v>4.3870042860695513E-2</v>
      </c>
      <c r="AH53" s="15">
        <f t="shared" si="11"/>
        <v>3.7395065083122292E-2</v>
      </c>
      <c r="AI53" s="51"/>
      <c r="AJ53" s="51">
        <v>68410.945473461907</v>
      </c>
      <c r="AK53" s="51">
        <v>261.0415966400351</v>
      </c>
      <c r="AL53" s="15">
        <f t="shared" si="9"/>
        <v>4.3107934061254793E-2</v>
      </c>
      <c r="AM53" s="53">
        <f t="shared" si="9"/>
        <v>4.3107934061254793E-2</v>
      </c>
    </row>
    <row r="54" spans="1:39" x14ac:dyDescent="0.2">
      <c r="A54" s="160" t="s">
        <v>155</v>
      </c>
      <c r="B54" s="160" t="s">
        <v>156</v>
      </c>
      <c r="D54" s="62">
        <v>28974</v>
      </c>
      <c r="E54" s="67">
        <v>250.64129775357884</v>
      </c>
      <c r="F54" s="50"/>
      <c r="G54" s="82">
        <v>29489.298163537707</v>
      </c>
      <c r="H54" s="75">
        <v>254.04894256510397</v>
      </c>
      <c r="I54" s="84"/>
      <c r="J54" s="94">
        <f t="shared" si="10"/>
        <v>-1.7474073498800702E-2</v>
      </c>
      <c r="K54" s="117">
        <f t="shared" si="10"/>
        <v>-1.3413339875059216E-2</v>
      </c>
      <c r="L54" s="94">
        <v>4.1687525598709474E-2</v>
      </c>
      <c r="M54" s="88">
        <f>INDEX('Pace of change parameters'!$E$20:$I$20,1,$B$6)</f>
        <v>3.7400000000000003E-2</v>
      </c>
      <c r="N54" s="99">
        <f>IF(INDEX('Pace of change parameters'!$E$28:$I$28,1,$B$6)=1,(1+L54)*D54,D54)</f>
        <v>30181.854366697007</v>
      </c>
      <c r="O54" s="85">
        <f>IF(K54&lt;INDEX('Pace of change parameters'!$E$16:$I$16,1,$B$6),1,IF(K54&gt;INDEX('Pace of change parameters'!$E$17:$I$17,1,$B$6),0,(K54-INDEX('Pace of change parameters'!$E$17:$I$17,1,$B$6))/(INDEX('Pace of change parameters'!$E$16:$I$16,1,$B$6)-INDEX('Pace of change parameters'!$E$17:$I$17,1,$B$6))))</f>
        <v>0</v>
      </c>
      <c r="P54" s="52">
        <v>4.1687525598709474E-2</v>
      </c>
      <c r="Q54" s="52">
        <v>3.74000000000001E-2</v>
      </c>
      <c r="R54" s="9">
        <f>IF(INDEX('Pace of change parameters'!$E$29:$I$29,1,$B$6)=1,D54*(1+P54),D54)</f>
        <v>30181.854366697007</v>
      </c>
      <c r="S54" s="94">
        <f>IF(P54&lt;INDEX('Pace of change parameters'!$E$22:$I$22,1,$B$6),INDEX('Pace of change parameters'!$E$22:$I$22,1,$B$6),P54)</f>
        <v>4.1687525598709474E-2</v>
      </c>
      <c r="T54" s="123">
        <v>3.74000000000001E-2</v>
      </c>
      <c r="U54" s="108">
        <f t="shared" si="3"/>
        <v>30181.854366697007</v>
      </c>
      <c r="V54" s="122">
        <f>IF(J54&gt;INDEX('Pace of change parameters'!$E$24:$I$24,1,$B$6),0,IF(J54&lt;INDEX('Pace of change parameters'!$E$23:$I$23,1,$B$6),1,(J54-INDEX('Pace of change parameters'!$E$24:$I$24,1,$B$6))/(INDEX('Pace of change parameters'!$E$23:$I$23,1,$B$6)-INDEX('Pace of change parameters'!$E$24:$I$24,1,$B$6))))</f>
        <v>1</v>
      </c>
      <c r="W54" s="123">
        <f>MIN(S54, S54+(INDEX('Pace of change parameters'!$E$25:$I$25,1,$B$6)-S54)*(1-V54))</f>
        <v>4.1687525598709474E-2</v>
      </c>
      <c r="X54" s="123">
        <v>3.74000000000001E-2</v>
      </c>
      <c r="Y54" s="99">
        <f t="shared" si="4"/>
        <v>30181.854366697007</v>
      </c>
      <c r="Z54" s="88">
        <v>0</v>
      </c>
      <c r="AA54" s="90">
        <f t="shared" si="8"/>
        <v>30808.874522910868</v>
      </c>
      <c r="AB54" s="90">
        <f>IF(INDEX('Pace of change parameters'!$E$27:$I$27,1,$B$6)=1,MAX(AA54,Y54),Y54)</f>
        <v>30181.854366697007</v>
      </c>
      <c r="AC54" s="88">
        <f t="shared" si="5"/>
        <v>4.1687525598709474E-2</v>
      </c>
      <c r="AD54" s="134">
        <v>3.74000000000001E-2</v>
      </c>
      <c r="AE54" s="51">
        <f t="shared" si="6"/>
        <v>30182</v>
      </c>
      <c r="AF54" s="51">
        <v>260.01653691374611</v>
      </c>
      <c r="AG54" s="15">
        <f t="shared" si="11"/>
        <v>4.1692551943121492E-2</v>
      </c>
      <c r="AH54" s="15">
        <f t="shared" si="11"/>
        <v>3.7405005656269141E-2</v>
      </c>
      <c r="AI54" s="51"/>
      <c r="AJ54" s="51">
        <v>30808.874522910868</v>
      </c>
      <c r="AK54" s="51">
        <v>265.41703199448102</v>
      </c>
      <c r="AL54" s="15">
        <f t="shared" si="9"/>
        <v>-2.0347206206597912E-2</v>
      </c>
      <c r="AM54" s="53">
        <f t="shared" si="9"/>
        <v>-2.0347206206597912E-2</v>
      </c>
    </row>
    <row r="55" spans="1:39" x14ac:dyDescent="0.2">
      <c r="A55" s="160" t="s">
        <v>157</v>
      </c>
      <c r="B55" s="160" t="s">
        <v>158</v>
      </c>
      <c r="D55" s="62">
        <v>28868</v>
      </c>
      <c r="E55" s="67">
        <v>231.21135060740346</v>
      </c>
      <c r="F55" s="50"/>
      <c r="G55" s="82">
        <v>30374.231882302429</v>
      </c>
      <c r="H55" s="75">
        <v>242.23544568214629</v>
      </c>
      <c r="I55" s="84"/>
      <c r="J55" s="94">
        <f t="shared" si="10"/>
        <v>-4.9589134900232201E-2</v>
      </c>
      <c r="K55" s="117">
        <f t="shared" si="10"/>
        <v>-4.5509834630924728E-2</v>
      </c>
      <c r="L55" s="94">
        <v>4.1852670160641869E-2</v>
      </c>
      <c r="M55" s="88">
        <f>INDEX('Pace of change parameters'!$E$20:$I$20,1,$B$6)</f>
        <v>3.7400000000000003E-2</v>
      </c>
      <c r="N55" s="99">
        <f>IF(INDEX('Pace of change parameters'!$E$28:$I$28,1,$B$6)=1,(1+L55)*D55,D55)</f>
        <v>30076.202882197409</v>
      </c>
      <c r="O55" s="85">
        <f>IF(K55&lt;INDEX('Pace of change parameters'!$E$16:$I$16,1,$B$6),1,IF(K55&gt;INDEX('Pace of change parameters'!$E$17:$I$17,1,$B$6),0,(K55-INDEX('Pace of change parameters'!$E$17:$I$17,1,$B$6))/(INDEX('Pace of change parameters'!$E$16:$I$16,1,$B$6)-INDEX('Pace of change parameters'!$E$17:$I$17,1,$B$6))))</f>
        <v>0</v>
      </c>
      <c r="P55" s="52">
        <v>4.1852670160641869E-2</v>
      </c>
      <c r="Q55" s="52">
        <v>3.74000000000001E-2</v>
      </c>
      <c r="R55" s="9">
        <f>IF(INDEX('Pace of change parameters'!$E$29:$I$29,1,$B$6)=1,D55*(1+P55),D55)</f>
        <v>30076.202882197409</v>
      </c>
      <c r="S55" s="94">
        <f>IF(P55&lt;INDEX('Pace of change parameters'!$E$22:$I$22,1,$B$6),INDEX('Pace of change parameters'!$E$22:$I$22,1,$B$6),P55)</f>
        <v>4.1852670160641869E-2</v>
      </c>
      <c r="T55" s="123">
        <v>3.74000000000001E-2</v>
      </c>
      <c r="U55" s="108">
        <f t="shared" si="3"/>
        <v>30076.202882197409</v>
      </c>
      <c r="V55" s="122">
        <f>IF(J55&gt;INDEX('Pace of change parameters'!$E$24:$I$24,1,$B$6),0,IF(J55&lt;INDEX('Pace of change parameters'!$E$23:$I$23,1,$B$6),1,(J55-INDEX('Pace of change parameters'!$E$24:$I$24,1,$B$6))/(INDEX('Pace of change parameters'!$E$23:$I$23,1,$B$6)-INDEX('Pace of change parameters'!$E$24:$I$24,1,$B$6))))</f>
        <v>1</v>
      </c>
      <c r="W55" s="123">
        <f>MIN(S55, S55+(INDEX('Pace of change parameters'!$E$25:$I$25,1,$B$6)-S55)*(1-V55))</f>
        <v>4.1852670160641869E-2</v>
      </c>
      <c r="X55" s="123">
        <v>3.74000000000001E-2</v>
      </c>
      <c r="Y55" s="99">
        <f t="shared" si="4"/>
        <v>30076.202882197409</v>
      </c>
      <c r="Z55" s="88">
        <v>-3.5066925145262662E-2</v>
      </c>
      <c r="AA55" s="90">
        <f t="shared" si="8"/>
        <v>30620.613927461363</v>
      </c>
      <c r="AB55" s="90">
        <f>IF(INDEX('Pace of change parameters'!$E$27:$I$27,1,$B$6)=1,MAX(AA55,Y55),Y55)</f>
        <v>30076.202882197409</v>
      </c>
      <c r="AC55" s="88">
        <f t="shared" si="5"/>
        <v>4.1852670160641869E-2</v>
      </c>
      <c r="AD55" s="134">
        <v>3.74000000000001E-2</v>
      </c>
      <c r="AE55" s="51">
        <f t="shared" si="6"/>
        <v>30076</v>
      </c>
      <c r="AF55" s="51">
        <v>239.85703712827447</v>
      </c>
      <c r="AG55" s="15">
        <f t="shared" si="11"/>
        <v>4.1845642233615088E-2</v>
      </c>
      <c r="AH55" s="15">
        <f t="shared" si="11"/>
        <v>3.7393002108929263E-2</v>
      </c>
      <c r="AI55" s="51"/>
      <c r="AJ55" s="51">
        <v>31733.40693298449</v>
      </c>
      <c r="AK55" s="51">
        <v>253.0749090614278</v>
      </c>
      <c r="AL55" s="15">
        <f t="shared" si="9"/>
        <v>-5.2229088937240431E-2</v>
      </c>
      <c r="AM55" s="53">
        <f t="shared" si="9"/>
        <v>-5.2229088937240431E-2</v>
      </c>
    </row>
    <row r="56" spans="1:39" x14ac:dyDescent="0.2">
      <c r="A56" s="160" t="s">
        <v>159</v>
      </c>
      <c r="B56" s="160" t="s">
        <v>160</v>
      </c>
      <c r="D56" s="62">
        <v>76511</v>
      </c>
      <c r="E56" s="67">
        <v>221.13027943004002</v>
      </c>
      <c r="F56" s="50"/>
      <c r="G56" s="82">
        <v>79455.145633188644</v>
      </c>
      <c r="H56" s="75">
        <v>228.2493204731536</v>
      </c>
      <c r="I56" s="84"/>
      <c r="J56" s="94">
        <f t="shared" si="10"/>
        <v>-3.7054184593412476E-2</v>
      </c>
      <c r="K56" s="117">
        <f t="shared" si="10"/>
        <v>-3.1189757885614067E-2</v>
      </c>
      <c r="L56" s="94">
        <v>4.3717859394925007E-2</v>
      </c>
      <c r="M56" s="88">
        <f>INDEX('Pace of change parameters'!$E$20:$I$20,1,$B$6)</f>
        <v>3.7400000000000003E-2</v>
      </c>
      <c r="N56" s="99">
        <f>IF(INDEX('Pace of change parameters'!$E$28:$I$28,1,$B$6)=1,(1+L56)*D56,D56)</f>
        <v>79855.897140165107</v>
      </c>
      <c r="O56" s="85">
        <f>IF(K56&lt;INDEX('Pace of change parameters'!$E$16:$I$16,1,$B$6),1,IF(K56&gt;INDEX('Pace of change parameters'!$E$17:$I$17,1,$B$6),0,(K56-INDEX('Pace of change parameters'!$E$17:$I$17,1,$B$6))/(INDEX('Pace of change parameters'!$E$16:$I$16,1,$B$6)-INDEX('Pace of change parameters'!$E$17:$I$17,1,$B$6))))</f>
        <v>0</v>
      </c>
      <c r="P56" s="52">
        <v>4.3717859394925007E-2</v>
      </c>
      <c r="Q56" s="52">
        <v>3.74000000000001E-2</v>
      </c>
      <c r="R56" s="9">
        <f>IF(INDEX('Pace of change parameters'!$E$29:$I$29,1,$B$6)=1,D56*(1+P56),D56)</f>
        <v>79855.897140165107</v>
      </c>
      <c r="S56" s="94">
        <f>IF(P56&lt;INDEX('Pace of change parameters'!$E$22:$I$22,1,$B$6),INDEX('Pace of change parameters'!$E$22:$I$22,1,$B$6),P56)</f>
        <v>4.3717859394925007E-2</v>
      </c>
      <c r="T56" s="123">
        <v>3.74000000000001E-2</v>
      </c>
      <c r="U56" s="108">
        <f t="shared" si="3"/>
        <v>79855.897140165107</v>
      </c>
      <c r="V56" s="122">
        <f>IF(J56&gt;INDEX('Pace of change parameters'!$E$24:$I$24,1,$B$6),0,IF(J56&lt;INDEX('Pace of change parameters'!$E$23:$I$23,1,$B$6),1,(J56-INDEX('Pace of change parameters'!$E$24:$I$24,1,$B$6))/(INDEX('Pace of change parameters'!$E$23:$I$23,1,$B$6)-INDEX('Pace of change parameters'!$E$24:$I$24,1,$B$6))))</f>
        <v>1</v>
      </c>
      <c r="W56" s="123">
        <f>MIN(S56, S56+(INDEX('Pace of change parameters'!$E$25:$I$25,1,$B$6)-S56)*(1-V56))</f>
        <v>4.3717859394925007E-2</v>
      </c>
      <c r="X56" s="123">
        <v>3.74000000000001E-2</v>
      </c>
      <c r="Y56" s="99">
        <f t="shared" si="4"/>
        <v>79855.897140165107</v>
      </c>
      <c r="Z56" s="88">
        <v>-1.6218668263713987E-2</v>
      </c>
      <c r="AA56" s="90">
        <f t="shared" si="8"/>
        <v>81664.254525800832</v>
      </c>
      <c r="AB56" s="90">
        <f>IF(INDEX('Pace of change parameters'!$E$27:$I$27,1,$B$6)=1,MAX(AA56,Y56),Y56)</f>
        <v>79855.897140165107</v>
      </c>
      <c r="AC56" s="88">
        <f t="shared" si="5"/>
        <v>4.3717859394925007E-2</v>
      </c>
      <c r="AD56" s="134">
        <v>3.74000000000001E-2</v>
      </c>
      <c r="AE56" s="51">
        <f t="shared" si="6"/>
        <v>79856</v>
      </c>
      <c r="AF56" s="51">
        <v>229.40084736425993</v>
      </c>
      <c r="AG56" s="15">
        <f t="shared" si="11"/>
        <v>4.3719203774620574E-2</v>
      </c>
      <c r="AH56" s="15">
        <f t="shared" si="11"/>
        <v>3.7401336241862371E-2</v>
      </c>
      <c r="AI56" s="51"/>
      <c r="AJ56" s="51">
        <v>83010.575512416704</v>
      </c>
      <c r="AK56" s="51">
        <v>238.46293782237126</v>
      </c>
      <c r="AL56" s="15">
        <f t="shared" si="9"/>
        <v>-3.8002091817142536E-2</v>
      </c>
      <c r="AM56" s="53">
        <f t="shared" si="9"/>
        <v>-3.8002091817142647E-2</v>
      </c>
    </row>
    <row r="57" spans="1:39" x14ac:dyDescent="0.2">
      <c r="A57" s="160" t="s">
        <v>161</v>
      </c>
      <c r="B57" s="160" t="s">
        <v>162</v>
      </c>
      <c r="D57" s="62">
        <v>44969</v>
      </c>
      <c r="E57" s="67">
        <v>202.37232851865451</v>
      </c>
      <c r="F57" s="50"/>
      <c r="G57" s="82">
        <v>46948.774728889897</v>
      </c>
      <c r="H57" s="75">
        <v>209.95338691522738</v>
      </c>
      <c r="I57" s="84"/>
      <c r="J57" s="94">
        <f t="shared" si="10"/>
        <v>-4.2168826350044153E-2</v>
      </c>
      <c r="K57" s="117">
        <f t="shared" si="10"/>
        <v>-3.6108292930915442E-2</v>
      </c>
      <c r="L57" s="94">
        <v>4.3963993260989875E-2</v>
      </c>
      <c r="M57" s="88">
        <f>INDEX('Pace of change parameters'!$E$20:$I$20,1,$B$6)</f>
        <v>3.7400000000000003E-2</v>
      </c>
      <c r="N57" s="99">
        <f>IF(INDEX('Pace of change parameters'!$E$28:$I$28,1,$B$6)=1,(1+L57)*D57,D57)</f>
        <v>46946.01681295345</v>
      </c>
      <c r="O57" s="85">
        <f>IF(K57&lt;INDEX('Pace of change parameters'!$E$16:$I$16,1,$B$6),1,IF(K57&gt;INDEX('Pace of change parameters'!$E$17:$I$17,1,$B$6),0,(K57-INDEX('Pace of change parameters'!$E$17:$I$17,1,$B$6))/(INDEX('Pace of change parameters'!$E$16:$I$16,1,$B$6)-INDEX('Pace of change parameters'!$E$17:$I$17,1,$B$6))))</f>
        <v>0</v>
      </c>
      <c r="P57" s="52">
        <v>4.3963993260989875E-2</v>
      </c>
      <c r="Q57" s="52">
        <v>3.74000000000001E-2</v>
      </c>
      <c r="R57" s="9">
        <f>IF(INDEX('Pace of change parameters'!$E$29:$I$29,1,$B$6)=1,D57*(1+P57),D57)</f>
        <v>46946.01681295345</v>
      </c>
      <c r="S57" s="94">
        <f>IF(P57&lt;INDEX('Pace of change parameters'!$E$22:$I$22,1,$B$6),INDEX('Pace of change parameters'!$E$22:$I$22,1,$B$6),P57)</f>
        <v>4.3963993260989875E-2</v>
      </c>
      <c r="T57" s="123">
        <v>3.74000000000001E-2</v>
      </c>
      <c r="U57" s="108">
        <f t="shared" si="3"/>
        <v>46946.01681295345</v>
      </c>
      <c r="V57" s="122">
        <f>IF(J57&gt;INDEX('Pace of change parameters'!$E$24:$I$24,1,$B$6),0,IF(J57&lt;INDEX('Pace of change parameters'!$E$23:$I$23,1,$B$6),1,(J57-INDEX('Pace of change parameters'!$E$24:$I$24,1,$B$6))/(INDEX('Pace of change parameters'!$E$23:$I$23,1,$B$6)-INDEX('Pace of change parameters'!$E$24:$I$24,1,$B$6))))</f>
        <v>1</v>
      </c>
      <c r="W57" s="123">
        <f>MIN(S57, S57+(INDEX('Pace of change parameters'!$E$25:$I$25,1,$B$6)-S57)*(1-V57))</f>
        <v>4.3963993260989875E-2</v>
      </c>
      <c r="X57" s="123">
        <v>3.74000000000001E-2</v>
      </c>
      <c r="Y57" s="99">
        <f t="shared" si="4"/>
        <v>46946.01681295345</v>
      </c>
      <c r="Z57" s="88">
        <v>0</v>
      </c>
      <c r="AA57" s="90">
        <f t="shared" si="8"/>
        <v>49049.621378078074</v>
      </c>
      <c r="AB57" s="90">
        <f>IF(INDEX('Pace of change parameters'!$E$27:$I$27,1,$B$6)=1,MAX(AA57,Y57),Y57)</f>
        <v>46946.01681295345</v>
      </c>
      <c r="AC57" s="88">
        <f t="shared" si="5"/>
        <v>4.3963993260989875E-2</v>
      </c>
      <c r="AD57" s="134">
        <v>3.74000000000001E-2</v>
      </c>
      <c r="AE57" s="51">
        <f t="shared" si="6"/>
        <v>46946</v>
      </c>
      <c r="AF57" s="51">
        <v>209.94097841827363</v>
      </c>
      <c r="AG57" s="15">
        <f t="shared" si="11"/>
        <v>4.3963619382241026E-2</v>
      </c>
      <c r="AH57" s="15">
        <f t="shared" si="11"/>
        <v>3.7399628472039037E-2</v>
      </c>
      <c r="AI57" s="51"/>
      <c r="AJ57" s="51">
        <v>49049.621378078074</v>
      </c>
      <c r="AK57" s="51">
        <v>219.3483045021851</v>
      </c>
      <c r="AL57" s="15">
        <f t="shared" si="9"/>
        <v>-4.2887617049338855E-2</v>
      </c>
      <c r="AM57" s="53">
        <f t="shared" si="9"/>
        <v>-4.2887617049338744E-2</v>
      </c>
    </row>
    <row r="58" spans="1:39" x14ac:dyDescent="0.2">
      <c r="A58" s="160" t="s">
        <v>163</v>
      </c>
      <c r="B58" s="160" t="s">
        <v>164</v>
      </c>
      <c r="D58" s="62">
        <v>86651</v>
      </c>
      <c r="E58" s="67">
        <v>274.07271084766842</v>
      </c>
      <c r="F58" s="50"/>
      <c r="G58" s="82">
        <v>81816.644836591178</v>
      </c>
      <c r="H58" s="75">
        <v>258.15788027242218</v>
      </c>
      <c r="I58" s="84"/>
      <c r="J58" s="94">
        <f t="shared" si="10"/>
        <v>5.9087673089800674E-2</v>
      </c>
      <c r="K58" s="117">
        <f t="shared" si="10"/>
        <v>6.164766521344256E-2</v>
      </c>
      <c r="L58" s="94">
        <v>3.9907569388772268E-2</v>
      </c>
      <c r="M58" s="88">
        <f>INDEX('Pace of change parameters'!$E$20:$I$20,1,$B$6)</f>
        <v>3.7400000000000003E-2</v>
      </c>
      <c r="N58" s="99">
        <f>IF(INDEX('Pace of change parameters'!$E$28:$I$28,1,$B$6)=1,(1+L58)*D58,D58)</f>
        <v>90109.030795106504</v>
      </c>
      <c r="O58" s="85">
        <f>IF(K58&lt;INDEX('Pace of change parameters'!$E$16:$I$16,1,$B$6),1,IF(K58&gt;INDEX('Pace of change parameters'!$E$17:$I$17,1,$B$6),0,(K58-INDEX('Pace of change parameters'!$E$17:$I$17,1,$B$6))/(INDEX('Pace of change parameters'!$E$16:$I$16,1,$B$6)-INDEX('Pace of change parameters'!$E$17:$I$17,1,$B$6))))</f>
        <v>0</v>
      </c>
      <c r="P58" s="52">
        <v>3.9907569388772268E-2</v>
      </c>
      <c r="Q58" s="52">
        <v>3.74000000000001E-2</v>
      </c>
      <c r="R58" s="9">
        <f>IF(INDEX('Pace of change parameters'!$E$29:$I$29,1,$B$6)=1,D58*(1+P58),D58)</f>
        <v>90109.030795106504</v>
      </c>
      <c r="S58" s="94">
        <f>IF(P58&lt;INDEX('Pace of change parameters'!$E$22:$I$22,1,$B$6),INDEX('Pace of change parameters'!$E$22:$I$22,1,$B$6),P58)</f>
        <v>3.9907569388772268E-2</v>
      </c>
      <c r="T58" s="123">
        <v>3.74000000000001E-2</v>
      </c>
      <c r="U58" s="108">
        <f t="shared" si="3"/>
        <v>90109.030795106504</v>
      </c>
      <c r="V58" s="122">
        <f>IF(J58&gt;INDEX('Pace of change parameters'!$E$24:$I$24,1,$B$6),0,IF(J58&lt;INDEX('Pace of change parameters'!$E$23:$I$23,1,$B$6),1,(J58-INDEX('Pace of change parameters'!$E$24:$I$24,1,$B$6))/(INDEX('Pace of change parameters'!$E$23:$I$23,1,$B$6)-INDEX('Pace of change parameters'!$E$24:$I$24,1,$B$6))))</f>
        <v>1</v>
      </c>
      <c r="W58" s="123">
        <f>MIN(S58, S58+(INDEX('Pace of change parameters'!$E$25:$I$25,1,$B$6)-S58)*(1-V58))</f>
        <v>3.9907569388772268E-2</v>
      </c>
      <c r="X58" s="123">
        <v>3.74000000000001E-2</v>
      </c>
      <c r="Y58" s="99">
        <f t="shared" si="4"/>
        <v>90109.030795106504</v>
      </c>
      <c r="Z58" s="88">
        <v>0</v>
      </c>
      <c r="AA58" s="90">
        <f t="shared" si="8"/>
        <v>85477.746220926187</v>
      </c>
      <c r="AB58" s="90">
        <f>IF(INDEX('Pace of change parameters'!$E$27:$I$27,1,$B$6)=1,MAX(AA58,Y58),Y58)</f>
        <v>90109.030795106504</v>
      </c>
      <c r="AC58" s="88">
        <f t="shared" si="5"/>
        <v>3.9907569388772268E-2</v>
      </c>
      <c r="AD58" s="134">
        <v>3.74000000000001E-2</v>
      </c>
      <c r="AE58" s="51">
        <f t="shared" si="6"/>
        <v>90109</v>
      </c>
      <c r="AF58" s="51">
        <v>284.32293306488629</v>
      </c>
      <c r="AG58" s="15">
        <f t="shared" si="11"/>
        <v>3.9907213996376312E-2</v>
      </c>
      <c r="AH58" s="15">
        <f t="shared" si="11"/>
        <v>3.7399645464575304E-2</v>
      </c>
      <c r="AI58" s="51"/>
      <c r="AJ58" s="51">
        <v>85477.746220926187</v>
      </c>
      <c r="AK58" s="51">
        <v>269.7098349477825</v>
      </c>
      <c r="AL58" s="15">
        <f t="shared" si="9"/>
        <v>5.4180812946376111E-2</v>
      </c>
      <c r="AM58" s="53">
        <f t="shared" si="9"/>
        <v>5.4180812946376111E-2</v>
      </c>
    </row>
    <row r="59" spans="1:39" x14ac:dyDescent="0.2">
      <c r="A59" s="160" t="s">
        <v>165</v>
      </c>
      <c r="B59" s="160" t="s">
        <v>166</v>
      </c>
      <c r="D59" s="62">
        <v>74535</v>
      </c>
      <c r="E59" s="67">
        <v>243.81824373243094</v>
      </c>
      <c r="F59" s="50"/>
      <c r="G59" s="82">
        <v>73491.484916150381</v>
      </c>
      <c r="H59" s="75">
        <v>239.27158032171465</v>
      </c>
      <c r="I59" s="84"/>
      <c r="J59" s="94">
        <f t="shared" si="10"/>
        <v>1.4199129124145671E-2</v>
      </c>
      <c r="K59" s="117">
        <f t="shared" si="10"/>
        <v>1.9002103821118332E-2</v>
      </c>
      <c r="L59" s="94">
        <v>4.2312847790495045E-2</v>
      </c>
      <c r="M59" s="88">
        <f>INDEX('Pace of change parameters'!$E$20:$I$20,1,$B$6)</f>
        <v>3.7400000000000003E-2</v>
      </c>
      <c r="N59" s="99">
        <f>IF(INDEX('Pace of change parameters'!$E$28:$I$28,1,$B$6)=1,(1+L59)*D59,D59)</f>
        <v>77688.788110064546</v>
      </c>
      <c r="O59" s="85">
        <f>IF(K59&lt;INDEX('Pace of change parameters'!$E$16:$I$16,1,$B$6),1,IF(K59&gt;INDEX('Pace of change parameters'!$E$17:$I$17,1,$B$6),0,(K59-INDEX('Pace of change parameters'!$E$17:$I$17,1,$B$6))/(INDEX('Pace of change parameters'!$E$16:$I$16,1,$B$6)-INDEX('Pace of change parameters'!$E$17:$I$17,1,$B$6))))</f>
        <v>0</v>
      </c>
      <c r="P59" s="52">
        <v>4.2312847790495045E-2</v>
      </c>
      <c r="Q59" s="52">
        <v>3.74000000000001E-2</v>
      </c>
      <c r="R59" s="9">
        <f>IF(INDEX('Pace of change parameters'!$E$29:$I$29,1,$B$6)=1,D59*(1+P59),D59)</f>
        <v>77688.788110064546</v>
      </c>
      <c r="S59" s="94">
        <f>IF(P59&lt;INDEX('Pace of change parameters'!$E$22:$I$22,1,$B$6),INDEX('Pace of change parameters'!$E$22:$I$22,1,$B$6),P59)</f>
        <v>4.2312847790495045E-2</v>
      </c>
      <c r="T59" s="123">
        <v>3.74000000000001E-2</v>
      </c>
      <c r="U59" s="108">
        <f t="shared" si="3"/>
        <v>77688.788110064546</v>
      </c>
      <c r="V59" s="122">
        <f>IF(J59&gt;INDEX('Pace of change parameters'!$E$24:$I$24,1,$B$6),0,IF(J59&lt;INDEX('Pace of change parameters'!$E$23:$I$23,1,$B$6),1,(J59-INDEX('Pace of change parameters'!$E$24:$I$24,1,$B$6))/(INDEX('Pace of change parameters'!$E$23:$I$23,1,$B$6)-INDEX('Pace of change parameters'!$E$24:$I$24,1,$B$6))))</f>
        <v>1</v>
      </c>
      <c r="W59" s="123">
        <f>MIN(S59, S59+(INDEX('Pace of change parameters'!$E$25:$I$25,1,$B$6)-S59)*(1-V59))</f>
        <v>4.2312847790495045E-2</v>
      </c>
      <c r="X59" s="123">
        <v>3.74000000000001E-2</v>
      </c>
      <c r="Y59" s="99">
        <f t="shared" si="4"/>
        <v>77688.788110064546</v>
      </c>
      <c r="Z59" s="88">
        <v>0</v>
      </c>
      <c r="AA59" s="90">
        <f t="shared" si="8"/>
        <v>76780.055080580059</v>
      </c>
      <c r="AB59" s="90">
        <f>IF(INDEX('Pace of change parameters'!$E$27:$I$27,1,$B$6)=1,MAX(AA59,Y59),Y59)</f>
        <v>77688.788110064546</v>
      </c>
      <c r="AC59" s="88">
        <f t="shared" si="5"/>
        <v>4.2312847790495045E-2</v>
      </c>
      <c r="AD59" s="134">
        <v>3.74000000000001E-2</v>
      </c>
      <c r="AE59" s="51">
        <f t="shared" si="6"/>
        <v>77689</v>
      </c>
      <c r="AF59" s="51">
        <v>252.9377359135201</v>
      </c>
      <c r="AG59" s="15">
        <f t="shared" si="11"/>
        <v>4.2315690615147172E-2</v>
      </c>
      <c r="AH59" s="15">
        <f t="shared" si="11"/>
        <v>3.7402829425254192E-2</v>
      </c>
      <c r="AI59" s="51"/>
      <c r="AJ59" s="51">
        <v>76780.055080580059</v>
      </c>
      <c r="AK59" s="51">
        <v>249.9784177347795</v>
      </c>
      <c r="AL59" s="15">
        <f t="shared" si="9"/>
        <v>1.1838294703826469E-2</v>
      </c>
      <c r="AM59" s="53">
        <f t="shared" si="9"/>
        <v>1.1838294703826691E-2</v>
      </c>
    </row>
    <row r="60" spans="1:39" x14ac:dyDescent="0.2">
      <c r="A60" s="160" t="s">
        <v>167</v>
      </c>
      <c r="B60" s="160" t="s">
        <v>168</v>
      </c>
      <c r="D60" s="62">
        <v>49401</v>
      </c>
      <c r="E60" s="67">
        <v>198.00273513683149</v>
      </c>
      <c r="F60" s="50"/>
      <c r="G60" s="82">
        <v>49577.568489227728</v>
      </c>
      <c r="H60" s="75">
        <v>197.47786391352059</v>
      </c>
      <c r="I60" s="84"/>
      <c r="J60" s="94">
        <f t="shared" si="10"/>
        <v>-3.561459236672615E-3</v>
      </c>
      <c r="K60" s="117">
        <f t="shared" si="10"/>
        <v>2.657873712573311E-3</v>
      </c>
      <c r="L60" s="94">
        <v>4.3874996437417435E-2</v>
      </c>
      <c r="M60" s="88">
        <f>INDEX('Pace of change parameters'!$E$20:$I$20,1,$B$6)</f>
        <v>3.7400000000000003E-2</v>
      </c>
      <c r="N60" s="99">
        <f>IF(INDEX('Pace of change parameters'!$E$28:$I$28,1,$B$6)=1,(1+L60)*D60,D60)</f>
        <v>51568.468699004858</v>
      </c>
      <c r="O60" s="85">
        <f>IF(K60&lt;INDEX('Pace of change parameters'!$E$16:$I$16,1,$B$6),1,IF(K60&gt;INDEX('Pace of change parameters'!$E$17:$I$17,1,$B$6),0,(K60-INDEX('Pace of change parameters'!$E$17:$I$17,1,$B$6))/(INDEX('Pace of change parameters'!$E$16:$I$16,1,$B$6)-INDEX('Pace of change parameters'!$E$17:$I$17,1,$B$6))))</f>
        <v>0</v>
      </c>
      <c r="P60" s="52">
        <v>4.3874996437417435E-2</v>
      </c>
      <c r="Q60" s="52">
        <v>3.74000000000001E-2</v>
      </c>
      <c r="R60" s="9">
        <f>IF(INDEX('Pace of change parameters'!$E$29:$I$29,1,$B$6)=1,D60*(1+P60),D60)</f>
        <v>51568.468699004858</v>
      </c>
      <c r="S60" s="94">
        <f>IF(P60&lt;INDEX('Pace of change parameters'!$E$22:$I$22,1,$B$6),INDEX('Pace of change parameters'!$E$22:$I$22,1,$B$6),P60)</f>
        <v>4.3874996437417435E-2</v>
      </c>
      <c r="T60" s="123">
        <v>3.74000000000001E-2</v>
      </c>
      <c r="U60" s="108">
        <f t="shared" si="3"/>
        <v>51568.468699004858</v>
      </c>
      <c r="V60" s="122">
        <f>IF(J60&gt;INDEX('Pace of change parameters'!$E$24:$I$24,1,$B$6),0,IF(J60&lt;INDEX('Pace of change parameters'!$E$23:$I$23,1,$B$6),1,(J60-INDEX('Pace of change parameters'!$E$24:$I$24,1,$B$6))/(INDEX('Pace of change parameters'!$E$23:$I$23,1,$B$6)-INDEX('Pace of change parameters'!$E$24:$I$24,1,$B$6))))</f>
        <v>1</v>
      </c>
      <c r="W60" s="123">
        <f>MIN(S60, S60+(INDEX('Pace of change parameters'!$E$25:$I$25,1,$B$6)-S60)*(1-V60))</f>
        <v>4.3874996437417435E-2</v>
      </c>
      <c r="X60" s="123">
        <v>3.74000000000001E-2</v>
      </c>
      <c r="Y60" s="99">
        <f t="shared" si="4"/>
        <v>51568.468699004858</v>
      </c>
      <c r="Z60" s="88">
        <v>0</v>
      </c>
      <c r="AA60" s="90">
        <f t="shared" si="8"/>
        <v>51796.047442873343</v>
      </c>
      <c r="AB60" s="90">
        <f>IF(INDEX('Pace of change parameters'!$E$27:$I$27,1,$B$6)=1,MAX(AA60,Y60),Y60)</f>
        <v>51568.468699004858</v>
      </c>
      <c r="AC60" s="88">
        <f t="shared" si="5"/>
        <v>4.3874996437417435E-2</v>
      </c>
      <c r="AD60" s="134">
        <v>3.74000000000001E-2</v>
      </c>
      <c r="AE60" s="51">
        <f t="shared" si="6"/>
        <v>51568</v>
      </c>
      <c r="AF60" s="51">
        <v>205.40617050441111</v>
      </c>
      <c r="AG60" s="15">
        <f t="shared" si="11"/>
        <v>4.3865508795368546E-2</v>
      </c>
      <c r="AH60" s="15">
        <f t="shared" si="11"/>
        <v>3.7390571208339107E-2</v>
      </c>
      <c r="AI60" s="51"/>
      <c r="AJ60" s="51">
        <v>51796.047442873343</v>
      </c>
      <c r="AK60" s="51">
        <v>206.31453134706425</v>
      </c>
      <c r="AL60" s="15">
        <f t="shared" si="9"/>
        <v>-4.4027962389381337E-3</v>
      </c>
      <c r="AM60" s="53">
        <f t="shared" si="9"/>
        <v>-4.4027962389381337E-3</v>
      </c>
    </row>
    <row r="61" spans="1:39" x14ac:dyDescent="0.2">
      <c r="A61" s="160" t="s">
        <v>169</v>
      </c>
      <c r="B61" s="160" t="s">
        <v>170</v>
      </c>
      <c r="D61" s="62">
        <v>37522</v>
      </c>
      <c r="E61" s="67">
        <v>260.12976265389841</v>
      </c>
      <c r="F61" s="50"/>
      <c r="G61" s="82">
        <v>34446.43314751867</v>
      </c>
      <c r="H61" s="75">
        <v>238.38153107991465</v>
      </c>
      <c r="I61" s="84"/>
      <c r="J61" s="94">
        <f t="shared" si="10"/>
        <v>8.9285495520248892E-2</v>
      </c>
      <c r="K61" s="117">
        <f t="shared" si="10"/>
        <v>9.1232871420281691E-2</v>
      </c>
      <c r="L61" s="94">
        <v>3.9254617331271335E-2</v>
      </c>
      <c r="M61" s="88">
        <f>INDEX('Pace of change parameters'!$E$20:$I$20,1,$B$6)</f>
        <v>3.7400000000000003E-2</v>
      </c>
      <c r="N61" s="99">
        <f>IF(INDEX('Pace of change parameters'!$E$28:$I$28,1,$B$6)=1,(1+L61)*D61,D61)</f>
        <v>38994.911751503962</v>
      </c>
      <c r="O61" s="85">
        <f>IF(K61&lt;INDEX('Pace of change parameters'!$E$16:$I$16,1,$B$6),1,IF(K61&gt;INDEX('Pace of change parameters'!$E$17:$I$17,1,$B$6),0,(K61-INDEX('Pace of change parameters'!$E$17:$I$17,1,$B$6))/(INDEX('Pace of change parameters'!$E$16:$I$16,1,$B$6)-INDEX('Pace of change parameters'!$E$17:$I$17,1,$B$6))))</f>
        <v>0</v>
      </c>
      <c r="P61" s="52">
        <v>3.9254617331271335E-2</v>
      </c>
      <c r="Q61" s="52">
        <v>3.74000000000001E-2</v>
      </c>
      <c r="R61" s="9">
        <f>IF(INDEX('Pace of change parameters'!$E$29:$I$29,1,$B$6)=1,D61*(1+P61),D61)</f>
        <v>38994.911751503962</v>
      </c>
      <c r="S61" s="94">
        <f>IF(P61&lt;INDEX('Pace of change parameters'!$E$22:$I$22,1,$B$6),INDEX('Pace of change parameters'!$E$22:$I$22,1,$B$6),P61)</f>
        <v>3.9254617331271335E-2</v>
      </c>
      <c r="T61" s="123">
        <v>3.74000000000001E-2</v>
      </c>
      <c r="U61" s="108">
        <f t="shared" si="3"/>
        <v>38994.911751503962</v>
      </c>
      <c r="V61" s="122">
        <f>IF(J61&gt;INDEX('Pace of change parameters'!$E$24:$I$24,1,$B$6),0,IF(J61&lt;INDEX('Pace of change parameters'!$E$23:$I$23,1,$B$6),1,(J61-INDEX('Pace of change parameters'!$E$24:$I$24,1,$B$6))/(INDEX('Pace of change parameters'!$E$23:$I$23,1,$B$6)-INDEX('Pace of change parameters'!$E$24:$I$24,1,$B$6))))</f>
        <v>1</v>
      </c>
      <c r="W61" s="123">
        <f>MIN(S61, S61+(INDEX('Pace of change parameters'!$E$25:$I$25,1,$B$6)-S61)*(1-V61))</f>
        <v>3.9254617331271335E-2</v>
      </c>
      <c r="X61" s="123">
        <v>3.74000000000001E-2</v>
      </c>
      <c r="Y61" s="99">
        <f t="shared" si="4"/>
        <v>38994.911751503962</v>
      </c>
      <c r="Z61" s="88">
        <v>0</v>
      </c>
      <c r="AA61" s="90">
        <f t="shared" si="8"/>
        <v>35987.829575270771</v>
      </c>
      <c r="AB61" s="90">
        <f>IF(INDEX('Pace of change parameters'!$E$27:$I$27,1,$B$6)=1,MAX(AA61,Y61),Y61)</f>
        <v>38994.911751503962</v>
      </c>
      <c r="AC61" s="88">
        <f t="shared" si="5"/>
        <v>3.9254617331271335E-2</v>
      </c>
      <c r="AD61" s="134">
        <v>3.74000000000001E-2</v>
      </c>
      <c r="AE61" s="51">
        <f t="shared" si="6"/>
        <v>38995</v>
      </c>
      <c r="AF61" s="51">
        <v>269.85922648803717</v>
      </c>
      <c r="AG61" s="15">
        <f t="shared" si="11"/>
        <v>3.9256969244709783E-2</v>
      </c>
      <c r="AH61" s="15">
        <f t="shared" si="11"/>
        <v>3.7402347716296358E-2</v>
      </c>
      <c r="AI61" s="51"/>
      <c r="AJ61" s="51">
        <v>35987.829575270771</v>
      </c>
      <c r="AK61" s="51">
        <v>249.04854089411148</v>
      </c>
      <c r="AL61" s="15">
        <f t="shared" si="9"/>
        <v>8.3560760963357072E-2</v>
      </c>
      <c r="AM61" s="53">
        <f t="shared" si="9"/>
        <v>8.3560760963357072E-2</v>
      </c>
    </row>
    <row r="62" spans="1:39" x14ac:dyDescent="0.2">
      <c r="A62" s="160" t="s">
        <v>171</v>
      </c>
      <c r="B62" s="160" t="s">
        <v>172</v>
      </c>
      <c r="D62" s="62">
        <v>36199</v>
      </c>
      <c r="E62" s="67">
        <v>221.59650321096629</v>
      </c>
      <c r="F62" s="50"/>
      <c r="G62" s="82">
        <v>36986.876348464939</v>
      </c>
      <c r="H62" s="75">
        <v>225.71603268273373</v>
      </c>
      <c r="I62" s="84"/>
      <c r="J62" s="94">
        <f t="shared" si="10"/>
        <v>-2.1301510866776341E-2</v>
      </c>
      <c r="K62" s="117">
        <f t="shared" si="10"/>
        <v>-1.8250938680806295E-2</v>
      </c>
      <c r="L62" s="94">
        <v>4.0633542935708533E-2</v>
      </c>
      <c r="M62" s="88">
        <f>INDEX('Pace of change parameters'!$E$20:$I$20,1,$B$6)</f>
        <v>3.7400000000000003E-2</v>
      </c>
      <c r="N62" s="99">
        <f>IF(INDEX('Pace of change parameters'!$E$28:$I$28,1,$B$6)=1,(1+L62)*D62,D62)</f>
        <v>37669.893620729716</v>
      </c>
      <c r="O62" s="85">
        <f>IF(K62&lt;INDEX('Pace of change parameters'!$E$16:$I$16,1,$B$6),1,IF(K62&gt;INDEX('Pace of change parameters'!$E$17:$I$17,1,$B$6),0,(K62-INDEX('Pace of change parameters'!$E$17:$I$17,1,$B$6))/(INDEX('Pace of change parameters'!$E$16:$I$16,1,$B$6)-INDEX('Pace of change parameters'!$E$17:$I$17,1,$B$6))))</f>
        <v>0</v>
      </c>
      <c r="P62" s="52">
        <v>4.0633542935708533E-2</v>
      </c>
      <c r="Q62" s="52">
        <v>3.74000000000001E-2</v>
      </c>
      <c r="R62" s="9">
        <f>IF(INDEX('Pace of change parameters'!$E$29:$I$29,1,$B$6)=1,D62*(1+P62),D62)</f>
        <v>37669.893620729716</v>
      </c>
      <c r="S62" s="94">
        <f>IF(P62&lt;INDEX('Pace of change parameters'!$E$22:$I$22,1,$B$6),INDEX('Pace of change parameters'!$E$22:$I$22,1,$B$6),P62)</f>
        <v>4.0633542935708533E-2</v>
      </c>
      <c r="T62" s="123">
        <v>3.74000000000001E-2</v>
      </c>
      <c r="U62" s="108">
        <f t="shared" si="3"/>
        <v>37669.893620729716</v>
      </c>
      <c r="V62" s="122">
        <f>IF(J62&gt;INDEX('Pace of change parameters'!$E$24:$I$24,1,$B$6),0,IF(J62&lt;INDEX('Pace of change parameters'!$E$23:$I$23,1,$B$6),1,(J62-INDEX('Pace of change parameters'!$E$24:$I$24,1,$B$6))/(INDEX('Pace of change parameters'!$E$23:$I$23,1,$B$6)-INDEX('Pace of change parameters'!$E$24:$I$24,1,$B$6))))</f>
        <v>1</v>
      </c>
      <c r="W62" s="123">
        <f>MIN(S62, S62+(INDEX('Pace of change parameters'!$E$25:$I$25,1,$B$6)-S62)*(1-V62))</f>
        <v>4.0633542935708533E-2</v>
      </c>
      <c r="X62" s="123">
        <v>3.74000000000001E-2</v>
      </c>
      <c r="Y62" s="99">
        <f t="shared" si="4"/>
        <v>37669.893620729716</v>
      </c>
      <c r="Z62" s="88">
        <v>0</v>
      </c>
      <c r="AA62" s="90">
        <f t="shared" si="8"/>
        <v>38641.951602064575</v>
      </c>
      <c r="AB62" s="90">
        <f>IF(INDEX('Pace of change parameters'!$E$27:$I$27,1,$B$6)=1,MAX(AA62,Y62),Y62)</f>
        <v>37669.893620729716</v>
      </c>
      <c r="AC62" s="88">
        <f t="shared" si="5"/>
        <v>4.0633542935708533E-2</v>
      </c>
      <c r="AD62" s="134">
        <v>3.74000000000001E-2</v>
      </c>
      <c r="AE62" s="51">
        <f t="shared" si="6"/>
        <v>37670</v>
      </c>
      <c r="AF62" s="51">
        <v>229.8848616209643</v>
      </c>
      <c r="AG62" s="15">
        <f t="shared" si="11"/>
        <v>4.063648167076428E-2</v>
      </c>
      <c r="AH62" s="15">
        <f t="shared" si="11"/>
        <v>3.7402929603574275E-2</v>
      </c>
      <c r="AI62" s="51"/>
      <c r="AJ62" s="51">
        <v>38641.951602064575</v>
      </c>
      <c r="AK62" s="51">
        <v>235.81629139380448</v>
      </c>
      <c r="AL62" s="15">
        <f t="shared" si="9"/>
        <v>-2.5152756570727797E-2</v>
      </c>
      <c r="AM62" s="53">
        <f t="shared" si="9"/>
        <v>-2.5152756570727797E-2</v>
      </c>
    </row>
    <row r="63" spans="1:39" x14ac:dyDescent="0.2">
      <c r="A63" s="160" t="s">
        <v>173</v>
      </c>
      <c r="B63" s="160" t="s">
        <v>174</v>
      </c>
      <c r="D63" s="62">
        <v>80344</v>
      </c>
      <c r="E63" s="67">
        <v>273.5783980155619</v>
      </c>
      <c r="F63" s="50"/>
      <c r="G63" s="82">
        <v>81112.717167723022</v>
      </c>
      <c r="H63" s="75">
        <v>275.55046604958557</v>
      </c>
      <c r="I63" s="84"/>
      <c r="J63" s="94">
        <f t="shared" si="10"/>
        <v>-9.4771472903993903E-3</v>
      </c>
      <c r="K63" s="117">
        <f t="shared" si="10"/>
        <v>-7.1568306970991591E-3</v>
      </c>
      <c r="L63" s="94">
        <v>3.9830127106411428E-2</v>
      </c>
      <c r="M63" s="88">
        <f>INDEX('Pace of change parameters'!$E$20:$I$20,1,$B$6)</f>
        <v>3.7400000000000003E-2</v>
      </c>
      <c r="N63" s="99">
        <f>IF(INDEX('Pace of change parameters'!$E$28:$I$28,1,$B$6)=1,(1+L63)*D63,D63)</f>
        <v>83544.111732237521</v>
      </c>
      <c r="O63" s="85">
        <f>IF(K63&lt;INDEX('Pace of change parameters'!$E$16:$I$16,1,$B$6),1,IF(K63&gt;INDEX('Pace of change parameters'!$E$17:$I$17,1,$B$6),0,(K63-INDEX('Pace of change parameters'!$E$17:$I$17,1,$B$6))/(INDEX('Pace of change parameters'!$E$16:$I$16,1,$B$6)-INDEX('Pace of change parameters'!$E$17:$I$17,1,$B$6))))</f>
        <v>0</v>
      </c>
      <c r="P63" s="52">
        <v>3.9830127106411428E-2</v>
      </c>
      <c r="Q63" s="52">
        <v>3.74000000000001E-2</v>
      </c>
      <c r="R63" s="9">
        <f>IF(INDEX('Pace of change parameters'!$E$29:$I$29,1,$B$6)=1,D63*(1+P63),D63)</f>
        <v>83544.111732237521</v>
      </c>
      <c r="S63" s="94">
        <f>IF(P63&lt;INDEX('Pace of change parameters'!$E$22:$I$22,1,$B$6),INDEX('Pace of change parameters'!$E$22:$I$22,1,$B$6),P63)</f>
        <v>3.9830127106411428E-2</v>
      </c>
      <c r="T63" s="123">
        <v>3.74000000000001E-2</v>
      </c>
      <c r="U63" s="108">
        <f t="shared" si="3"/>
        <v>83544.111732237521</v>
      </c>
      <c r="V63" s="122">
        <f>IF(J63&gt;INDEX('Pace of change parameters'!$E$24:$I$24,1,$B$6),0,IF(J63&lt;INDEX('Pace of change parameters'!$E$23:$I$23,1,$B$6),1,(J63-INDEX('Pace of change parameters'!$E$24:$I$24,1,$B$6))/(INDEX('Pace of change parameters'!$E$23:$I$23,1,$B$6)-INDEX('Pace of change parameters'!$E$24:$I$24,1,$B$6))))</f>
        <v>1</v>
      </c>
      <c r="W63" s="123">
        <f>MIN(S63, S63+(INDEX('Pace of change parameters'!$E$25:$I$25,1,$B$6)-S63)*(1-V63))</f>
        <v>3.9830127106411428E-2</v>
      </c>
      <c r="X63" s="123">
        <v>3.74000000000001E-2</v>
      </c>
      <c r="Y63" s="99">
        <f t="shared" si="4"/>
        <v>83544.111732237521</v>
      </c>
      <c r="Z63" s="88">
        <v>0</v>
      </c>
      <c r="AA63" s="90">
        <f t="shared" si="8"/>
        <v>84742.319453456366</v>
      </c>
      <c r="AB63" s="90">
        <f>IF(INDEX('Pace of change parameters'!$E$27:$I$27,1,$B$6)=1,MAX(AA63,Y63),Y63)</f>
        <v>83544.111732237521</v>
      </c>
      <c r="AC63" s="88">
        <f t="shared" si="5"/>
        <v>3.9830127106411428E-2</v>
      </c>
      <c r="AD63" s="134">
        <v>3.74000000000001E-2</v>
      </c>
      <c r="AE63" s="51">
        <f t="shared" si="6"/>
        <v>83544</v>
      </c>
      <c r="AF63" s="51">
        <v>283.80985053237868</v>
      </c>
      <c r="AG63" s="15">
        <f t="shared" si="11"/>
        <v>3.9828736433336731E-2</v>
      </c>
      <c r="AH63" s="15">
        <f t="shared" si="11"/>
        <v>3.7398612576987178E-2</v>
      </c>
      <c r="AI63" s="51"/>
      <c r="AJ63" s="51">
        <v>84742.319453456366</v>
      </c>
      <c r="AK63" s="51">
        <v>287.88069781016634</v>
      </c>
      <c r="AL63" s="15">
        <f t="shared" si="9"/>
        <v>-1.4140744095569979E-2</v>
      </c>
      <c r="AM63" s="53">
        <f t="shared" si="9"/>
        <v>-1.4140744095569979E-2</v>
      </c>
    </row>
    <row r="64" spans="1:39" x14ac:dyDescent="0.2">
      <c r="A64" s="160" t="s">
        <v>175</v>
      </c>
      <c r="B64" s="160" t="s">
        <v>176</v>
      </c>
      <c r="D64" s="62">
        <v>60901</v>
      </c>
      <c r="E64" s="67">
        <v>281.11308730080492</v>
      </c>
      <c r="F64" s="50"/>
      <c r="G64" s="82">
        <v>53670.638590059367</v>
      </c>
      <c r="H64" s="75">
        <v>245.88182719851955</v>
      </c>
      <c r="I64" s="84"/>
      <c r="J64" s="94">
        <f t="shared" si="10"/>
        <v>0.13471726068263723</v>
      </c>
      <c r="K64" s="117">
        <f t="shared" si="10"/>
        <v>0.14328533549508893</v>
      </c>
      <c r="L64" s="94">
        <v>4.5233247204762295E-2</v>
      </c>
      <c r="M64" s="88">
        <f>INDEX('Pace of change parameters'!$E$20:$I$20,1,$B$6)</f>
        <v>3.7400000000000003E-2</v>
      </c>
      <c r="N64" s="99">
        <f>IF(INDEX('Pace of change parameters'!$E$28:$I$28,1,$B$6)=1,(1+L64)*D64,D64)</f>
        <v>63655.749988017225</v>
      </c>
      <c r="O64" s="85">
        <f>IF(K64&lt;INDEX('Pace of change parameters'!$E$16:$I$16,1,$B$6),1,IF(K64&gt;INDEX('Pace of change parameters'!$E$17:$I$17,1,$B$6),0,(K64-INDEX('Pace of change parameters'!$E$17:$I$17,1,$B$6))/(INDEX('Pace of change parameters'!$E$16:$I$16,1,$B$6)-INDEX('Pace of change parameters'!$E$17:$I$17,1,$B$6))))</f>
        <v>0</v>
      </c>
      <c r="P64" s="52">
        <v>4.5233247204762295E-2</v>
      </c>
      <c r="Q64" s="52">
        <v>3.74000000000001E-2</v>
      </c>
      <c r="R64" s="9">
        <f>IF(INDEX('Pace of change parameters'!$E$29:$I$29,1,$B$6)=1,D64*(1+P64),D64)</f>
        <v>63655.749988017225</v>
      </c>
      <c r="S64" s="94">
        <f>IF(P64&lt;INDEX('Pace of change parameters'!$E$22:$I$22,1,$B$6),INDEX('Pace of change parameters'!$E$22:$I$22,1,$B$6),P64)</f>
        <v>4.5233247204762295E-2</v>
      </c>
      <c r="T64" s="123">
        <v>3.74000000000001E-2</v>
      </c>
      <c r="U64" s="108">
        <f t="shared" si="3"/>
        <v>63655.749988017225</v>
      </c>
      <c r="V64" s="122">
        <f>IF(J64&gt;INDEX('Pace of change parameters'!$E$24:$I$24,1,$B$6),0,IF(J64&lt;INDEX('Pace of change parameters'!$E$23:$I$23,1,$B$6),1,(J64-INDEX('Pace of change parameters'!$E$24:$I$24,1,$B$6))/(INDEX('Pace of change parameters'!$E$23:$I$23,1,$B$6)-INDEX('Pace of change parameters'!$E$24:$I$24,1,$B$6))))</f>
        <v>1</v>
      </c>
      <c r="W64" s="123">
        <f>MIN(S64, S64+(INDEX('Pace of change parameters'!$E$25:$I$25,1,$B$6)-S64)*(1-V64))</f>
        <v>4.5233247204762295E-2</v>
      </c>
      <c r="X64" s="123">
        <v>3.74000000000001E-2</v>
      </c>
      <c r="Y64" s="99">
        <f t="shared" si="4"/>
        <v>63655.749988017225</v>
      </c>
      <c r="Z64" s="88">
        <v>0</v>
      </c>
      <c r="AA64" s="90">
        <f t="shared" si="8"/>
        <v>56072.272751820194</v>
      </c>
      <c r="AB64" s="90">
        <f>IF(INDEX('Pace of change parameters'!$E$27:$I$27,1,$B$6)=1,MAX(AA64,Y64),Y64)</f>
        <v>63655.749988017225</v>
      </c>
      <c r="AC64" s="88">
        <f t="shared" si="5"/>
        <v>4.5233247204762295E-2</v>
      </c>
      <c r="AD64" s="134">
        <v>3.74000000000001E-2</v>
      </c>
      <c r="AE64" s="51">
        <f t="shared" si="6"/>
        <v>63656</v>
      </c>
      <c r="AF64" s="51">
        <v>291.62786214822353</v>
      </c>
      <c r="AG64" s="15">
        <f t="shared" si="11"/>
        <v>4.5237352424426502E-2</v>
      </c>
      <c r="AH64" s="15">
        <f t="shared" si="11"/>
        <v>3.7404074454090663E-2</v>
      </c>
      <c r="AI64" s="51"/>
      <c r="AJ64" s="51">
        <v>56072.272751820194</v>
      </c>
      <c r="AK64" s="51">
        <v>256.88445752804779</v>
      </c>
      <c r="AL64" s="15">
        <f t="shared" si="9"/>
        <v>0.13524915035539786</v>
      </c>
      <c r="AM64" s="53">
        <f t="shared" si="9"/>
        <v>0.13524915035539786</v>
      </c>
    </row>
    <row r="65" spans="1:39" x14ac:dyDescent="0.2">
      <c r="A65" s="160" t="s">
        <v>177</v>
      </c>
      <c r="B65" s="160" t="s">
        <v>178</v>
      </c>
      <c r="D65" s="62">
        <v>93425</v>
      </c>
      <c r="E65" s="67">
        <v>335.2191447896268</v>
      </c>
      <c r="F65" s="50"/>
      <c r="G65" s="82">
        <v>80589.564541601125</v>
      </c>
      <c r="H65" s="75">
        <v>287.30122635329889</v>
      </c>
      <c r="I65" s="84"/>
      <c r="J65" s="94">
        <f t="shared" si="10"/>
        <v>0.15926919982019627</v>
      </c>
      <c r="K65" s="117">
        <f t="shared" si="10"/>
        <v>0.1667863344843592</v>
      </c>
      <c r="L65" s="94">
        <v>4.4126889234883615E-2</v>
      </c>
      <c r="M65" s="88">
        <f>INDEX('Pace of change parameters'!$E$20:$I$20,1,$B$6)</f>
        <v>3.7400000000000003E-2</v>
      </c>
      <c r="N65" s="99">
        <f>IF(INDEX('Pace of change parameters'!$E$28:$I$28,1,$B$6)=1,(1+L65)*D65,D65)</f>
        <v>97547.554626769008</v>
      </c>
      <c r="O65" s="85">
        <f>IF(K65&lt;INDEX('Pace of change parameters'!$E$16:$I$16,1,$B$6),1,IF(K65&gt;INDEX('Pace of change parameters'!$E$17:$I$17,1,$B$6),0,(K65-INDEX('Pace of change parameters'!$E$17:$I$17,1,$B$6))/(INDEX('Pace of change parameters'!$E$16:$I$16,1,$B$6)-INDEX('Pace of change parameters'!$E$17:$I$17,1,$B$6))))</f>
        <v>0</v>
      </c>
      <c r="P65" s="52">
        <v>4.4126889234883615E-2</v>
      </c>
      <c r="Q65" s="52">
        <v>3.74000000000001E-2</v>
      </c>
      <c r="R65" s="9">
        <f>IF(INDEX('Pace of change parameters'!$E$29:$I$29,1,$B$6)=1,D65*(1+P65),D65)</f>
        <v>97547.554626769008</v>
      </c>
      <c r="S65" s="94">
        <f>IF(P65&lt;INDEX('Pace of change parameters'!$E$22:$I$22,1,$B$6),INDEX('Pace of change parameters'!$E$22:$I$22,1,$B$6),P65)</f>
        <v>4.4126889234883615E-2</v>
      </c>
      <c r="T65" s="123">
        <v>3.74000000000001E-2</v>
      </c>
      <c r="U65" s="108">
        <f t="shared" si="3"/>
        <v>97547.554626769008</v>
      </c>
      <c r="V65" s="122">
        <f>IF(J65&gt;INDEX('Pace of change parameters'!$E$24:$I$24,1,$B$6),0,IF(J65&lt;INDEX('Pace of change parameters'!$E$23:$I$23,1,$B$6),1,(J65-INDEX('Pace of change parameters'!$E$24:$I$24,1,$B$6))/(INDEX('Pace of change parameters'!$E$23:$I$23,1,$B$6)-INDEX('Pace of change parameters'!$E$24:$I$24,1,$B$6))))</f>
        <v>1</v>
      </c>
      <c r="W65" s="123">
        <f>MIN(S65, S65+(INDEX('Pace of change parameters'!$E$25:$I$25,1,$B$6)-S65)*(1-V65))</f>
        <v>4.4126889234883615E-2</v>
      </c>
      <c r="X65" s="123">
        <v>3.74000000000001E-2</v>
      </c>
      <c r="Y65" s="99">
        <f t="shared" si="4"/>
        <v>97547.554626769008</v>
      </c>
      <c r="Z65" s="88">
        <v>-1.6013419408590801E-2</v>
      </c>
      <c r="AA65" s="90">
        <f t="shared" si="8"/>
        <v>82847.495015401088</v>
      </c>
      <c r="AB65" s="90">
        <f>IF(INDEX('Pace of change parameters'!$E$27:$I$27,1,$B$6)=1,MAX(AA65,Y65),Y65)</f>
        <v>97547.554626769008</v>
      </c>
      <c r="AC65" s="88">
        <f t="shared" si="5"/>
        <v>4.4126889234883615E-2</v>
      </c>
      <c r="AD65" s="134">
        <v>3.74000000000001E-2</v>
      </c>
      <c r="AE65" s="51">
        <f t="shared" si="6"/>
        <v>97548</v>
      </c>
      <c r="AF65" s="51">
        <v>347.75792855717049</v>
      </c>
      <c r="AG65" s="15">
        <f t="shared" si="11"/>
        <v>4.4131656408884057E-2</v>
      </c>
      <c r="AH65" s="15">
        <f t="shared" si="11"/>
        <v>3.7404736461017496E-2</v>
      </c>
      <c r="AI65" s="51"/>
      <c r="AJ65" s="51">
        <v>84195.756984416337</v>
      </c>
      <c r="AK65" s="51">
        <v>300.15727685040741</v>
      </c>
      <c r="AL65" s="15">
        <f t="shared" si="9"/>
        <v>0.15858569949142454</v>
      </c>
      <c r="AM65" s="53">
        <f t="shared" si="9"/>
        <v>0.15858569949142476</v>
      </c>
    </row>
    <row r="66" spans="1:39" x14ac:dyDescent="0.2">
      <c r="A66" s="160" t="s">
        <v>179</v>
      </c>
      <c r="B66" s="160" t="s">
        <v>180</v>
      </c>
      <c r="D66" s="62">
        <v>89828</v>
      </c>
      <c r="E66" s="67">
        <v>240.60763670778547</v>
      </c>
      <c r="F66" s="50"/>
      <c r="G66" s="82">
        <v>76415.010765715415</v>
      </c>
      <c r="H66" s="75">
        <v>203.76122525143484</v>
      </c>
      <c r="I66" s="84"/>
      <c r="J66" s="94">
        <f t="shared" si="10"/>
        <v>0.17552819923572516</v>
      </c>
      <c r="K66" s="117">
        <f t="shared" si="10"/>
        <v>0.18083132063464658</v>
      </c>
      <c r="L66" s="94">
        <v>4.2079988232369026E-2</v>
      </c>
      <c r="M66" s="88">
        <f>INDEX('Pace of change parameters'!$E$20:$I$20,1,$B$6)</f>
        <v>3.7400000000000003E-2</v>
      </c>
      <c r="N66" s="99">
        <f>IF(INDEX('Pace of change parameters'!$E$28:$I$28,1,$B$6)=1,(1+L66)*D66,D66)</f>
        <v>93607.961182937244</v>
      </c>
      <c r="O66" s="85">
        <f>IF(K66&lt;INDEX('Pace of change parameters'!$E$16:$I$16,1,$B$6),1,IF(K66&gt;INDEX('Pace of change parameters'!$E$17:$I$17,1,$B$6),0,(K66-INDEX('Pace of change parameters'!$E$17:$I$17,1,$B$6))/(INDEX('Pace of change parameters'!$E$16:$I$16,1,$B$6)-INDEX('Pace of change parameters'!$E$17:$I$17,1,$B$6))))</f>
        <v>0</v>
      </c>
      <c r="P66" s="52">
        <v>4.2079988232369026E-2</v>
      </c>
      <c r="Q66" s="52">
        <v>3.74000000000001E-2</v>
      </c>
      <c r="R66" s="9">
        <f>IF(INDEX('Pace of change parameters'!$E$29:$I$29,1,$B$6)=1,D66*(1+P66),D66)</f>
        <v>93607.961182937244</v>
      </c>
      <c r="S66" s="94">
        <f>IF(P66&lt;INDEX('Pace of change parameters'!$E$22:$I$22,1,$B$6),INDEX('Pace of change parameters'!$E$22:$I$22,1,$B$6),P66)</f>
        <v>4.2079988232369026E-2</v>
      </c>
      <c r="T66" s="123">
        <v>3.74000000000001E-2</v>
      </c>
      <c r="U66" s="108">
        <f t="shared" si="3"/>
        <v>93607.961182937244</v>
      </c>
      <c r="V66" s="122">
        <f>IF(J66&gt;INDEX('Pace of change parameters'!$E$24:$I$24,1,$B$6),0,IF(J66&lt;INDEX('Pace of change parameters'!$E$23:$I$23,1,$B$6),1,(J66-INDEX('Pace of change parameters'!$E$24:$I$24,1,$B$6))/(INDEX('Pace of change parameters'!$E$23:$I$23,1,$B$6)-INDEX('Pace of change parameters'!$E$24:$I$24,1,$B$6))))</f>
        <v>1</v>
      </c>
      <c r="W66" s="123">
        <f>MIN(S66, S66+(INDEX('Pace of change parameters'!$E$25:$I$25,1,$B$6)-S66)*(1-V66))</f>
        <v>4.2079988232369026E-2</v>
      </c>
      <c r="X66" s="123">
        <v>3.74000000000001E-2</v>
      </c>
      <c r="Y66" s="99">
        <f t="shared" si="4"/>
        <v>93607.961182937244</v>
      </c>
      <c r="Z66" s="88">
        <v>0</v>
      </c>
      <c r="AA66" s="90">
        <f t="shared" si="8"/>
        <v>79834.401798641469</v>
      </c>
      <c r="AB66" s="90">
        <f>IF(INDEX('Pace of change parameters'!$E$27:$I$27,1,$B$6)=1,MAX(AA66,Y66),Y66)</f>
        <v>93607.961182937244</v>
      </c>
      <c r="AC66" s="88">
        <f t="shared" si="5"/>
        <v>4.2079988232369026E-2</v>
      </c>
      <c r="AD66" s="134">
        <v>3.74000000000001E-2</v>
      </c>
      <c r="AE66" s="51">
        <f t="shared" si="6"/>
        <v>93608</v>
      </c>
      <c r="AF66" s="51">
        <v>249.60646582665885</v>
      </c>
      <c r="AG66" s="15">
        <f t="shared" si="11"/>
        <v>4.2080420358908244E-2</v>
      </c>
      <c r="AH66" s="15">
        <f t="shared" si="11"/>
        <v>3.7400430185856148E-2</v>
      </c>
      <c r="AI66" s="51"/>
      <c r="AJ66" s="51">
        <v>79834.401798641469</v>
      </c>
      <c r="AK66" s="51">
        <v>212.87905824656391</v>
      </c>
      <c r="AL66" s="15">
        <f t="shared" si="9"/>
        <v>0.17252710474487354</v>
      </c>
      <c r="AM66" s="53">
        <f t="shared" si="9"/>
        <v>0.17252710474487332</v>
      </c>
    </row>
    <row r="67" spans="1:39" x14ac:dyDescent="0.2">
      <c r="A67" s="160" t="s">
        <v>181</v>
      </c>
      <c r="B67" s="160" t="s">
        <v>182</v>
      </c>
      <c r="D67" s="62">
        <v>43396</v>
      </c>
      <c r="E67" s="67">
        <v>255.88000994832424</v>
      </c>
      <c r="F67" s="50"/>
      <c r="G67" s="82">
        <v>44864.519310194584</v>
      </c>
      <c r="H67" s="75">
        <v>264.17042173940814</v>
      </c>
      <c r="I67" s="84"/>
      <c r="J67" s="94">
        <f t="shared" si="10"/>
        <v>-3.2732309022218686E-2</v>
      </c>
      <c r="K67" s="117">
        <f t="shared" si="10"/>
        <v>-3.1382816200604013E-2</v>
      </c>
      <c r="L67" s="94">
        <v>3.8847338587033597E-2</v>
      </c>
      <c r="M67" s="88">
        <f>INDEX('Pace of change parameters'!$E$20:$I$20,1,$B$6)</f>
        <v>3.7400000000000003E-2</v>
      </c>
      <c r="N67" s="99">
        <f>IF(INDEX('Pace of change parameters'!$E$28:$I$28,1,$B$6)=1,(1+L67)*D67,D67)</f>
        <v>45081.819105322909</v>
      </c>
      <c r="O67" s="85">
        <f>IF(K67&lt;INDEX('Pace of change parameters'!$E$16:$I$16,1,$B$6),1,IF(K67&gt;INDEX('Pace of change parameters'!$E$17:$I$17,1,$B$6),0,(K67-INDEX('Pace of change parameters'!$E$17:$I$17,1,$B$6))/(INDEX('Pace of change parameters'!$E$16:$I$16,1,$B$6)-INDEX('Pace of change parameters'!$E$17:$I$17,1,$B$6))))</f>
        <v>0</v>
      </c>
      <c r="P67" s="52">
        <v>3.8847338587033597E-2</v>
      </c>
      <c r="Q67" s="52">
        <v>3.74000000000001E-2</v>
      </c>
      <c r="R67" s="9">
        <f>IF(INDEX('Pace of change parameters'!$E$29:$I$29,1,$B$6)=1,D67*(1+P67),D67)</f>
        <v>45081.819105322909</v>
      </c>
      <c r="S67" s="94">
        <f>IF(P67&lt;INDEX('Pace of change parameters'!$E$22:$I$22,1,$B$6),INDEX('Pace of change parameters'!$E$22:$I$22,1,$B$6),P67)</f>
        <v>3.8847338587033597E-2</v>
      </c>
      <c r="T67" s="123">
        <v>3.74000000000001E-2</v>
      </c>
      <c r="U67" s="108">
        <f t="shared" si="3"/>
        <v>45081.819105322909</v>
      </c>
      <c r="V67" s="122">
        <f>IF(J67&gt;INDEX('Pace of change parameters'!$E$24:$I$24,1,$B$6),0,IF(J67&lt;INDEX('Pace of change parameters'!$E$23:$I$23,1,$B$6),1,(J67-INDEX('Pace of change parameters'!$E$24:$I$24,1,$B$6))/(INDEX('Pace of change parameters'!$E$23:$I$23,1,$B$6)-INDEX('Pace of change parameters'!$E$24:$I$24,1,$B$6))))</f>
        <v>1</v>
      </c>
      <c r="W67" s="123">
        <f>MIN(S67, S67+(INDEX('Pace of change parameters'!$E$25:$I$25,1,$B$6)-S67)*(1-V67))</f>
        <v>3.8847338587033597E-2</v>
      </c>
      <c r="X67" s="123">
        <v>3.74000000000001E-2</v>
      </c>
      <c r="Y67" s="99">
        <f t="shared" si="4"/>
        <v>45081.819105322909</v>
      </c>
      <c r="Z67" s="88">
        <v>0</v>
      </c>
      <c r="AA67" s="90">
        <f t="shared" si="8"/>
        <v>46872.100458042129</v>
      </c>
      <c r="AB67" s="90">
        <f>IF(INDEX('Pace of change parameters'!$E$27:$I$27,1,$B$6)=1,MAX(AA67,Y67),Y67)</f>
        <v>45081.819105322909</v>
      </c>
      <c r="AC67" s="88">
        <f t="shared" si="5"/>
        <v>3.8847338587033597E-2</v>
      </c>
      <c r="AD67" s="134">
        <v>3.74000000000001E-2</v>
      </c>
      <c r="AE67" s="51">
        <f t="shared" si="6"/>
        <v>45082</v>
      </c>
      <c r="AF67" s="51">
        <v>265.45098746103889</v>
      </c>
      <c r="AG67" s="15">
        <f t="shared" si="11"/>
        <v>3.8851507051341105E-2</v>
      </c>
      <c r="AH67" s="15">
        <f t="shared" si="11"/>
        <v>3.7404162656737183E-2</v>
      </c>
      <c r="AI67" s="51"/>
      <c r="AJ67" s="51">
        <v>46872.100458042129</v>
      </c>
      <c r="AK67" s="51">
        <v>275.99142342753862</v>
      </c>
      <c r="AL67" s="15">
        <f t="shared" si="9"/>
        <v>-3.8191172158895448E-2</v>
      </c>
      <c r="AM67" s="53">
        <f t="shared" si="9"/>
        <v>-3.8191172158895448E-2</v>
      </c>
    </row>
    <row r="68" spans="1:39" x14ac:dyDescent="0.2">
      <c r="A68" s="160" t="s">
        <v>183</v>
      </c>
      <c r="B68" s="160" t="s">
        <v>184</v>
      </c>
      <c r="D68" s="62">
        <v>48751</v>
      </c>
      <c r="E68" s="67">
        <v>251.40855691636585</v>
      </c>
      <c r="F68" s="50"/>
      <c r="G68" s="82">
        <v>47319.044244050638</v>
      </c>
      <c r="H68" s="75">
        <v>242.44367994497708</v>
      </c>
      <c r="I68" s="84"/>
      <c r="J68" s="94">
        <f t="shared" si="10"/>
        <v>3.0261721867499425E-2</v>
      </c>
      <c r="K68" s="117">
        <f t="shared" si="10"/>
        <v>3.6977152687268866E-2</v>
      </c>
      <c r="L68" s="94">
        <v>4.4161959397851724E-2</v>
      </c>
      <c r="M68" s="88">
        <f>INDEX('Pace of change parameters'!$E$20:$I$20,1,$B$6)</f>
        <v>3.7400000000000003E-2</v>
      </c>
      <c r="N68" s="99">
        <f>IF(INDEX('Pace of change parameters'!$E$28:$I$28,1,$B$6)=1,(1+L68)*D68,D68)</f>
        <v>50903.939682604672</v>
      </c>
      <c r="O68" s="85">
        <f>IF(K68&lt;INDEX('Pace of change parameters'!$E$16:$I$16,1,$B$6),1,IF(K68&gt;INDEX('Pace of change parameters'!$E$17:$I$17,1,$B$6),0,(K68-INDEX('Pace of change parameters'!$E$17:$I$17,1,$B$6))/(INDEX('Pace of change parameters'!$E$16:$I$16,1,$B$6)-INDEX('Pace of change parameters'!$E$17:$I$17,1,$B$6))))</f>
        <v>0</v>
      </c>
      <c r="P68" s="52">
        <v>4.4161959397851724E-2</v>
      </c>
      <c r="Q68" s="52">
        <v>3.74000000000001E-2</v>
      </c>
      <c r="R68" s="9">
        <f>IF(INDEX('Pace of change parameters'!$E$29:$I$29,1,$B$6)=1,D68*(1+P68),D68)</f>
        <v>50903.939682604672</v>
      </c>
      <c r="S68" s="94">
        <f>IF(P68&lt;INDEX('Pace of change parameters'!$E$22:$I$22,1,$B$6),INDEX('Pace of change parameters'!$E$22:$I$22,1,$B$6),P68)</f>
        <v>4.4161959397851724E-2</v>
      </c>
      <c r="T68" s="123">
        <v>3.74000000000001E-2</v>
      </c>
      <c r="U68" s="108">
        <f t="shared" si="3"/>
        <v>50903.939682604672</v>
      </c>
      <c r="V68" s="122">
        <f>IF(J68&gt;INDEX('Pace of change parameters'!$E$24:$I$24,1,$B$6),0,IF(J68&lt;INDEX('Pace of change parameters'!$E$23:$I$23,1,$B$6),1,(J68-INDEX('Pace of change parameters'!$E$24:$I$24,1,$B$6))/(INDEX('Pace of change parameters'!$E$23:$I$23,1,$B$6)-INDEX('Pace of change parameters'!$E$24:$I$24,1,$B$6))))</f>
        <v>1</v>
      </c>
      <c r="W68" s="123">
        <f>MIN(S68, S68+(INDEX('Pace of change parameters'!$E$25:$I$25,1,$B$6)-S68)*(1-V68))</f>
        <v>4.4161959397851724E-2</v>
      </c>
      <c r="X68" s="123">
        <v>3.74000000000001E-2</v>
      </c>
      <c r="Y68" s="99">
        <f t="shared" si="4"/>
        <v>50903.939682604672</v>
      </c>
      <c r="Z68" s="88">
        <v>0</v>
      </c>
      <c r="AA68" s="90">
        <f t="shared" si="8"/>
        <v>49436.459578464652</v>
      </c>
      <c r="AB68" s="90">
        <f>IF(INDEX('Pace of change parameters'!$E$27:$I$27,1,$B$6)=1,MAX(AA68,Y68),Y68)</f>
        <v>50903.939682604672</v>
      </c>
      <c r="AC68" s="88">
        <f t="shared" si="5"/>
        <v>4.4161959397851724E-2</v>
      </c>
      <c r="AD68" s="134">
        <v>3.74000000000001E-2</v>
      </c>
      <c r="AE68" s="51">
        <f t="shared" si="6"/>
        <v>50904</v>
      </c>
      <c r="AF68" s="51">
        <v>260.81154598702142</v>
      </c>
      <c r="AG68" s="15">
        <f t="shared" si="11"/>
        <v>4.4163196652376335E-2</v>
      </c>
      <c r="AH68" s="15">
        <f t="shared" si="11"/>
        <v>3.7401229242103984E-2</v>
      </c>
      <c r="AI68" s="51"/>
      <c r="AJ68" s="51">
        <v>49436.459578464652</v>
      </c>
      <c r="AK68" s="51">
        <v>253.292461315108</v>
      </c>
      <c r="AL68" s="15">
        <f t="shared" si="9"/>
        <v>2.9685386737820396E-2</v>
      </c>
      <c r="AM68" s="53">
        <f t="shared" si="9"/>
        <v>2.9685386737820396E-2</v>
      </c>
    </row>
    <row r="69" spans="1:39" x14ac:dyDescent="0.2">
      <c r="A69" s="160" t="s">
        <v>185</v>
      </c>
      <c r="B69" s="160" t="s">
        <v>186</v>
      </c>
      <c r="D69" s="62">
        <v>38931</v>
      </c>
      <c r="E69" s="67">
        <v>223.52013554000143</v>
      </c>
      <c r="F69" s="50"/>
      <c r="G69" s="82">
        <v>41880.96733956306</v>
      </c>
      <c r="H69" s="75">
        <v>239.32994827468445</v>
      </c>
      <c r="I69" s="84"/>
      <c r="J69" s="94">
        <f t="shared" si="10"/>
        <v>-7.0436943723034773E-2</v>
      </c>
      <c r="K69" s="117">
        <f t="shared" si="10"/>
        <v>-6.6058647689748118E-2</v>
      </c>
      <c r="L69" s="94">
        <v>4.2286214307099446E-2</v>
      </c>
      <c r="M69" s="88">
        <f>INDEX('Pace of change parameters'!$E$20:$I$20,1,$B$6)</f>
        <v>3.7400000000000003E-2</v>
      </c>
      <c r="N69" s="99">
        <f>IF(INDEX('Pace of change parameters'!$E$28:$I$28,1,$B$6)=1,(1+L69)*D69,D69)</f>
        <v>40577.244609189685</v>
      </c>
      <c r="O69" s="85">
        <f>IF(K69&lt;INDEX('Pace of change parameters'!$E$16:$I$16,1,$B$6),1,IF(K69&gt;INDEX('Pace of change parameters'!$E$17:$I$17,1,$B$6),0,(K69-INDEX('Pace of change parameters'!$E$17:$I$17,1,$B$6))/(INDEX('Pace of change parameters'!$E$16:$I$16,1,$B$6)-INDEX('Pace of change parameters'!$E$17:$I$17,1,$B$6))))</f>
        <v>0</v>
      </c>
      <c r="P69" s="52">
        <v>4.2286214307099446E-2</v>
      </c>
      <c r="Q69" s="52">
        <v>3.74000000000001E-2</v>
      </c>
      <c r="R69" s="9">
        <f>IF(INDEX('Pace of change parameters'!$E$29:$I$29,1,$B$6)=1,D69*(1+P69),D69)</f>
        <v>40577.244609189685</v>
      </c>
      <c r="S69" s="94">
        <f>IF(P69&lt;INDEX('Pace of change parameters'!$E$22:$I$22,1,$B$6),INDEX('Pace of change parameters'!$E$22:$I$22,1,$B$6),P69)</f>
        <v>4.2286214307099446E-2</v>
      </c>
      <c r="T69" s="123">
        <v>3.74000000000001E-2</v>
      </c>
      <c r="U69" s="108">
        <f t="shared" si="3"/>
        <v>40577.244609189685</v>
      </c>
      <c r="V69" s="122">
        <f>IF(J69&gt;INDEX('Pace of change parameters'!$E$24:$I$24,1,$B$6),0,IF(J69&lt;INDEX('Pace of change parameters'!$E$23:$I$23,1,$B$6),1,(J69-INDEX('Pace of change parameters'!$E$24:$I$24,1,$B$6))/(INDEX('Pace of change parameters'!$E$23:$I$23,1,$B$6)-INDEX('Pace of change parameters'!$E$24:$I$24,1,$B$6))))</f>
        <v>1</v>
      </c>
      <c r="W69" s="123">
        <f>MIN(S69, S69+(INDEX('Pace of change parameters'!$E$25:$I$25,1,$B$6)-S69)*(1-V69))</f>
        <v>4.2286214307099446E-2</v>
      </c>
      <c r="X69" s="123">
        <v>3.74000000000001E-2</v>
      </c>
      <c r="Y69" s="99">
        <f t="shared" si="4"/>
        <v>40577.244609189685</v>
      </c>
      <c r="Z69" s="88">
        <v>0</v>
      </c>
      <c r="AA69" s="90">
        <f t="shared" si="8"/>
        <v>43755.041591940484</v>
      </c>
      <c r="AB69" s="90">
        <f>IF(INDEX('Pace of change parameters'!$E$27:$I$27,1,$B$6)=1,MAX(AA69,Y69),Y69)</f>
        <v>40577.244609189685</v>
      </c>
      <c r="AC69" s="88">
        <f t="shared" si="5"/>
        <v>4.2286214307099446E-2</v>
      </c>
      <c r="AD69" s="134">
        <v>3.74000000000001E-2</v>
      </c>
      <c r="AE69" s="51">
        <f t="shared" si="6"/>
        <v>40577</v>
      </c>
      <c r="AF69" s="51">
        <v>231.87839078320556</v>
      </c>
      <c r="AG69" s="15">
        <f t="shared" si="11"/>
        <v>4.2279931160257966E-2</v>
      </c>
      <c r="AH69" s="15">
        <f t="shared" si="11"/>
        <v>3.7393746308409526E-2</v>
      </c>
      <c r="AI69" s="51"/>
      <c r="AJ69" s="51">
        <v>43755.041591940484</v>
      </c>
      <c r="AK69" s="51">
        <v>250.03939751562186</v>
      </c>
      <c r="AL69" s="15">
        <f t="shared" si="9"/>
        <v>-7.2632580756725185E-2</v>
      </c>
      <c r="AM69" s="53">
        <f t="shared" si="9"/>
        <v>-7.2632580756725074E-2</v>
      </c>
    </row>
    <row r="70" spans="1:39" x14ac:dyDescent="0.2">
      <c r="A70" s="160" t="s">
        <v>187</v>
      </c>
      <c r="B70" s="160" t="s">
        <v>188</v>
      </c>
      <c r="D70" s="62">
        <v>65762</v>
      </c>
      <c r="E70" s="67">
        <v>250.9167497673798</v>
      </c>
      <c r="F70" s="50"/>
      <c r="G70" s="82">
        <v>65635.19726631818</v>
      </c>
      <c r="H70" s="75">
        <v>249.52021458076428</v>
      </c>
      <c r="I70" s="84"/>
      <c r="J70" s="94">
        <f t="shared" si="10"/>
        <v>1.9319319353503506E-3</v>
      </c>
      <c r="K70" s="117">
        <f t="shared" si="10"/>
        <v>5.5968819558844807E-3</v>
      </c>
      <c r="L70" s="94">
        <v>4.1194688072230701E-2</v>
      </c>
      <c r="M70" s="88">
        <f>INDEX('Pace of change parameters'!$E$20:$I$20,1,$B$6)</f>
        <v>3.7400000000000003E-2</v>
      </c>
      <c r="N70" s="99">
        <f>IF(INDEX('Pace of change parameters'!$E$28:$I$28,1,$B$6)=1,(1+L70)*D70,D70)</f>
        <v>68471.045077006042</v>
      </c>
      <c r="O70" s="85">
        <f>IF(K70&lt;INDEX('Pace of change parameters'!$E$16:$I$16,1,$B$6),1,IF(K70&gt;INDEX('Pace of change parameters'!$E$17:$I$17,1,$B$6),0,(K70-INDEX('Pace of change parameters'!$E$17:$I$17,1,$B$6))/(INDEX('Pace of change parameters'!$E$16:$I$16,1,$B$6)-INDEX('Pace of change parameters'!$E$17:$I$17,1,$B$6))))</f>
        <v>0</v>
      </c>
      <c r="P70" s="52">
        <v>4.1194688072230701E-2</v>
      </c>
      <c r="Q70" s="52">
        <v>3.74000000000001E-2</v>
      </c>
      <c r="R70" s="9">
        <f>IF(INDEX('Pace of change parameters'!$E$29:$I$29,1,$B$6)=1,D70*(1+P70),D70)</f>
        <v>68471.045077006042</v>
      </c>
      <c r="S70" s="94">
        <f>IF(P70&lt;INDEX('Pace of change parameters'!$E$22:$I$22,1,$B$6),INDEX('Pace of change parameters'!$E$22:$I$22,1,$B$6),P70)</f>
        <v>4.1194688072230701E-2</v>
      </c>
      <c r="T70" s="123">
        <v>3.74000000000001E-2</v>
      </c>
      <c r="U70" s="108">
        <f t="shared" si="3"/>
        <v>68471.045077006042</v>
      </c>
      <c r="V70" s="122">
        <f>IF(J70&gt;INDEX('Pace of change parameters'!$E$24:$I$24,1,$B$6),0,IF(J70&lt;INDEX('Pace of change parameters'!$E$23:$I$23,1,$B$6),1,(J70-INDEX('Pace of change parameters'!$E$24:$I$24,1,$B$6))/(INDEX('Pace of change parameters'!$E$23:$I$23,1,$B$6)-INDEX('Pace of change parameters'!$E$24:$I$24,1,$B$6))))</f>
        <v>1</v>
      </c>
      <c r="W70" s="123">
        <f>MIN(S70, S70+(INDEX('Pace of change parameters'!$E$25:$I$25,1,$B$6)-S70)*(1-V70))</f>
        <v>4.1194688072230701E-2</v>
      </c>
      <c r="X70" s="123">
        <v>3.74000000000001E-2</v>
      </c>
      <c r="Y70" s="99">
        <f t="shared" si="4"/>
        <v>68471.045077006042</v>
      </c>
      <c r="Z70" s="88">
        <v>0</v>
      </c>
      <c r="AA70" s="90">
        <f t="shared" si="8"/>
        <v>68572.21713620839</v>
      </c>
      <c r="AB70" s="90">
        <f>IF(INDEX('Pace of change parameters'!$E$27:$I$27,1,$B$6)=1,MAX(AA70,Y70),Y70)</f>
        <v>68471.045077006042</v>
      </c>
      <c r="AC70" s="88">
        <f t="shared" si="5"/>
        <v>4.1194688072230701E-2</v>
      </c>
      <c r="AD70" s="134">
        <v>3.74000000000001E-2</v>
      </c>
      <c r="AE70" s="51">
        <f t="shared" si="6"/>
        <v>68471</v>
      </c>
      <c r="AF70" s="51">
        <v>260.30086484293872</v>
      </c>
      <c r="AG70" s="15">
        <f t="shared" si="11"/>
        <v>4.119400261549222E-2</v>
      </c>
      <c r="AH70" s="15">
        <f t="shared" si="11"/>
        <v>3.7399317041444169E-2</v>
      </c>
      <c r="AI70" s="51"/>
      <c r="AJ70" s="51">
        <v>68572.21713620839</v>
      </c>
      <c r="AK70" s="51">
        <v>260.68565414194074</v>
      </c>
      <c r="AL70" s="15">
        <f t="shared" si="9"/>
        <v>-1.4760662617534503E-3</v>
      </c>
      <c r="AM70" s="53">
        <f t="shared" si="9"/>
        <v>-1.4760662617533393E-3</v>
      </c>
    </row>
    <row r="71" spans="1:39" x14ac:dyDescent="0.2">
      <c r="A71" s="160" t="s">
        <v>189</v>
      </c>
      <c r="B71" s="160" t="s">
        <v>190</v>
      </c>
      <c r="D71" s="62">
        <v>25462</v>
      </c>
      <c r="E71" s="67">
        <v>213.35911287567529</v>
      </c>
      <c r="F71" s="50"/>
      <c r="G71" s="82">
        <v>25054.119715764362</v>
      </c>
      <c r="H71" s="75">
        <v>209.7085900850341</v>
      </c>
      <c r="I71" s="84"/>
      <c r="J71" s="94">
        <f t="shared" si="10"/>
        <v>1.6279968678324597E-2</v>
      </c>
      <c r="K71" s="117">
        <f t="shared" si="10"/>
        <v>1.7407597796356145E-2</v>
      </c>
      <c r="L71" s="94">
        <v>3.8551063174616429E-2</v>
      </c>
      <c r="M71" s="88">
        <f>INDEX('Pace of change parameters'!$E$20:$I$20,1,$B$6)</f>
        <v>3.7400000000000003E-2</v>
      </c>
      <c r="N71" s="99">
        <f>IF(INDEX('Pace of change parameters'!$E$28:$I$28,1,$B$6)=1,(1+L71)*D71,D71)</f>
        <v>26443.587170552084</v>
      </c>
      <c r="O71" s="85">
        <f>IF(K71&lt;INDEX('Pace of change parameters'!$E$16:$I$16,1,$B$6),1,IF(K71&gt;INDEX('Pace of change parameters'!$E$17:$I$17,1,$B$6),0,(K71-INDEX('Pace of change parameters'!$E$17:$I$17,1,$B$6))/(INDEX('Pace of change parameters'!$E$16:$I$16,1,$B$6)-INDEX('Pace of change parameters'!$E$17:$I$17,1,$B$6))))</f>
        <v>0</v>
      </c>
      <c r="P71" s="52">
        <v>3.8551063174616429E-2</v>
      </c>
      <c r="Q71" s="52">
        <v>3.74000000000001E-2</v>
      </c>
      <c r="R71" s="9">
        <f>IF(INDEX('Pace of change parameters'!$E$29:$I$29,1,$B$6)=1,D71*(1+P71),D71)</f>
        <v>26443.587170552084</v>
      </c>
      <c r="S71" s="94">
        <f>IF(P71&lt;INDEX('Pace of change parameters'!$E$22:$I$22,1,$B$6),INDEX('Pace of change parameters'!$E$22:$I$22,1,$B$6),P71)</f>
        <v>3.8551063174616429E-2</v>
      </c>
      <c r="T71" s="123">
        <v>3.74000000000001E-2</v>
      </c>
      <c r="U71" s="108">
        <f t="shared" si="3"/>
        <v>26443.587170552084</v>
      </c>
      <c r="V71" s="122">
        <f>IF(J71&gt;INDEX('Pace of change parameters'!$E$24:$I$24,1,$B$6),0,IF(J71&lt;INDEX('Pace of change parameters'!$E$23:$I$23,1,$B$6),1,(J71-INDEX('Pace of change parameters'!$E$24:$I$24,1,$B$6))/(INDEX('Pace of change parameters'!$E$23:$I$23,1,$B$6)-INDEX('Pace of change parameters'!$E$24:$I$24,1,$B$6))))</f>
        <v>1</v>
      </c>
      <c r="W71" s="123">
        <f>MIN(S71, S71+(INDEX('Pace of change parameters'!$E$25:$I$25,1,$B$6)-S71)*(1-V71))</f>
        <v>3.8551063174616429E-2</v>
      </c>
      <c r="X71" s="123">
        <v>3.74000000000001E-2</v>
      </c>
      <c r="Y71" s="99">
        <f t="shared" si="4"/>
        <v>26443.587170552084</v>
      </c>
      <c r="Z71" s="88">
        <v>0</v>
      </c>
      <c r="AA71" s="90">
        <f t="shared" si="8"/>
        <v>26175.232327481448</v>
      </c>
      <c r="AB71" s="90">
        <f>IF(INDEX('Pace of change parameters'!$E$27:$I$27,1,$B$6)=1,MAX(AA71,Y71),Y71)</f>
        <v>26443.587170552084</v>
      </c>
      <c r="AC71" s="88">
        <f t="shared" si="5"/>
        <v>3.8551063174616429E-2</v>
      </c>
      <c r="AD71" s="134">
        <v>3.74000000000001E-2</v>
      </c>
      <c r="AE71" s="51">
        <f t="shared" si="6"/>
        <v>26444</v>
      </c>
      <c r="AF71" s="51">
        <v>221.34219917211152</v>
      </c>
      <c r="AG71" s="15">
        <f t="shared" si="11"/>
        <v>3.8567276726101607E-2</v>
      </c>
      <c r="AH71" s="15">
        <f t="shared" si="11"/>
        <v>3.7416195581427836E-2</v>
      </c>
      <c r="AI71" s="51"/>
      <c r="AJ71" s="51">
        <v>26175.232327481448</v>
      </c>
      <c r="AK71" s="51">
        <v>219.09255359271256</v>
      </c>
      <c r="AL71" s="15">
        <f t="shared" si="9"/>
        <v>1.0268014784204027E-2</v>
      </c>
      <c r="AM71" s="53">
        <f t="shared" si="9"/>
        <v>1.0268014784203805E-2</v>
      </c>
    </row>
    <row r="72" spans="1:39" x14ac:dyDescent="0.2">
      <c r="A72" s="160" t="s">
        <v>191</v>
      </c>
      <c r="B72" s="160" t="s">
        <v>192</v>
      </c>
      <c r="D72" s="62">
        <v>195376</v>
      </c>
      <c r="E72" s="67">
        <v>328.41841148150343</v>
      </c>
      <c r="F72" s="50"/>
      <c r="G72" s="82">
        <v>173202.14994928762</v>
      </c>
      <c r="H72" s="75">
        <v>289.72130618695638</v>
      </c>
      <c r="I72" s="84"/>
      <c r="J72" s="94">
        <f t="shared" si="10"/>
        <v>0.12802294923708923</v>
      </c>
      <c r="K72" s="117">
        <f t="shared" si="10"/>
        <v>0.13356665342926455</v>
      </c>
      <c r="L72" s="94">
        <v>4.2498334863534604E-2</v>
      </c>
      <c r="M72" s="88">
        <f>INDEX('Pace of change parameters'!$E$20:$I$20,1,$B$6)</f>
        <v>3.7400000000000003E-2</v>
      </c>
      <c r="N72" s="99">
        <f>IF(INDEX('Pace of change parameters'!$E$28:$I$28,1,$B$6)=1,(1+L72)*D72,D72)</f>
        <v>203679.15467229794</v>
      </c>
      <c r="O72" s="85">
        <f>IF(K72&lt;INDEX('Pace of change parameters'!$E$16:$I$16,1,$B$6),1,IF(K72&gt;INDEX('Pace of change parameters'!$E$17:$I$17,1,$B$6),0,(K72-INDEX('Pace of change parameters'!$E$17:$I$17,1,$B$6))/(INDEX('Pace of change parameters'!$E$16:$I$16,1,$B$6)-INDEX('Pace of change parameters'!$E$17:$I$17,1,$B$6))))</f>
        <v>0</v>
      </c>
      <c r="P72" s="52">
        <v>4.2498334863534604E-2</v>
      </c>
      <c r="Q72" s="52">
        <v>3.74000000000001E-2</v>
      </c>
      <c r="R72" s="9">
        <f>IF(INDEX('Pace of change parameters'!$E$29:$I$29,1,$B$6)=1,D72*(1+P72),D72)</f>
        <v>203679.15467229794</v>
      </c>
      <c r="S72" s="94">
        <f>IF(P72&lt;INDEX('Pace of change parameters'!$E$22:$I$22,1,$B$6),INDEX('Pace of change parameters'!$E$22:$I$22,1,$B$6),P72)</f>
        <v>4.2498334863534604E-2</v>
      </c>
      <c r="T72" s="123">
        <v>3.74000000000001E-2</v>
      </c>
      <c r="U72" s="108">
        <f t="shared" si="3"/>
        <v>203679.15467229794</v>
      </c>
      <c r="V72" s="122">
        <f>IF(J72&gt;INDEX('Pace of change parameters'!$E$24:$I$24,1,$B$6),0,IF(J72&lt;INDEX('Pace of change parameters'!$E$23:$I$23,1,$B$6),1,(J72-INDEX('Pace of change parameters'!$E$24:$I$24,1,$B$6))/(INDEX('Pace of change parameters'!$E$23:$I$23,1,$B$6)-INDEX('Pace of change parameters'!$E$24:$I$24,1,$B$6))))</f>
        <v>1</v>
      </c>
      <c r="W72" s="123">
        <f>MIN(S72, S72+(INDEX('Pace of change parameters'!$E$25:$I$25,1,$B$6)-S72)*(1-V72))</f>
        <v>4.2498334863534604E-2</v>
      </c>
      <c r="X72" s="123">
        <v>3.74000000000001E-2</v>
      </c>
      <c r="Y72" s="99">
        <f t="shared" si="4"/>
        <v>203679.15467229794</v>
      </c>
      <c r="Z72" s="88">
        <v>0</v>
      </c>
      <c r="AA72" s="90">
        <f t="shared" si="8"/>
        <v>180952.53658779641</v>
      </c>
      <c r="AB72" s="90">
        <f>IF(INDEX('Pace of change parameters'!$E$27:$I$27,1,$B$6)=1,MAX(AA72,Y72),Y72)</f>
        <v>203679.15467229794</v>
      </c>
      <c r="AC72" s="88">
        <f t="shared" si="5"/>
        <v>4.2498334863534604E-2</v>
      </c>
      <c r="AD72" s="134">
        <v>3.74000000000001E-2</v>
      </c>
      <c r="AE72" s="51">
        <f t="shared" si="6"/>
        <v>203679</v>
      </c>
      <c r="AF72" s="51">
        <v>340.70100134513831</v>
      </c>
      <c r="AG72" s="15">
        <f t="shared" si="11"/>
        <v>4.2497543198755316E-2</v>
      </c>
      <c r="AH72" s="15">
        <f t="shared" si="11"/>
        <v>3.7399212206854715E-2</v>
      </c>
      <c r="AI72" s="51"/>
      <c r="AJ72" s="51">
        <v>180952.53658779641</v>
      </c>
      <c r="AK72" s="51">
        <v>302.68564953384993</v>
      </c>
      <c r="AL72" s="15">
        <f t="shared" si="9"/>
        <v>0.12559350557198146</v>
      </c>
      <c r="AM72" s="53">
        <f t="shared" si="9"/>
        <v>0.12559350557198146</v>
      </c>
    </row>
    <row r="73" spans="1:39" x14ac:dyDescent="0.2">
      <c r="A73" s="160" t="s">
        <v>193</v>
      </c>
      <c r="B73" s="160" t="s">
        <v>194</v>
      </c>
      <c r="D73" s="62">
        <v>77649</v>
      </c>
      <c r="E73" s="67">
        <v>216.3425381390401</v>
      </c>
      <c r="F73" s="50"/>
      <c r="G73" s="82">
        <v>74321.929364640237</v>
      </c>
      <c r="H73" s="75">
        <v>205.865325990522</v>
      </c>
      <c r="I73" s="84"/>
      <c r="J73" s="94">
        <f t="shared" si="10"/>
        <v>4.4765665582178427E-2</v>
      </c>
      <c r="K73" s="117">
        <f t="shared" si="10"/>
        <v>5.0893525163147046E-2</v>
      </c>
      <c r="L73" s="94">
        <v>4.3484657774195412E-2</v>
      </c>
      <c r="M73" s="88">
        <f>INDEX('Pace of change parameters'!$E$20:$I$20,1,$B$6)</f>
        <v>3.7400000000000003E-2</v>
      </c>
      <c r="N73" s="99">
        <f>IF(INDEX('Pace of change parameters'!$E$28:$I$28,1,$B$6)=1,(1+L73)*D73,D73)</f>
        <v>81025.540191508495</v>
      </c>
      <c r="O73" s="85">
        <f>IF(K73&lt;INDEX('Pace of change parameters'!$E$16:$I$16,1,$B$6),1,IF(K73&gt;INDEX('Pace of change parameters'!$E$17:$I$17,1,$B$6),0,(K73-INDEX('Pace of change parameters'!$E$17:$I$17,1,$B$6))/(INDEX('Pace of change parameters'!$E$16:$I$16,1,$B$6)-INDEX('Pace of change parameters'!$E$17:$I$17,1,$B$6))))</f>
        <v>0</v>
      </c>
      <c r="P73" s="52">
        <v>4.3484657774195412E-2</v>
      </c>
      <c r="Q73" s="52">
        <v>3.74000000000001E-2</v>
      </c>
      <c r="R73" s="9">
        <f>IF(INDEX('Pace of change parameters'!$E$29:$I$29,1,$B$6)=1,D73*(1+P73),D73)</f>
        <v>81025.540191508495</v>
      </c>
      <c r="S73" s="94">
        <f>IF(P73&lt;INDEX('Pace of change parameters'!$E$22:$I$22,1,$B$6),INDEX('Pace of change parameters'!$E$22:$I$22,1,$B$6),P73)</f>
        <v>4.3484657774195412E-2</v>
      </c>
      <c r="T73" s="123">
        <v>3.74000000000001E-2</v>
      </c>
      <c r="U73" s="108">
        <f t="shared" ref="U73:U136" si="12">D73*(1+S73)</f>
        <v>81025.540191508495</v>
      </c>
      <c r="V73" s="122">
        <f>IF(J73&gt;INDEX('Pace of change parameters'!$E$24:$I$24,1,$B$6),0,IF(J73&lt;INDEX('Pace of change parameters'!$E$23:$I$23,1,$B$6),1,(J73-INDEX('Pace of change parameters'!$E$24:$I$24,1,$B$6))/(INDEX('Pace of change parameters'!$E$23:$I$23,1,$B$6)-INDEX('Pace of change parameters'!$E$24:$I$24,1,$B$6))))</f>
        <v>1</v>
      </c>
      <c r="W73" s="123">
        <f>MIN(S73, S73+(INDEX('Pace of change parameters'!$E$25:$I$25,1,$B$6)-S73)*(1-V73))</f>
        <v>4.3484657774195412E-2</v>
      </c>
      <c r="X73" s="123">
        <v>3.74000000000001E-2</v>
      </c>
      <c r="Y73" s="99">
        <f t="shared" ref="Y73:Y136" si="13">D73*(1+W73)</f>
        <v>81025.540191508495</v>
      </c>
      <c r="Z73" s="88">
        <v>0</v>
      </c>
      <c r="AA73" s="90">
        <f t="shared" si="8"/>
        <v>77647.659954384988</v>
      </c>
      <c r="AB73" s="90">
        <f>IF(INDEX('Pace of change parameters'!$E$27:$I$27,1,$B$6)=1,MAX(AA73,Y73),Y73)</f>
        <v>81025.540191508495</v>
      </c>
      <c r="AC73" s="88">
        <f t="shared" ref="AC73:AC136" si="14">AB73/D73-1</f>
        <v>4.3484657774195412E-2</v>
      </c>
      <c r="AD73" s="134">
        <v>3.74000000000001E-2</v>
      </c>
      <c r="AE73" s="51">
        <f t="shared" ref="AE73:AE136" si="15">ROUND(AB73,0)</f>
        <v>81026</v>
      </c>
      <c r="AF73" s="51">
        <v>224.43502269525317</v>
      </c>
      <c r="AG73" s="15">
        <f t="shared" ref="AG73:AH104" si="16">AE73/D73 - 1</f>
        <v>4.3490579402181595E-2</v>
      </c>
      <c r="AH73" s="15">
        <f t="shared" si="16"/>
        <v>3.7405887098413082E-2</v>
      </c>
      <c r="AI73" s="51"/>
      <c r="AJ73" s="51">
        <v>77647.659954384988</v>
      </c>
      <c r="AK73" s="51">
        <v>215.0773125181509</v>
      </c>
      <c r="AL73" s="15">
        <f t="shared" si="9"/>
        <v>4.3508587993503767E-2</v>
      </c>
      <c r="AM73" s="53">
        <f t="shared" si="9"/>
        <v>4.3508587993503767E-2</v>
      </c>
    </row>
    <row r="74" spans="1:39" x14ac:dyDescent="0.2">
      <c r="A74" s="160" t="s">
        <v>195</v>
      </c>
      <c r="B74" s="160" t="s">
        <v>196</v>
      </c>
      <c r="D74" s="62">
        <v>87165</v>
      </c>
      <c r="E74" s="67">
        <v>236.22484663006733</v>
      </c>
      <c r="F74" s="50"/>
      <c r="G74" s="82">
        <v>84836.11553875712</v>
      </c>
      <c r="H74" s="75">
        <v>228.73042552897772</v>
      </c>
      <c r="I74" s="84"/>
      <c r="J74" s="94">
        <f t="shared" si="10"/>
        <v>2.745156878592514E-2</v>
      </c>
      <c r="K74" s="117">
        <f t="shared" si="10"/>
        <v>3.2765300391312202E-2</v>
      </c>
      <c r="L74" s="94">
        <v>4.2765182491221854E-2</v>
      </c>
      <c r="M74" s="88">
        <f>INDEX('Pace of change parameters'!$E$20:$I$20,1,$B$6)</f>
        <v>3.7400000000000003E-2</v>
      </c>
      <c r="N74" s="99">
        <f>IF(INDEX('Pace of change parameters'!$E$28:$I$28,1,$B$6)=1,(1+L74)*D74,D74)</f>
        <v>90892.627131847359</v>
      </c>
      <c r="O74" s="85">
        <f>IF(K74&lt;INDEX('Pace of change parameters'!$E$16:$I$16,1,$B$6),1,IF(K74&gt;INDEX('Pace of change parameters'!$E$17:$I$17,1,$B$6),0,(K74-INDEX('Pace of change parameters'!$E$17:$I$17,1,$B$6))/(INDEX('Pace of change parameters'!$E$16:$I$16,1,$B$6)-INDEX('Pace of change parameters'!$E$17:$I$17,1,$B$6))))</f>
        <v>0</v>
      </c>
      <c r="P74" s="52">
        <v>4.2765182491221854E-2</v>
      </c>
      <c r="Q74" s="52">
        <v>3.74000000000001E-2</v>
      </c>
      <c r="R74" s="9">
        <f>IF(INDEX('Pace of change parameters'!$E$29:$I$29,1,$B$6)=1,D74*(1+P74),D74)</f>
        <v>90892.627131847359</v>
      </c>
      <c r="S74" s="94">
        <f>IF(P74&lt;INDEX('Pace of change parameters'!$E$22:$I$22,1,$B$6),INDEX('Pace of change parameters'!$E$22:$I$22,1,$B$6),P74)</f>
        <v>4.2765182491221854E-2</v>
      </c>
      <c r="T74" s="123">
        <v>3.74000000000001E-2</v>
      </c>
      <c r="U74" s="108">
        <f t="shared" si="12"/>
        <v>90892.627131847359</v>
      </c>
      <c r="V74" s="122">
        <f>IF(J74&gt;INDEX('Pace of change parameters'!$E$24:$I$24,1,$B$6),0,IF(J74&lt;INDEX('Pace of change parameters'!$E$23:$I$23,1,$B$6),1,(J74-INDEX('Pace of change parameters'!$E$24:$I$24,1,$B$6))/(INDEX('Pace of change parameters'!$E$23:$I$23,1,$B$6)-INDEX('Pace of change parameters'!$E$24:$I$24,1,$B$6))))</f>
        <v>1</v>
      </c>
      <c r="W74" s="123">
        <f>MIN(S74, S74+(INDEX('Pace of change parameters'!$E$25:$I$25,1,$B$6)-S74)*(1-V74))</f>
        <v>4.2765182491221854E-2</v>
      </c>
      <c r="X74" s="123">
        <v>3.74000000000001E-2</v>
      </c>
      <c r="Y74" s="99">
        <f t="shared" si="13"/>
        <v>90892.627131847359</v>
      </c>
      <c r="Z74" s="88">
        <v>0</v>
      </c>
      <c r="AA74" s="90">
        <f t="shared" ref="AA74:AA137" si="17">(1+Z74)*AJ74</f>
        <v>88632.33109686125</v>
      </c>
      <c r="AB74" s="90">
        <f>IF(INDEX('Pace of change parameters'!$E$27:$I$27,1,$B$6)=1,MAX(AA74,Y74),Y74)</f>
        <v>90892.627131847359</v>
      </c>
      <c r="AC74" s="88">
        <f t="shared" si="14"/>
        <v>4.2765182491221854E-2</v>
      </c>
      <c r="AD74" s="134">
        <v>3.74000000000001E-2</v>
      </c>
      <c r="AE74" s="51">
        <f t="shared" si="15"/>
        <v>90893</v>
      </c>
      <c r="AF74" s="51">
        <v>245.06066120044741</v>
      </c>
      <c r="AG74" s="15">
        <f t="shared" si="16"/>
        <v>4.2769460219124644E-2</v>
      </c>
      <c r="AH74" s="15">
        <f t="shared" si="16"/>
        <v>3.7404255718354262E-2</v>
      </c>
      <c r="AI74" s="51"/>
      <c r="AJ74" s="51">
        <v>88632.33109686125</v>
      </c>
      <c r="AK74" s="51">
        <v>238.96557119177268</v>
      </c>
      <c r="AL74" s="15">
        <f t="shared" ref="AL74:AM137" si="18">AE74/AJ74-1</f>
        <v>2.5506142907018914E-2</v>
      </c>
      <c r="AM74" s="53">
        <f t="shared" si="18"/>
        <v>2.5506142907018914E-2</v>
      </c>
    </row>
    <row r="75" spans="1:39" x14ac:dyDescent="0.2">
      <c r="A75" s="160" t="s">
        <v>197</v>
      </c>
      <c r="B75" s="160" t="s">
        <v>198</v>
      </c>
      <c r="D75" s="62">
        <v>259175</v>
      </c>
      <c r="E75" s="67">
        <v>353.37562487128588</v>
      </c>
      <c r="F75" s="50"/>
      <c r="G75" s="82">
        <v>244054.96520586414</v>
      </c>
      <c r="H75" s="75">
        <v>330.4748330173133</v>
      </c>
      <c r="I75" s="84"/>
      <c r="J75" s="94">
        <f t="shared" si="10"/>
        <v>6.1953399642502127E-2</v>
      </c>
      <c r="K75" s="117">
        <f t="shared" si="10"/>
        <v>6.9296628868476651E-2</v>
      </c>
      <c r="L75" s="94">
        <v>4.4573446595293609E-2</v>
      </c>
      <c r="M75" s="88">
        <f>INDEX('Pace of change parameters'!$E$20:$I$20,1,$B$6)</f>
        <v>3.7400000000000003E-2</v>
      </c>
      <c r="N75" s="99">
        <f>IF(INDEX('Pace of change parameters'!$E$28:$I$28,1,$B$6)=1,(1+L75)*D75,D75)</f>
        <v>270727.32302133524</v>
      </c>
      <c r="O75" s="85">
        <f>IF(K75&lt;INDEX('Pace of change parameters'!$E$16:$I$16,1,$B$6),1,IF(K75&gt;INDEX('Pace of change parameters'!$E$17:$I$17,1,$B$6),0,(K75-INDEX('Pace of change parameters'!$E$17:$I$17,1,$B$6))/(INDEX('Pace of change parameters'!$E$16:$I$16,1,$B$6)-INDEX('Pace of change parameters'!$E$17:$I$17,1,$B$6))))</f>
        <v>0</v>
      </c>
      <c r="P75" s="52">
        <v>4.4573446595293609E-2</v>
      </c>
      <c r="Q75" s="52">
        <v>3.74000000000001E-2</v>
      </c>
      <c r="R75" s="9">
        <f>IF(INDEX('Pace of change parameters'!$E$29:$I$29,1,$B$6)=1,D75*(1+P75),D75)</f>
        <v>270727.32302133524</v>
      </c>
      <c r="S75" s="94">
        <f>IF(P75&lt;INDEX('Pace of change parameters'!$E$22:$I$22,1,$B$6),INDEX('Pace of change parameters'!$E$22:$I$22,1,$B$6),P75)</f>
        <v>4.4573446595293609E-2</v>
      </c>
      <c r="T75" s="123">
        <v>3.74000000000001E-2</v>
      </c>
      <c r="U75" s="108">
        <f t="shared" si="12"/>
        <v>270727.32302133524</v>
      </c>
      <c r="V75" s="122">
        <f>IF(J75&gt;INDEX('Pace of change parameters'!$E$24:$I$24,1,$B$6),0,IF(J75&lt;INDEX('Pace of change parameters'!$E$23:$I$23,1,$B$6),1,(J75-INDEX('Pace of change parameters'!$E$24:$I$24,1,$B$6))/(INDEX('Pace of change parameters'!$E$23:$I$23,1,$B$6)-INDEX('Pace of change parameters'!$E$24:$I$24,1,$B$6))))</f>
        <v>1</v>
      </c>
      <c r="W75" s="123">
        <f>MIN(S75, S75+(INDEX('Pace of change parameters'!$E$25:$I$25,1,$B$6)-S75)*(1-V75))</f>
        <v>4.4573446595293609E-2</v>
      </c>
      <c r="X75" s="123">
        <v>3.74000000000001E-2</v>
      </c>
      <c r="Y75" s="99">
        <f t="shared" si="13"/>
        <v>270727.32302133524</v>
      </c>
      <c r="Z75" s="88">
        <v>-1.1002184838156182E-2</v>
      </c>
      <c r="AA75" s="90">
        <f t="shared" si="17"/>
        <v>252170.55637465353</v>
      </c>
      <c r="AB75" s="90">
        <f>IF(INDEX('Pace of change parameters'!$E$27:$I$27,1,$B$6)=1,MAX(AA75,Y75),Y75)</f>
        <v>270727.32302133524</v>
      </c>
      <c r="AC75" s="88">
        <f t="shared" si="14"/>
        <v>4.4573446595293609E-2</v>
      </c>
      <c r="AD75" s="134">
        <v>3.74000000000001E-2</v>
      </c>
      <c r="AE75" s="51">
        <f t="shared" si="15"/>
        <v>270727</v>
      </c>
      <c r="AF75" s="51">
        <v>366.5914358382758</v>
      </c>
      <c r="AG75" s="15">
        <f t="shared" si="16"/>
        <v>4.4572200250795779E-2</v>
      </c>
      <c r="AH75" s="15">
        <f t="shared" si="16"/>
        <v>3.7398762214580161E-2</v>
      </c>
      <c r="AI75" s="51"/>
      <c r="AJ75" s="51">
        <v>254975.84778120797</v>
      </c>
      <c r="AK75" s="51">
        <v>345.26280031985982</v>
      </c>
      <c r="AL75" s="15">
        <f t="shared" si="18"/>
        <v>6.1775075387955791E-2</v>
      </c>
      <c r="AM75" s="53">
        <f t="shared" si="18"/>
        <v>6.1775075387955569E-2</v>
      </c>
    </row>
    <row r="76" spans="1:39" x14ac:dyDescent="0.2">
      <c r="A76" s="160" t="s">
        <v>199</v>
      </c>
      <c r="B76" s="160" t="s">
        <v>200</v>
      </c>
      <c r="D76" s="62">
        <v>98829</v>
      </c>
      <c r="E76" s="67">
        <v>329.96901112091234</v>
      </c>
      <c r="F76" s="50"/>
      <c r="G76" s="82">
        <v>95201.859813597694</v>
      </c>
      <c r="H76" s="75">
        <v>315.86269865274653</v>
      </c>
      <c r="I76" s="84"/>
      <c r="J76" s="94">
        <f t="shared" si="10"/>
        <v>3.8099467736283144E-2</v>
      </c>
      <c r="K76" s="117">
        <f t="shared" si="10"/>
        <v>4.46596338482943E-2</v>
      </c>
      <c r="L76" s="94">
        <v>4.3955745895372766E-2</v>
      </c>
      <c r="M76" s="88">
        <f>INDEX('Pace of change parameters'!$E$20:$I$20,1,$B$6)</f>
        <v>3.7400000000000003E-2</v>
      </c>
      <c r="N76" s="99">
        <f>IF(INDEX('Pace of change parameters'!$E$28:$I$28,1,$B$6)=1,(1+L76)*D76,D76)</f>
        <v>103173.1024110938</v>
      </c>
      <c r="O76" s="85">
        <f>IF(K76&lt;INDEX('Pace of change parameters'!$E$16:$I$16,1,$B$6),1,IF(K76&gt;INDEX('Pace of change parameters'!$E$17:$I$17,1,$B$6),0,(K76-INDEX('Pace of change parameters'!$E$17:$I$17,1,$B$6))/(INDEX('Pace of change parameters'!$E$16:$I$16,1,$B$6)-INDEX('Pace of change parameters'!$E$17:$I$17,1,$B$6))))</f>
        <v>0</v>
      </c>
      <c r="P76" s="52">
        <v>4.3955745895372766E-2</v>
      </c>
      <c r="Q76" s="52">
        <v>3.74000000000001E-2</v>
      </c>
      <c r="R76" s="9">
        <f>IF(INDEX('Pace of change parameters'!$E$29:$I$29,1,$B$6)=1,D76*(1+P76),D76)</f>
        <v>103173.1024110938</v>
      </c>
      <c r="S76" s="94">
        <f>IF(P76&lt;INDEX('Pace of change parameters'!$E$22:$I$22,1,$B$6),INDEX('Pace of change parameters'!$E$22:$I$22,1,$B$6),P76)</f>
        <v>4.3955745895372766E-2</v>
      </c>
      <c r="T76" s="123">
        <v>3.74000000000001E-2</v>
      </c>
      <c r="U76" s="108">
        <f t="shared" si="12"/>
        <v>103173.1024110938</v>
      </c>
      <c r="V76" s="122">
        <f>IF(J76&gt;INDEX('Pace of change parameters'!$E$24:$I$24,1,$B$6),0,IF(J76&lt;INDEX('Pace of change parameters'!$E$23:$I$23,1,$B$6),1,(J76-INDEX('Pace of change parameters'!$E$24:$I$24,1,$B$6))/(INDEX('Pace of change parameters'!$E$23:$I$23,1,$B$6)-INDEX('Pace of change parameters'!$E$24:$I$24,1,$B$6))))</f>
        <v>1</v>
      </c>
      <c r="W76" s="123">
        <f>MIN(S76, S76+(INDEX('Pace of change parameters'!$E$25:$I$25,1,$B$6)-S76)*(1-V76))</f>
        <v>4.3955745895372766E-2</v>
      </c>
      <c r="X76" s="123">
        <v>3.74000000000001E-2</v>
      </c>
      <c r="Y76" s="99">
        <f t="shared" si="13"/>
        <v>103173.1024110938</v>
      </c>
      <c r="Z76" s="88">
        <v>-3.6167510089499477E-2</v>
      </c>
      <c r="AA76" s="90">
        <f t="shared" si="17"/>
        <v>95864.627996338546</v>
      </c>
      <c r="AB76" s="90">
        <f>IF(INDEX('Pace of change parameters'!$E$27:$I$27,1,$B$6)=1,MAX(AA76,Y76),Y76)</f>
        <v>103173.1024110938</v>
      </c>
      <c r="AC76" s="88">
        <f t="shared" si="14"/>
        <v>4.3955745895372766E-2</v>
      </c>
      <c r="AD76" s="134">
        <v>3.74000000000001E-2</v>
      </c>
      <c r="AE76" s="51">
        <f t="shared" si="15"/>
        <v>103173</v>
      </c>
      <c r="AF76" s="51">
        <v>342.30951235519035</v>
      </c>
      <c r="AG76" s="15">
        <f t="shared" si="16"/>
        <v>4.3954709650001478E-2</v>
      </c>
      <c r="AH76" s="15">
        <f t="shared" si="16"/>
        <v>3.7398970261955933E-2</v>
      </c>
      <c r="AI76" s="51"/>
      <c r="AJ76" s="51">
        <v>99461.917916089689</v>
      </c>
      <c r="AK76" s="51">
        <v>329.9968074958432</v>
      </c>
      <c r="AL76" s="15">
        <f t="shared" si="18"/>
        <v>3.7311587808322111E-2</v>
      </c>
      <c r="AM76" s="53">
        <f t="shared" si="18"/>
        <v>3.7311587808322111E-2</v>
      </c>
    </row>
    <row r="77" spans="1:39" x14ac:dyDescent="0.2">
      <c r="A77" s="160" t="s">
        <v>201</v>
      </c>
      <c r="B77" s="160" t="s">
        <v>202</v>
      </c>
      <c r="D77" s="62">
        <v>30870</v>
      </c>
      <c r="E77" s="67">
        <v>232.05864393084644</v>
      </c>
      <c r="F77" s="50"/>
      <c r="G77" s="82">
        <v>31485.405426881243</v>
      </c>
      <c r="H77" s="75">
        <v>235.97087990026819</v>
      </c>
      <c r="I77" s="84"/>
      <c r="J77" s="94">
        <f t="shared" si="10"/>
        <v>-1.9545736144652937E-2</v>
      </c>
      <c r="K77" s="117">
        <f t="shared" si="10"/>
        <v>-1.6579316782965869E-2</v>
      </c>
      <c r="L77" s="94">
        <v>4.0538711880055756E-2</v>
      </c>
      <c r="M77" s="88">
        <f>INDEX('Pace of change parameters'!$E$20:$I$20,1,$B$6)</f>
        <v>3.7400000000000003E-2</v>
      </c>
      <c r="N77" s="99">
        <f>IF(INDEX('Pace of change parameters'!$E$28:$I$28,1,$B$6)=1,(1+L77)*D77,D77)</f>
        <v>32121.430035737321</v>
      </c>
      <c r="O77" s="85">
        <f>IF(K77&lt;INDEX('Pace of change parameters'!$E$16:$I$16,1,$B$6),1,IF(K77&gt;INDEX('Pace of change parameters'!$E$17:$I$17,1,$B$6),0,(K77-INDEX('Pace of change parameters'!$E$17:$I$17,1,$B$6))/(INDEX('Pace of change parameters'!$E$16:$I$16,1,$B$6)-INDEX('Pace of change parameters'!$E$17:$I$17,1,$B$6))))</f>
        <v>0</v>
      </c>
      <c r="P77" s="52">
        <v>4.0538711880055756E-2</v>
      </c>
      <c r="Q77" s="52">
        <v>3.74000000000001E-2</v>
      </c>
      <c r="R77" s="9">
        <f>IF(INDEX('Pace of change parameters'!$E$29:$I$29,1,$B$6)=1,D77*(1+P77),D77)</f>
        <v>32121.430035737321</v>
      </c>
      <c r="S77" s="94">
        <f>IF(P77&lt;INDEX('Pace of change parameters'!$E$22:$I$22,1,$B$6),INDEX('Pace of change parameters'!$E$22:$I$22,1,$B$6),P77)</f>
        <v>4.0538711880055756E-2</v>
      </c>
      <c r="T77" s="123">
        <v>3.74000000000001E-2</v>
      </c>
      <c r="U77" s="108">
        <f t="shared" si="12"/>
        <v>32121.430035737321</v>
      </c>
      <c r="V77" s="122">
        <f>IF(J77&gt;INDEX('Pace of change parameters'!$E$24:$I$24,1,$B$6),0,IF(J77&lt;INDEX('Pace of change parameters'!$E$23:$I$23,1,$B$6),1,(J77-INDEX('Pace of change parameters'!$E$24:$I$24,1,$B$6))/(INDEX('Pace of change parameters'!$E$23:$I$23,1,$B$6)-INDEX('Pace of change parameters'!$E$24:$I$24,1,$B$6))))</f>
        <v>1</v>
      </c>
      <c r="W77" s="123">
        <f>MIN(S77, S77+(INDEX('Pace of change parameters'!$E$25:$I$25,1,$B$6)-S77)*(1-V77))</f>
        <v>4.0538711880055756E-2</v>
      </c>
      <c r="X77" s="123">
        <v>3.74000000000001E-2</v>
      </c>
      <c r="Y77" s="99">
        <f t="shared" si="13"/>
        <v>32121.430035737321</v>
      </c>
      <c r="Z77" s="88">
        <v>-8.750232220041565E-3</v>
      </c>
      <c r="AA77" s="90">
        <f t="shared" si="17"/>
        <v>32606.470077292644</v>
      </c>
      <c r="AB77" s="90">
        <f>IF(INDEX('Pace of change parameters'!$E$27:$I$27,1,$B$6)=1,MAX(AA77,Y77),Y77)</f>
        <v>32121.430035737321</v>
      </c>
      <c r="AC77" s="88">
        <f t="shared" si="14"/>
        <v>4.0538711880055756E-2</v>
      </c>
      <c r="AD77" s="134">
        <v>3.74000000000001E-2</v>
      </c>
      <c r="AE77" s="51">
        <f t="shared" si="15"/>
        <v>32121</v>
      </c>
      <c r="AF77" s="51">
        <v>240.73441426310092</v>
      </c>
      <c r="AG77" s="15">
        <f t="shared" si="16"/>
        <v>4.0524781341107818E-2</v>
      </c>
      <c r="AH77" s="15">
        <f t="shared" si="16"/>
        <v>3.7386111481543693E-2</v>
      </c>
      <c r="AI77" s="51"/>
      <c r="AJ77" s="51">
        <v>32894.302866087288</v>
      </c>
      <c r="AK77" s="51">
        <v>246.53001877465101</v>
      </c>
      <c r="AL77" s="15">
        <f t="shared" si="18"/>
        <v>-2.3508717276526703E-2</v>
      </c>
      <c r="AM77" s="53">
        <f t="shared" si="18"/>
        <v>-2.3508717276526703E-2</v>
      </c>
    </row>
    <row r="78" spans="1:39" x14ac:dyDescent="0.2">
      <c r="A78" s="160" t="s">
        <v>203</v>
      </c>
      <c r="B78" s="160" t="s">
        <v>204</v>
      </c>
      <c r="D78" s="62">
        <v>141326</v>
      </c>
      <c r="E78" s="67">
        <v>280.31127715010729</v>
      </c>
      <c r="F78" s="50"/>
      <c r="G78" s="82">
        <v>133235.36686505144</v>
      </c>
      <c r="H78" s="75">
        <v>261.46712079355729</v>
      </c>
      <c r="I78" s="84"/>
      <c r="J78" s="94">
        <f t="shared" si="10"/>
        <v>6.0724365649424072E-2</v>
      </c>
      <c r="K78" s="117">
        <f t="shared" si="10"/>
        <v>7.2070845081238843E-2</v>
      </c>
      <c r="L78" s="94">
        <v>4.8496980651856703E-2</v>
      </c>
      <c r="M78" s="88">
        <f>INDEX('Pace of change parameters'!$E$20:$I$20,1,$B$6)</f>
        <v>3.7400000000000003E-2</v>
      </c>
      <c r="N78" s="99">
        <f>IF(INDEX('Pace of change parameters'!$E$28:$I$28,1,$B$6)=1,(1+L78)*D78,D78)</f>
        <v>148179.88428760431</v>
      </c>
      <c r="O78" s="85">
        <f>IF(K78&lt;INDEX('Pace of change parameters'!$E$16:$I$16,1,$B$6),1,IF(K78&gt;INDEX('Pace of change parameters'!$E$17:$I$17,1,$B$6),0,(K78-INDEX('Pace of change parameters'!$E$17:$I$17,1,$B$6))/(INDEX('Pace of change parameters'!$E$16:$I$16,1,$B$6)-INDEX('Pace of change parameters'!$E$17:$I$17,1,$B$6))))</f>
        <v>0</v>
      </c>
      <c r="P78" s="52">
        <v>4.8496980651856703E-2</v>
      </c>
      <c r="Q78" s="52">
        <v>3.74000000000001E-2</v>
      </c>
      <c r="R78" s="9">
        <f>IF(INDEX('Pace of change parameters'!$E$29:$I$29,1,$B$6)=1,D78*(1+P78),D78)</f>
        <v>148179.88428760431</v>
      </c>
      <c r="S78" s="94">
        <f>IF(P78&lt;INDEX('Pace of change parameters'!$E$22:$I$22,1,$B$6),INDEX('Pace of change parameters'!$E$22:$I$22,1,$B$6),P78)</f>
        <v>4.8496980651856703E-2</v>
      </c>
      <c r="T78" s="123">
        <v>3.74000000000001E-2</v>
      </c>
      <c r="U78" s="108">
        <f t="shared" si="12"/>
        <v>148179.88428760431</v>
      </c>
      <c r="V78" s="122">
        <f>IF(J78&gt;INDEX('Pace of change parameters'!$E$24:$I$24,1,$B$6),0,IF(J78&lt;INDEX('Pace of change parameters'!$E$23:$I$23,1,$B$6),1,(J78-INDEX('Pace of change parameters'!$E$24:$I$24,1,$B$6))/(INDEX('Pace of change parameters'!$E$23:$I$23,1,$B$6)-INDEX('Pace of change parameters'!$E$24:$I$24,1,$B$6))))</f>
        <v>1</v>
      </c>
      <c r="W78" s="123">
        <f>MIN(S78, S78+(INDEX('Pace of change parameters'!$E$25:$I$25,1,$B$6)-S78)*(1-V78))</f>
        <v>4.8496980651856703E-2</v>
      </c>
      <c r="X78" s="123">
        <v>3.74000000000001E-2</v>
      </c>
      <c r="Y78" s="99">
        <f t="shared" si="13"/>
        <v>148179.88428760431</v>
      </c>
      <c r="Z78" s="88">
        <v>-2.4947579020269783E-2</v>
      </c>
      <c r="AA78" s="90">
        <f t="shared" si="17"/>
        <v>135724.69796902608</v>
      </c>
      <c r="AB78" s="90">
        <f>IF(INDEX('Pace of change parameters'!$E$27:$I$27,1,$B$6)=1,MAX(AA78,Y78),Y78)</f>
        <v>148179.88428760431</v>
      </c>
      <c r="AC78" s="88">
        <f t="shared" si="14"/>
        <v>4.8496980651856703E-2</v>
      </c>
      <c r="AD78" s="134">
        <v>3.74000000000001E-2</v>
      </c>
      <c r="AE78" s="51">
        <f t="shared" si="15"/>
        <v>148180</v>
      </c>
      <c r="AF78" s="51">
        <v>290.7951459947696</v>
      </c>
      <c r="AG78" s="15">
        <f t="shared" si="16"/>
        <v>4.8497799414120468E-2</v>
      </c>
      <c r="AH78" s="15">
        <f t="shared" si="16"/>
        <v>3.7400810096727577E-2</v>
      </c>
      <c r="AI78" s="51"/>
      <c r="AJ78" s="51">
        <v>139197.33447013059</v>
      </c>
      <c r="AK78" s="51">
        <v>273.16715615686599</v>
      </c>
      <c r="AL78" s="15">
        <f t="shared" si="18"/>
        <v>6.4531878890230709E-2</v>
      </c>
      <c r="AM78" s="53">
        <f t="shared" si="18"/>
        <v>6.4531878890230709E-2</v>
      </c>
    </row>
    <row r="79" spans="1:39" x14ac:dyDescent="0.2">
      <c r="A79" s="160" t="s">
        <v>205</v>
      </c>
      <c r="B79" s="160" t="s">
        <v>206</v>
      </c>
      <c r="D79" s="62">
        <v>86180</v>
      </c>
      <c r="E79" s="67">
        <v>270.82471964400753</v>
      </c>
      <c r="F79" s="50"/>
      <c r="G79" s="82">
        <v>83867.064747753902</v>
      </c>
      <c r="H79" s="75">
        <v>262.75904181097252</v>
      </c>
      <c r="I79" s="84"/>
      <c r="J79" s="94">
        <f t="shared" si="10"/>
        <v>2.7578588319534969E-2</v>
      </c>
      <c r="K79" s="117">
        <f t="shared" si="10"/>
        <v>3.0696100036920582E-2</v>
      </c>
      <c r="L79" s="94">
        <v>4.0547308334737409E-2</v>
      </c>
      <c r="M79" s="88">
        <f>INDEX('Pace of change parameters'!$E$20:$I$20,1,$B$6)</f>
        <v>3.7400000000000003E-2</v>
      </c>
      <c r="N79" s="99">
        <f>IF(INDEX('Pace of change parameters'!$E$28:$I$28,1,$B$6)=1,(1+L79)*D79,D79)</f>
        <v>89674.367032287671</v>
      </c>
      <c r="O79" s="85">
        <f>IF(K79&lt;INDEX('Pace of change parameters'!$E$16:$I$16,1,$B$6),1,IF(K79&gt;INDEX('Pace of change parameters'!$E$17:$I$17,1,$B$6),0,(K79-INDEX('Pace of change parameters'!$E$17:$I$17,1,$B$6))/(INDEX('Pace of change parameters'!$E$16:$I$16,1,$B$6)-INDEX('Pace of change parameters'!$E$17:$I$17,1,$B$6))))</f>
        <v>0</v>
      </c>
      <c r="P79" s="52">
        <v>4.0547308334737409E-2</v>
      </c>
      <c r="Q79" s="52">
        <v>3.74000000000001E-2</v>
      </c>
      <c r="R79" s="9">
        <f>IF(INDEX('Pace of change parameters'!$E$29:$I$29,1,$B$6)=1,D79*(1+P79),D79)</f>
        <v>89674.367032287671</v>
      </c>
      <c r="S79" s="94">
        <f>IF(P79&lt;INDEX('Pace of change parameters'!$E$22:$I$22,1,$B$6),INDEX('Pace of change parameters'!$E$22:$I$22,1,$B$6),P79)</f>
        <v>4.0547308334737409E-2</v>
      </c>
      <c r="T79" s="123">
        <v>3.74000000000001E-2</v>
      </c>
      <c r="U79" s="108">
        <f t="shared" si="12"/>
        <v>89674.367032287671</v>
      </c>
      <c r="V79" s="122">
        <f>IF(J79&gt;INDEX('Pace of change parameters'!$E$24:$I$24,1,$B$6),0,IF(J79&lt;INDEX('Pace of change parameters'!$E$23:$I$23,1,$B$6),1,(J79-INDEX('Pace of change parameters'!$E$24:$I$24,1,$B$6))/(INDEX('Pace of change parameters'!$E$23:$I$23,1,$B$6)-INDEX('Pace of change parameters'!$E$24:$I$24,1,$B$6))))</f>
        <v>1</v>
      </c>
      <c r="W79" s="123">
        <f>MIN(S79, S79+(INDEX('Pace of change parameters'!$E$25:$I$25,1,$B$6)-S79)*(1-V79))</f>
        <v>4.0547308334737409E-2</v>
      </c>
      <c r="X79" s="123">
        <v>3.74000000000001E-2</v>
      </c>
      <c r="Y79" s="99">
        <f t="shared" si="13"/>
        <v>89674.367032287671</v>
      </c>
      <c r="Z79" s="88">
        <v>-2.595620616734251E-2</v>
      </c>
      <c r="AA79" s="90">
        <f t="shared" si="17"/>
        <v>85345.636929549684</v>
      </c>
      <c r="AB79" s="90">
        <f>IF(INDEX('Pace of change parameters'!$E$27:$I$27,1,$B$6)=1,MAX(AA79,Y79),Y79)</f>
        <v>89674.367032287671</v>
      </c>
      <c r="AC79" s="88">
        <f t="shared" si="14"/>
        <v>4.0547308334737409E-2</v>
      </c>
      <c r="AD79" s="134">
        <v>3.74000000000001E-2</v>
      </c>
      <c r="AE79" s="51">
        <f t="shared" si="15"/>
        <v>89674</v>
      </c>
      <c r="AF79" s="51">
        <v>280.95241423109655</v>
      </c>
      <c r="AG79" s="15">
        <f t="shared" si="16"/>
        <v>4.0543049431422507E-2</v>
      </c>
      <c r="AH79" s="15">
        <f t="shared" si="16"/>
        <v>3.7395753978446411E-2</v>
      </c>
      <c r="AI79" s="51"/>
      <c r="AJ79" s="51">
        <v>87619.917574478401</v>
      </c>
      <c r="AK79" s="51">
        <v>274.51688758480043</v>
      </c>
      <c r="AL79" s="15">
        <f t="shared" si="18"/>
        <v>2.3443099267647538E-2</v>
      </c>
      <c r="AM79" s="53">
        <f t="shared" si="18"/>
        <v>2.3443099267647538E-2</v>
      </c>
    </row>
    <row r="80" spans="1:39" x14ac:dyDescent="0.2">
      <c r="A80" s="160" t="s">
        <v>207</v>
      </c>
      <c r="B80" s="160" t="s">
        <v>208</v>
      </c>
      <c r="D80" s="62">
        <v>29675</v>
      </c>
      <c r="E80" s="67">
        <v>210.53145643323057</v>
      </c>
      <c r="F80" s="50"/>
      <c r="G80" s="82">
        <v>30586.023738653799</v>
      </c>
      <c r="H80" s="75">
        <v>215.57718801766887</v>
      </c>
      <c r="I80" s="84"/>
      <c r="J80" s="94">
        <f t="shared" si="10"/>
        <v>-2.9785621904898751E-2</v>
      </c>
      <c r="K80" s="117">
        <f t="shared" si="10"/>
        <v>-2.3405684204512167E-2</v>
      </c>
      <c r="L80" s="94">
        <v>4.4221737050914145E-2</v>
      </c>
      <c r="M80" s="88">
        <f>INDEX('Pace of change parameters'!$E$20:$I$20,1,$B$6)</f>
        <v>3.7400000000000003E-2</v>
      </c>
      <c r="N80" s="99">
        <f>IF(INDEX('Pace of change parameters'!$E$28:$I$28,1,$B$6)=1,(1+L80)*D80,D80)</f>
        <v>30987.280046985878</v>
      </c>
      <c r="O80" s="85">
        <f>IF(K80&lt;INDEX('Pace of change parameters'!$E$16:$I$16,1,$B$6),1,IF(K80&gt;INDEX('Pace of change parameters'!$E$17:$I$17,1,$B$6),0,(K80-INDEX('Pace of change parameters'!$E$17:$I$17,1,$B$6))/(INDEX('Pace of change parameters'!$E$16:$I$16,1,$B$6)-INDEX('Pace of change parameters'!$E$17:$I$17,1,$B$6))))</f>
        <v>0</v>
      </c>
      <c r="P80" s="52">
        <v>4.4221737050914145E-2</v>
      </c>
      <c r="Q80" s="52">
        <v>3.74000000000001E-2</v>
      </c>
      <c r="R80" s="9">
        <f>IF(INDEX('Pace of change parameters'!$E$29:$I$29,1,$B$6)=1,D80*(1+P80),D80)</f>
        <v>30987.280046985878</v>
      </c>
      <c r="S80" s="94">
        <f>IF(P80&lt;INDEX('Pace of change parameters'!$E$22:$I$22,1,$B$6),INDEX('Pace of change parameters'!$E$22:$I$22,1,$B$6),P80)</f>
        <v>4.4221737050914145E-2</v>
      </c>
      <c r="T80" s="123">
        <v>3.74000000000001E-2</v>
      </c>
      <c r="U80" s="108">
        <f t="shared" si="12"/>
        <v>30987.280046985878</v>
      </c>
      <c r="V80" s="122">
        <f>IF(J80&gt;INDEX('Pace of change parameters'!$E$24:$I$24,1,$B$6),0,IF(J80&lt;INDEX('Pace of change parameters'!$E$23:$I$23,1,$B$6),1,(J80-INDEX('Pace of change parameters'!$E$24:$I$24,1,$B$6))/(INDEX('Pace of change parameters'!$E$23:$I$23,1,$B$6)-INDEX('Pace of change parameters'!$E$24:$I$24,1,$B$6))))</f>
        <v>1</v>
      </c>
      <c r="W80" s="123">
        <f>MIN(S80, S80+(INDEX('Pace of change parameters'!$E$25:$I$25,1,$B$6)-S80)*(1-V80))</f>
        <v>4.4221737050914145E-2</v>
      </c>
      <c r="X80" s="123">
        <v>3.74000000000001E-2</v>
      </c>
      <c r="Y80" s="99">
        <f t="shared" si="13"/>
        <v>30987.280046985878</v>
      </c>
      <c r="Z80" s="88">
        <v>-2.5856198350546422E-2</v>
      </c>
      <c r="AA80" s="90">
        <f t="shared" si="17"/>
        <v>31128.449533869327</v>
      </c>
      <c r="AB80" s="90">
        <f>IF(INDEX('Pace of change parameters'!$E$27:$I$27,1,$B$6)=1,MAX(AA80,Y80),Y80)</f>
        <v>30987.280046985878</v>
      </c>
      <c r="AC80" s="88">
        <f t="shared" si="14"/>
        <v>4.4221737050914145E-2</v>
      </c>
      <c r="AD80" s="134">
        <v>3.74000000000001E-2</v>
      </c>
      <c r="AE80" s="51">
        <f t="shared" si="15"/>
        <v>30987</v>
      </c>
      <c r="AF80" s="51">
        <v>218.40335906956699</v>
      </c>
      <c r="AG80" s="15">
        <f t="shared" si="16"/>
        <v>4.4212299915753928E-2</v>
      </c>
      <c r="AH80" s="15">
        <f t="shared" si="16"/>
        <v>3.7390624516165705E-2</v>
      </c>
      <c r="AI80" s="51"/>
      <c r="AJ80" s="51">
        <v>31954.675974082649</v>
      </c>
      <c r="AK80" s="51">
        <v>225.22375740533894</v>
      </c>
      <c r="AL80" s="15">
        <f t="shared" si="18"/>
        <v>-3.0282765967256209E-2</v>
      </c>
      <c r="AM80" s="53">
        <f t="shared" si="18"/>
        <v>-3.0282765967256209E-2</v>
      </c>
    </row>
    <row r="81" spans="1:39" x14ac:dyDescent="0.2">
      <c r="A81" s="160" t="s">
        <v>209</v>
      </c>
      <c r="B81" s="160" t="s">
        <v>210</v>
      </c>
      <c r="D81" s="62">
        <v>47491</v>
      </c>
      <c r="E81" s="67">
        <v>253.39435557773112</v>
      </c>
      <c r="F81" s="50"/>
      <c r="G81" s="82">
        <v>48332.476311799001</v>
      </c>
      <c r="H81" s="75">
        <v>256.48978656603077</v>
      </c>
      <c r="I81" s="84"/>
      <c r="J81" s="94">
        <f t="shared" si="10"/>
        <v>-1.741016343484092E-2</v>
      </c>
      <c r="K81" s="117">
        <f t="shared" si="10"/>
        <v>-1.2068437615946781E-2</v>
      </c>
      <c r="L81" s="94">
        <v>4.3039694365140546E-2</v>
      </c>
      <c r="M81" s="88">
        <f>INDEX('Pace of change parameters'!$E$20:$I$20,1,$B$6)</f>
        <v>3.7400000000000003E-2</v>
      </c>
      <c r="N81" s="99">
        <f>IF(INDEX('Pace of change parameters'!$E$28:$I$28,1,$B$6)=1,(1+L81)*D81,D81)</f>
        <v>49534.998125094891</v>
      </c>
      <c r="O81" s="85">
        <f>IF(K81&lt;INDEX('Pace of change parameters'!$E$16:$I$16,1,$B$6),1,IF(K81&gt;INDEX('Pace of change parameters'!$E$17:$I$17,1,$B$6),0,(K81-INDEX('Pace of change parameters'!$E$17:$I$17,1,$B$6))/(INDEX('Pace of change parameters'!$E$16:$I$16,1,$B$6)-INDEX('Pace of change parameters'!$E$17:$I$17,1,$B$6))))</f>
        <v>0</v>
      </c>
      <c r="P81" s="52">
        <v>4.3039694365140546E-2</v>
      </c>
      <c r="Q81" s="52">
        <v>3.74000000000001E-2</v>
      </c>
      <c r="R81" s="9">
        <f>IF(INDEX('Pace of change parameters'!$E$29:$I$29,1,$B$6)=1,D81*(1+P81),D81)</f>
        <v>49534.998125094891</v>
      </c>
      <c r="S81" s="94">
        <f>IF(P81&lt;INDEX('Pace of change parameters'!$E$22:$I$22,1,$B$6),INDEX('Pace of change parameters'!$E$22:$I$22,1,$B$6),P81)</f>
        <v>4.3039694365140546E-2</v>
      </c>
      <c r="T81" s="123">
        <v>3.74000000000001E-2</v>
      </c>
      <c r="U81" s="108">
        <f t="shared" si="12"/>
        <v>49534.998125094891</v>
      </c>
      <c r="V81" s="122">
        <f>IF(J81&gt;INDEX('Pace of change parameters'!$E$24:$I$24,1,$B$6),0,IF(J81&lt;INDEX('Pace of change parameters'!$E$23:$I$23,1,$B$6),1,(J81-INDEX('Pace of change parameters'!$E$24:$I$24,1,$B$6))/(INDEX('Pace of change parameters'!$E$23:$I$23,1,$B$6)-INDEX('Pace of change parameters'!$E$24:$I$24,1,$B$6))))</f>
        <v>1</v>
      </c>
      <c r="W81" s="123">
        <f>MIN(S81, S81+(INDEX('Pace of change parameters'!$E$25:$I$25,1,$B$6)-S81)*(1-V81))</f>
        <v>4.3039694365140546E-2</v>
      </c>
      <c r="X81" s="123">
        <v>3.74000000000001E-2</v>
      </c>
      <c r="Y81" s="99">
        <f t="shared" si="13"/>
        <v>49534.998125094891</v>
      </c>
      <c r="Z81" s="88">
        <v>0</v>
      </c>
      <c r="AA81" s="90">
        <f t="shared" si="17"/>
        <v>50495.240334778442</v>
      </c>
      <c r="AB81" s="90">
        <f>IF(INDEX('Pace of change parameters'!$E$27:$I$27,1,$B$6)=1,MAX(AA81,Y81),Y81)</f>
        <v>49534.998125094891</v>
      </c>
      <c r="AC81" s="88">
        <f t="shared" si="14"/>
        <v>4.3039694365140546E-2</v>
      </c>
      <c r="AD81" s="134">
        <v>3.74000000000001E-2</v>
      </c>
      <c r="AE81" s="51">
        <f t="shared" si="15"/>
        <v>49535</v>
      </c>
      <c r="AF81" s="51">
        <v>262.87131442604601</v>
      </c>
      <c r="AG81" s="15">
        <f t="shared" si="16"/>
        <v>4.3039733844307371E-2</v>
      </c>
      <c r="AH81" s="15">
        <f t="shared" si="16"/>
        <v>3.7400039265703899E-2</v>
      </c>
      <c r="AI81" s="51"/>
      <c r="AJ81" s="51">
        <v>50495.240334778442</v>
      </c>
      <c r="AK81" s="51">
        <v>267.96709799257707</v>
      </c>
      <c r="AL81" s="15">
        <f t="shared" si="18"/>
        <v>-1.901645241040828E-2</v>
      </c>
      <c r="AM81" s="53">
        <f t="shared" si="18"/>
        <v>-1.901645241040828E-2</v>
      </c>
    </row>
    <row r="82" spans="1:39" x14ac:dyDescent="0.2">
      <c r="A82" s="160" t="s">
        <v>211</v>
      </c>
      <c r="B82" s="160" t="s">
        <v>212</v>
      </c>
      <c r="D82" s="62">
        <v>63269</v>
      </c>
      <c r="E82" s="67">
        <v>290.66384953899848</v>
      </c>
      <c r="F82" s="50"/>
      <c r="G82" s="82">
        <v>58767.688044215647</v>
      </c>
      <c r="H82" s="75">
        <v>269.44735353372818</v>
      </c>
      <c r="I82" s="84"/>
      <c r="J82" s="94">
        <f t="shared" si="10"/>
        <v>7.6595015145017431E-2</v>
      </c>
      <c r="K82" s="117">
        <f t="shared" si="10"/>
        <v>7.8740784524404361E-2</v>
      </c>
      <c r="L82" s="94">
        <v>3.94676495087396E-2</v>
      </c>
      <c r="M82" s="88">
        <f>INDEX('Pace of change parameters'!$E$20:$I$20,1,$B$6)</f>
        <v>3.7400000000000003E-2</v>
      </c>
      <c r="N82" s="99">
        <f>IF(INDEX('Pace of change parameters'!$E$28:$I$28,1,$B$6)=1,(1+L82)*D82,D82)</f>
        <v>65766.078716768447</v>
      </c>
      <c r="O82" s="85">
        <f>IF(K82&lt;INDEX('Pace of change parameters'!$E$16:$I$16,1,$B$6),1,IF(K82&gt;INDEX('Pace of change parameters'!$E$17:$I$17,1,$B$6),0,(K82-INDEX('Pace of change parameters'!$E$17:$I$17,1,$B$6))/(INDEX('Pace of change parameters'!$E$16:$I$16,1,$B$6)-INDEX('Pace of change parameters'!$E$17:$I$17,1,$B$6))))</f>
        <v>0</v>
      </c>
      <c r="P82" s="52">
        <v>3.94676495087396E-2</v>
      </c>
      <c r="Q82" s="52">
        <v>3.74000000000001E-2</v>
      </c>
      <c r="R82" s="9">
        <f>IF(INDEX('Pace of change parameters'!$E$29:$I$29,1,$B$6)=1,D82*(1+P82),D82)</f>
        <v>65766.078716768447</v>
      </c>
      <c r="S82" s="94">
        <f>IF(P82&lt;INDEX('Pace of change parameters'!$E$22:$I$22,1,$B$6),INDEX('Pace of change parameters'!$E$22:$I$22,1,$B$6),P82)</f>
        <v>3.94676495087396E-2</v>
      </c>
      <c r="T82" s="123">
        <v>3.74000000000001E-2</v>
      </c>
      <c r="U82" s="108">
        <f t="shared" si="12"/>
        <v>65766.078716768447</v>
      </c>
      <c r="V82" s="122">
        <f>IF(J82&gt;INDEX('Pace of change parameters'!$E$24:$I$24,1,$B$6),0,IF(J82&lt;INDEX('Pace of change parameters'!$E$23:$I$23,1,$B$6),1,(J82-INDEX('Pace of change parameters'!$E$24:$I$24,1,$B$6))/(INDEX('Pace of change parameters'!$E$23:$I$23,1,$B$6)-INDEX('Pace of change parameters'!$E$24:$I$24,1,$B$6))))</f>
        <v>1</v>
      </c>
      <c r="W82" s="123">
        <f>MIN(S82, S82+(INDEX('Pace of change parameters'!$E$25:$I$25,1,$B$6)-S82)*(1-V82))</f>
        <v>3.94676495087396E-2</v>
      </c>
      <c r="X82" s="123">
        <v>3.74000000000001E-2</v>
      </c>
      <c r="Y82" s="99">
        <f t="shared" si="13"/>
        <v>65766.078716768447</v>
      </c>
      <c r="Z82" s="88">
        <v>0</v>
      </c>
      <c r="AA82" s="90">
        <f t="shared" si="17"/>
        <v>61397.403116039532</v>
      </c>
      <c r="AB82" s="90">
        <f>IF(INDEX('Pace of change parameters'!$E$27:$I$27,1,$B$6)=1,MAX(AA82,Y82),Y82)</f>
        <v>65766.078716768447</v>
      </c>
      <c r="AC82" s="88">
        <f t="shared" si="14"/>
        <v>3.94676495087396E-2</v>
      </c>
      <c r="AD82" s="134">
        <v>3.74000000000001E-2</v>
      </c>
      <c r="AE82" s="51">
        <f t="shared" si="15"/>
        <v>65766</v>
      </c>
      <c r="AF82" s="51">
        <v>301.53431659871717</v>
      </c>
      <c r="AG82" s="15">
        <f t="shared" si="16"/>
        <v>3.9466405348590916E-2</v>
      </c>
      <c r="AH82" s="15">
        <f t="shared" si="16"/>
        <v>3.7398758314663327E-2</v>
      </c>
      <c r="AI82" s="51"/>
      <c r="AJ82" s="51">
        <v>61397.403116039532</v>
      </c>
      <c r="AK82" s="51">
        <v>281.50448544127556</v>
      </c>
      <c r="AL82" s="15">
        <f t="shared" si="18"/>
        <v>7.1152795757565279E-2</v>
      </c>
      <c r="AM82" s="53">
        <f t="shared" si="18"/>
        <v>7.1152795757565279E-2</v>
      </c>
    </row>
    <row r="83" spans="1:39" x14ac:dyDescent="0.2">
      <c r="A83" s="160" t="s">
        <v>213</v>
      </c>
      <c r="B83" s="160" t="s">
        <v>214</v>
      </c>
      <c r="D83" s="62">
        <v>42798</v>
      </c>
      <c r="E83" s="67">
        <v>242.46686271024805</v>
      </c>
      <c r="F83" s="50"/>
      <c r="G83" s="82">
        <v>43361.044930796066</v>
      </c>
      <c r="H83" s="75">
        <v>244.60432973472163</v>
      </c>
      <c r="I83" s="84"/>
      <c r="J83" s="94">
        <f t="shared" si="10"/>
        <v>-1.2985040644077683E-2</v>
      </c>
      <c r="K83" s="117">
        <f t="shared" si="10"/>
        <v>-8.738467658326865E-3</v>
      </c>
      <c r="L83" s="94">
        <v>4.1863351617581035E-2</v>
      </c>
      <c r="M83" s="88">
        <f>INDEX('Pace of change parameters'!$E$20:$I$20,1,$B$6)</f>
        <v>3.7400000000000003E-2</v>
      </c>
      <c r="N83" s="99">
        <f>IF(INDEX('Pace of change parameters'!$E$28:$I$28,1,$B$6)=1,(1+L83)*D83,D83)</f>
        <v>44589.66772252923</v>
      </c>
      <c r="O83" s="85">
        <f>IF(K83&lt;INDEX('Pace of change parameters'!$E$16:$I$16,1,$B$6),1,IF(K83&gt;INDEX('Pace of change parameters'!$E$17:$I$17,1,$B$6),0,(K83-INDEX('Pace of change parameters'!$E$17:$I$17,1,$B$6))/(INDEX('Pace of change parameters'!$E$16:$I$16,1,$B$6)-INDEX('Pace of change parameters'!$E$17:$I$17,1,$B$6))))</f>
        <v>0</v>
      </c>
      <c r="P83" s="52">
        <v>4.1863351617581035E-2</v>
      </c>
      <c r="Q83" s="52">
        <v>3.74000000000001E-2</v>
      </c>
      <c r="R83" s="9">
        <f>IF(INDEX('Pace of change parameters'!$E$29:$I$29,1,$B$6)=1,D83*(1+P83),D83)</f>
        <v>44589.66772252923</v>
      </c>
      <c r="S83" s="94">
        <f>IF(P83&lt;INDEX('Pace of change parameters'!$E$22:$I$22,1,$B$6),INDEX('Pace of change parameters'!$E$22:$I$22,1,$B$6),P83)</f>
        <v>4.1863351617581035E-2</v>
      </c>
      <c r="T83" s="123">
        <v>3.74000000000001E-2</v>
      </c>
      <c r="U83" s="108">
        <f t="shared" si="12"/>
        <v>44589.66772252923</v>
      </c>
      <c r="V83" s="122">
        <f>IF(J83&gt;INDEX('Pace of change parameters'!$E$24:$I$24,1,$B$6),0,IF(J83&lt;INDEX('Pace of change parameters'!$E$23:$I$23,1,$B$6),1,(J83-INDEX('Pace of change parameters'!$E$24:$I$24,1,$B$6))/(INDEX('Pace of change parameters'!$E$23:$I$23,1,$B$6)-INDEX('Pace of change parameters'!$E$24:$I$24,1,$B$6))))</f>
        <v>1</v>
      </c>
      <c r="W83" s="123">
        <f>MIN(S83, S83+(INDEX('Pace of change parameters'!$E$25:$I$25,1,$B$6)-S83)*(1-V83))</f>
        <v>4.1863351617581035E-2</v>
      </c>
      <c r="X83" s="123">
        <v>3.74000000000001E-2</v>
      </c>
      <c r="Y83" s="99">
        <f t="shared" si="13"/>
        <v>44589.66772252923</v>
      </c>
      <c r="Z83" s="88">
        <v>-1.2822104504111365E-2</v>
      </c>
      <c r="AA83" s="90">
        <f t="shared" si="17"/>
        <v>44720.490522388332</v>
      </c>
      <c r="AB83" s="90">
        <f>IF(INDEX('Pace of change parameters'!$E$27:$I$27,1,$B$6)=1,MAX(AA83,Y83),Y83)</f>
        <v>44589.66772252923</v>
      </c>
      <c r="AC83" s="88">
        <f t="shared" si="14"/>
        <v>4.1863351617581035E-2</v>
      </c>
      <c r="AD83" s="134">
        <v>3.74000000000001E-2</v>
      </c>
      <c r="AE83" s="51">
        <f t="shared" si="15"/>
        <v>44590</v>
      </c>
      <c r="AF83" s="51">
        <v>251.53699778865081</v>
      </c>
      <c r="AG83" s="15">
        <f t="shared" si="16"/>
        <v>4.1871115472685627E-2</v>
      </c>
      <c r="AH83" s="15">
        <f t="shared" si="16"/>
        <v>3.7407730594682276E-2</v>
      </c>
      <c r="AI83" s="51"/>
      <c r="AJ83" s="51">
        <v>45301.349155436576</v>
      </c>
      <c r="AK83" s="51">
        <v>255.54979507364763</v>
      </c>
      <c r="AL83" s="15">
        <f t="shared" si="18"/>
        <v>-1.5702604198294723E-2</v>
      </c>
      <c r="AM83" s="53">
        <f t="shared" si="18"/>
        <v>-1.5702604198294723E-2</v>
      </c>
    </row>
    <row r="84" spans="1:39" x14ac:dyDescent="0.2">
      <c r="A84" s="160" t="s">
        <v>215</v>
      </c>
      <c r="B84" s="160" t="s">
        <v>216</v>
      </c>
      <c r="D84" s="62">
        <v>179919</v>
      </c>
      <c r="E84" s="67">
        <v>311.78588091240107</v>
      </c>
      <c r="F84" s="50"/>
      <c r="G84" s="82">
        <v>174089.60170012142</v>
      </c>
      <c r="H84" s="75">
        <v>299.3078110347862</v>
      </c>
      <c r="I84" s="84"/>
      <c r="J84" s="94">
        <f t="shared" si="10"/>
        <v>3.348504587838641E-2</v>
      </c>
      <c r="K84" s="117">
        <f t="shared" si="10"/>
        <v>4.1689756890990859E-2</v>
      </c>
      <c r="L84" s="94">
        <v>4.5635791353170196E-2</v>
      </c>
      <c r="M84" s="88">
        <f>INDEX('Pace of change parameters'!$E$20:$I$20,1,$B$6)</f>
        <v>3.7400000000000003E-2</v>
      </c>
      <c r="N84" s="99">
        <f>IF(INDEX('Pace of change parameters'!$E$28:$I$28,1,$B$6)=1,(1+L84)*D84,D84)</f>
        <v>188129.74594447104</v>
      </c>
      <c r="O84" s="85">
        <f>IF(K84&lt;INDEX('Pace of change parameters'!$E$16:$I$16,1,$B$6),1,IF(K84&gt;INDEX('Pace of change parameters'!$E$17:$I$17,1,$B$6),0,(K84-INDEX('Pace of change parameters'!$E$17:$I$17,1,$B$6))/(INDEX('Pace of change parameters'!$E$16:$I$16,1,$B$6)-INDEX('Pace of change parameters'!$E$17:$I$17,1,$B$6))))</f>
        <v>0</v>
      </c>
      <c r="P84" s="52">
        <v>4.5635791353170196E-2</v>
      </c>
      <c r="Q84" s="52">
        <v>3.74000000000001E-2</v>
      </c>
      <c r="R84" s="9">
        <f>IF(INDEX('Pace of change parameters'!$E$29:$I$29,1,$B$6)=1,D84*(1+P84),D84)</f>
        <v>188129.74594447104</v>
      </c>
      <c r="S84" s="94">
        <f>IF(P84&lt;INDEX('Pace of change parameters'!$E$22:$I$22,1,$B$6),INDEX('Pace of change parameters'!$E$22:$I$22,1,$B$6),P84)</f>
        <v>4.5635791353170196E-2</v>
      </c>
      <c r="T84" s="123">
        <v>3.74000000000001E-2</v>
      </c>
      <c r="U84" s="108">
        <f t="shared" si="12"/>
        <v>188129.74594447104</v>
      </c>
      <c r="V84" s="122">
        <f>IF(J84&gt;INDEX('Pace of change parameters'!$E$24:$I$24,1,$B$6),0,IF(J84&lt;INDEX('Pace of change parameters'!$E$23:$I$23,1,$B$6),1,(J84-INDEX('Pace of change parameters'!$E$24:$I$24,1,$B$6))/(INDEX('Pace of change parameters'!$E$23:$I$23,1,$B$6)-INDEX('Pace of change parameters'!$E$24:$I$24,1,$B$6))))</f>
        <v>1</v>
      </c>
      <c r="W84" s="123">
        <f>MIN(S84, S84+(INDEX('Pace of change parameters'!$E$25:$I$25,1,$B$6)-S84)*(1-V84))</f>
        <v>4.5635791353170196E-2</v>
      </c>
      <c r="X84" s="123">
        <v>3.74000000000001E-2</v>
      </c>
      <c r="Y84" s="99">
        <f t="shared" si="13"/>
        <v>188129.74594447104</v>
      </c>
      <c r="Z84" s="88">
        <v>-3.4108382130227488E-2</v>
      </c>
      <c r="AA84" s="90">
        <f t="shared" si="17"/>
        <v>175676.0774066193</v>
      </c>
      <c r="AB84" s="90">
        <f>IF(INDEX('Pace of change parameters'!$E$27:$I$27,1,$B$6)=1,MAX(AA84,Y84),Y84)</f>
        <v>188129.74594447104</v>
      </c>
      <c r="AC84" s="88">
        <f t="shared" si="14"/>
        <v>4.5635791353170196E-2</v>
      </c>
      <c r="AD84" s="134">
        <v>3.74000000000001E-2</v>
      </c>
      <c r="AE84" s="51">
        <f t="shared" si="15"/>
        <v>188130</v>
      </c>
      <c r="AF84" s="51">
        <v>323.44710964971466</v>
      </c>
      <c r="AG84" s="15">
        <f t="shared" si="16"/>
        <v>4.5637203408200433E-2</v>
      </c>
      <c r="AH84" s="15">
        <f t="shared" si="16"/>
        <v>3.7401400933193329E-2</v>
      </c>
      <c r="AI84" s="51"/>
      <c r="AJ84" s="51">
        <v>181879.69970591983</v>
      </c>
      <c r="AK84" s="51">
        <v>312.70112780437904</v>
      </c>
      <c r="AL84" s="15">
        <f t="shared" si="18"/>
        <v>3.4365024267063449E-2</v>
      </c>
      <c r="AM84" s="53">
        <f t="shared" si="18"/>
        <v>3.4365024267063449E-2</v>
      </c>
    </row>
    <row r="85" spans="1:39" x14ac:dyDescent="0.2">
      <c r="A85" s="160" t="s">
        <v>217</v>
      </c>
      <c r="B85" s="160" t="s">
        <v>218</v>
      </c>
      <c r="D85" s="62">
        <v>81930</v>
      </c>
      <c r="E85" s="67">
        <v>266.26877301095993</v>
      </c>
      <c r="F85" s="50"/>
      <c r="G85" s="82">
        <v>85117.076928927199</v>
      </c>
      <c r="H85" s="75">
        <v>275.41478070823507</v>
      </c>
      <c r="I85" s="84"/>
      <c r="J85" s="94">
        <f t="shared" si="10"/>
        <v>-3.7443448998940698E-2</v>
      </c>
      <c r="K85" s="117">
        <f t="shared" si="10"/>
        <v>-3.3208122213905789E-2</v>
      </c>
      <c r="L85" s="94">
        <v>4.196464402244815E-2</v>
      </c>
      <c r="M85" s="88">
        <f>INDEX('Pace of change parameters'!$E$20:$I$20,1,$B$6)</f>
        <v>3.7400000000000003E-2</v>
      </c>
      <c r="N85" s="99">
        <f>IF(INDEX('Pace of change parameters'!$E$28:$I$28,1,$B$6)=1,(1+L85)*D85,D85)</f>
        <v>85368.163284759183</v>
      </c>
      <c r="O85" s="85">
        <f>IF(K85&lt;INDEX('Pace of change parameters'!$E$16:$I$16,1,$B$6),1,IF(K85&gt;INDEX('Pace of change parameters'!$E$17:$I$17,1,$B$6),0,(K85-INDEX('Pace of change parameters'!$E$17:$I$17,1,$B$6))/(INDEX('Pace of change parameters'!$E$16:$I$16,1,$B$6)-INDEX('Pace of change parameters'!$E$17:$I$17,1,$B$6))))</f>
        <v>0</v>
      </c>
      <c r="P85" s="52">
        <v>4.196464402244815E-2</v>
      </c>
      <c r="Q85" s="52">
        <v>3.74000000000001E-2</v>
      </c>
      <c r="R85" s="9">
        <f>IF(INDEX('Pace of change parameters'!$E$29:$I$29,1,$B$6)=1,D85*(1+P85),D85)</f>
        <v>85368.163284759183</v>
      </c>
      <c r="S85" s="94">
        <f>IF(P85&lt;INDEX('Pace of change parameters'!$E$22:$I$22,1,$B$6),INDEX('Pace of change parameters'!$E$22:$I$22,1,$B$6),P85)</f>
        <v>4.196464402244815E-2</v>
      </c>
      <c r="T85" s="123">
        <v>3.74000000000001E-2</v>
      </c>
      <c r="U85" s="108">
        <f t="shared" si="12"/>
        <v>85368.163284759183</v>
      </c>
      <c r="V85" s="122">
        <f>IF(J85&gt;INDEX('Pace of change parameters'!$E$24:$I$24,1,$B$6),0,IF(J85&lt;INDEX('Pace of change parameters'!$E$23:$I$23,1,$B$6),1,(J85-INDEX('Pace of change parameters'!$E$24:$I$24,1,$B$6))/(INDEX('Pace of change parameters'!$E$23:$I$23,1,$B$6)-INDEX('Pace of change parameters'!$E$24:$I$24,1,$B$6))))</f>
        <v>1</v>
      </c>
      <c r="W85" s="123">
        <f>MIN(S85, S85+(INDEX('Pace of change parameters'!$E$25:$I$25,1,$B$6)-S85)*(1-V85))</f>
        <v>4.196464402244815E-2</v>
      </c>
      <c r="X85" s="123">
        <v>3.74000000000001E-2</v>
      </c>
      <c r="Y85" s="99">
        <f t="shared" si="13"/>
        <v>85368.163284759183</v>
      </c>
      <c r="Z85" s="88">
        <v>-1.9218600091196025E-2</v>
      </c>
      <c r="AA85" s="90">
        <f t="shared" si="17"/>
        <v>87216.834210634144</v>
      </c>
      <c r="AB85" s="90">
        <f>IF(INDEX('Pace of change parameters'!$E$27:$I$27,1,$B$6)=1,MAX(AA85,Y85),Y85)</f>
        <v>85368.163284759183</v>
      </c>
      <c r="AC85" s="88">
        <f t="shared" si="14"/>
        <v>4.196464402244815E-2</v>
      </c>
      <c r="AD85" s="134">
        <v>3.74000000000001E-2</v>
      </c>
      <c r="AE85" s="51">
        <f t="shared" si="15"/>
        <v>85368</v>
      </c>
      <c r="AF85" s="51">
        <v>276.22669677828361</v>
      </c>
      <c r="AG85" s="15">
        <f t="shared" si="16"/>
        <v>4.1962651043573773E-2</v>
      </c>
      <c r="AH85" s="15">
        <f t="shared" si="16"/>
        <v>3.7398015751977765E-2</v>
      </c>
      <c r="AI85" s="51"/>
      <c r="AJ85" s="51">
        <v>88925.864844851079</v>
      </c>
      <c r="AK85" s="51">
        <v>287.73894087064599</v>
      </c>
      <c r="AL85" s="15">
        <f t="shared" si="18"/>
        <v>-4.0009336440623766E-2</v>
      </c>
      <c r="AM85" s="53">
        <f t="shared" si="18"/>
        <v>-4.0009336440623655E-2</v>
      </c>
    </row>
    <row r="86" spans="1:39" x14ac:dyDescent="0.2">
      <c r="A86" s="160" t="s">
        <v>219</v>
      </c>
      <c r="B86" s="160" t="s">
        <v>220</v>
      </c>
      <c r="D86" s="62">
        <v>65697</v>
      </c>
      <c r="E86" s="67">
        <v>265.88841050515413</v>
      </c>
      <c r="F86" s="50"/>
      <c r="G86" s="82">
        <v>63236.659513090613</v>
      </c>
      <c r="H86" s="75">
        <v>254.49137159556946</v>
      </c>
      <c r="I86" s="84"/>
      <c r="J86" s="94">
        <f t="shared" si="10"/>
        <v>3.8906869936734534E-2</v>
      </c>
      <c r="K86" s="117">
        <f t="shared" si="10"/>
        <v>4.4783596544469617E-2</v>
      </c>
      <c r="L86" s="94">
        <v>4.3268202780520015E-2</v>
      </c>
      <c r="M86" s="88">
        <f>INDEX('Pace of change parameters'!$E$20:$I$20,1,$B$6)</f>
        <v>3.7400000000000003E-2</v>
      </c>
      <c r="N86" s="99">
        <f>IF(INDEX('Pace of change parameters'!$E$28:$I$28,1,$B$6)=1,(1+L86)*D86,D86)</f>
        <v>68539.591118071825</v>
      </c>
      <c r="O86" s="85">
        <f>IF(K86&lt;INDEX('Pace of change parameters'!$E$16:$I$16,1,$B$6),1,IF(K86&gt;INDEX('Pace of change parameters'!$E$17:$I$17,1,$B$6),0,(K86-INDEX('Pace of change parameters'!$E$17:$I$17,1,$B$6))/(INDEX('Pace of change parameters'!$E$16:$I$16,1,$B$6)-INDEX('Pace of change parameters'!$E$17:$I$17,1,$B$6))))</f>
        <v>0</v>
      </c>
      <c r="P86" s="52">
        <v>4.3268202780520015E-2</v>
      </c>
      <c r="Q86" s="52">
        <v>3.74000000000001E-2</v>
      </c>
      <c r="R86" s="9">
        <f>IF(INDEX('Pace of change parameters'!$E$29:$I$29,1,$B$6)=1,D86*(1+P86),D86)</f>
        <v>68539.591118071825</v>
      </c>
      <c r="S86" s="94">
        <f>IF(P86&lt;INDEX('Pace of change parameters'!$E$22:$I$22,1,$B$6),INDEX('Pace of change parameters'!$E$22:$I$22,1,$B$6),P86)</f>
        <v>4.3268202780520015E-2</v>
      </c>
      <c r="T86" s="123">
        <v>3.74000000000001E-2</v>
      </c>
      <c r="U86" s="108">
        <f t="shared" si="12"/>
        <v>68539.591118071825</v>
      </c>
      <c r="V86" s="122">
        <f>IF(J86&gt;INDEX('Pace of change parameters'!$E$24:$I$24,1,$B$6),0,IF(J86&lt;INDEX('Pace of change parameters'!$E$23:$I$23,1,$B$6),1,(J86-INDEX('Pace of change parameters'!$E$24:$I$24,1,$B$6))/(INDEX('Pace of change parameters'!$E$23:$I$23,1,$B$6)-INDEX('Pace of change parameters'!$E$24:$I$24,1,$B$6))))</f>
        <v>1</v>
      </c>
      <c r="W86" s="123">
        <f>MIN(S86, S86+(INDEX('Pace of change parameters'!$E$25:$I$25,1,$B$6)-S86)*(1-V86))</f>
        <v>4.3268202780520015E-2</v>
      </c>
      <c r="X86" s="123">
        <v>3.74000000000001E-2</v>
      </c>
      <c r="Y86" s="99">
        <f t="shared" si="13"/>
        <v>68539.591118071825</v>
      </c>
      <c r="Z86" s="88">
        <v>-3.2717829416124555E-2</v>
      </c>
      <c r="AA86" s="90">
        <f t="shared" si="17"/>
        <v>63904.802904865086</v>
      </c>
      <c r="AB86" s="90">
        <f>IF(INDEX('Pace of change parameters'!$E$27:$I$27,1,$B$6)=1,MAX(AA86,Y86),Y86)</f>
        <v>68539.591118071825</v>
      </c>
      <c r="AC86" s="88">
        <f t="shared" si="14"/>
        <v>4.3268202780520015E-2</v>
      </c>
      <c r="AD86" s="134">
        <v>3.74000000000001E-2</v>
      </c>
      <c r="AE86" s="51">
        <f t="shared" si="15"/>
        <v>68540</v>
      </c>
      <c r="AF86" s="51">
        <v>275.83428257385248</v>
      </c>
      <c r="AG86" s="15">
        <f t="shared" si="16"/>
        <v>4.3274426533936206E-2</v>
      </c>
      <c r="AH86" s="15">
        <f t="shared" si="16"/>
        <v>3.7406188745882085E-2</v>
      </c>
      <c r="AI86" s="51"/>
      <c r="AJ86" s="51">
        <v>66066.350490354394</v>
      </c>
      <c r="AK86" s="51">
        <v>265.87925867784639</v>
      </c>
      <c r="AL86" s="15">
        <f t="shared" si="18"/>
        <v>3.7441897293944759E-2</v>
      </c>
      <c r="AM86" s="53">
        <f t="shared" si="18"/>
        <v>3.7441897293944759E-2</v>
      </c>
    </row>
    <row r="87" spans="1:39" x14ac:dyDescent="0.2">
      <c r="A87" s="160" t="s">
        <v>221</v>
      </c>
      <c r="B87" s="160" t="s">
        <v>222</v>
      </c>
      <c r="D87" s="62">
        <v>55340</v>
      </c>
      <c r="E87" s="67">
        <v>252.30174716547273</v>
      </c>
      <c r="F87" s="50"/>
      <c r="G87" s="82">
        <v>56316.507773448706</v>
      </c>
      <c r="H87" s="75">
        <v>255.67380701954582</v>
      </c>
      <c r="I87" s="84"/>
      <c r="J87" s="94">
        <f t="shared" si="10"/>
        <v>-1.7339636494809407E-2</v>
      </c>
      <c r="K87" s="117">
        <f t="shared" si="10"/>
        <v>-1.3188914004848784E-2</v>
      </c>
      <c r="L87" s="94">
        <v>4.1781940771199677E-2</v>
      </c>
      <c r="M87" s="88">
        <f>INDEX('Pace of change parameters'!$E$20:$I$20,1,$B$6)</f>
        <v>3.7400000000000003E-2</v>
      </c>
      <c r="N87" s="99">
        <f>IF(INDEX('Pace of change parameters'!$E$28:$I$28,1,$B$6)=1,(1+L87)*D87,D87)</f>
        <v>57652.212602278189</v>
      </c>
      <c r="O87" s="85">
        <f>IF(K87&lt;INDEX('Pace of change parameters'!$E$16:$I$16,1,$B$6),1,IF(K87&gt;INDEX('Pace of change parameters'!$E$17:$I$17,1,$B$6),0,(K87-INDEX('Pace of change parameters'!$E$17:$I$17,1,$B$6))/(INDEX('Pace of change parameters'!$E$16:$I$16,1,$B$6)-INDEX('Pace of change parameters'!$E$17:$I$17,1,$B$6))))</f>
        <v>0</v>
      </c>
      <c r="P87" s="52">
        <v>4.1781940771199677E-2</v>
      </c>
      <c r="Q87" s="52">
        <v>3.74000000000001E-2</v>
      </c>
      <c r="R87" s="9">
        <f>IF(INDEX('Pace of change parameters'!$E$29:$I$29,1,$B$6)=1,D87*(1+P87),D87)</f>
        <v>57652.212602278189</v>
      </c>
      <c r="S87" s="94">
        <f>IF(P87&lt;INDEX('Pace of change parameters'!$E$22:$I$22,1,$B$6),INDEX('Pace of change parameters'!$E$22:$I$22,1,$B$6),P87)</f>
        <v>4.1781940771199677E-2</v>
      </c>
      <c r="T87" s="123">
        <v>3.74000000000001E-2</v>
      </c>
      <c r="U87" s="108">
        <f t="shared" si="12"/>
        <v>57652.212602278189</v>
      </c>
      <c r="V87" s="122">
        <f>IF(J87&gt;INDEX('Pace of change parameters'!$E$24:$I$24,1,$B$6),0,IF(J87&lt;INDEX('Pace of change parameters'!$E$23:$I$23,1,$B$6),1,(J87-INDEX('Pace of change parameters'!$E$24:$I$24,1,$B$6))/(INDEX('Pace of change parameters'!$E$23:$I$23,1,$B$6)-INDEX('Pace of change parameters'!$E$24:$I$24,1,$B$6))))</f>
        <v>1</v>
      </c>
      <c r="W87" s="123">
        <f>MIN(S87, S87+(INDEX('Pace of change parameters'!$E$25:$I$25,1,$B$6)-S87)*(1-V87))</f>
        <v>4.1781940771199677E-2</v>
      </c>
      <c r="X87" s="123">
        <v>3.74000000000001E-2</v>
      </c>
      <c r="Y87" s="99">
        <f t="shared" si="13"/>
        <v>57652.212602278189</v>
      </c>
      <c r="Z87" s="88">
        <v>-2.9022851325287036E-2</v>
      </c>
      <c r="AA87" s="90">
        <f t="shared" si="17"/>
        <v>57128.934220184572</v>
      </c>
      <c r="AB87" s="90">
        <f>IF(INDEX('Pace of change parameters'!$E$27:$I$27,1,$B$6)=1,MAX(AA87,Y87),Y87)</f>
        <v>57652.212602278189</v>
      </c>
      <c r="AC87" s="88">
        <f t="shared" si="14"/>
        <v>4.1781940771199677E-2</v>
      </c>
      <c r="AD87" s="134">
        <v>3.74000000000001E-2</v>
      </c>
      <c r="AE87" s="51">
        <f t="shared" si="15"/>
        <v>57652</v>
      </c>
      <c r="AF87" s="51">
        <v>261.73686730696585</v>
      </c>
      <c r="AG87" s="15">
        <f t="shared" si="16"/>
        <v>4.1778099024214033E-2</v>
      </c>
      <c r="AH87" s="15">
        <f t="shared" si="16"/>
        <v>3.7396174412161587E-2</v>
      </c>
      <c r="AI87" s="51"/>
      <c r="AJ87" s="51">
        <v>58836.538324470224</v>
      </c>
      <c r="AK87" s="51">
        <v>267.11460529093654</v>
      </c>
      <c r="AL87" s="15">
        <f t="shared" si="18"/>
        <v>-2.013269913905813E-2</v>
      </c>
      <c r="AM87" s="53">
        <f t="shared" si="18"/>
        <v>-2.013269913905813E-2</v>
      </c>
    </row>
    <row r="88" spans="1:39" x14ac:dyDescent="0.2">
      <c r="A88" s="160" t="s">
        <v>223</v>
      </c>
      <c r="B88" s="160" t="s">
        <v>224</v>
      </c>
      <c r="D88" s="62">
        <v>70845</v>
      </c>
      <c r="E88" s="67">
        <v>251.23873772742837</v>
      </c>
      <c r="F88" s="50"/>
      <c r="G88" s="82">
        <v>64378.770414990788</v>
      </c>
      <c r="H88" s="75">
        <v>227.03070466249105</v>
      </c>
      <c r="I88" s="84"/>
      <c r="J88" s="94">
        <f t="shared" si="10"/>
        <v>0.10044040206619931</v>
      </c>
      <c r="K88" s="117">
        <f t="shared" si="10"/>
        <v>0.10662889454061086</v>
      </c>
      <c r="L88" s="94">
        <v>4.3233975271082858E-2</v>
      </c>
      <c r="M88" s="88">
        <f>INDEX('Pace of change parameters'!$E$20:$I$20,1,$B$6)</f>
        <v>3.7400000000000003E-2</v>
      </c>
      <c r="N88" s="99">
        <f>IF(INDEX('Pace of change parameters'!$E$28:$I$28,1,$B$6)=1,(1+L88)*D88,D88)</f>
        <v>73907.910978079861</v>
      </c>
      <c r="O88" s="85">
        <f>IF(K88&lt;INDEX('Pace of change parameters'!$E$16:$I$16,1,$B$6),1,IF(K88&gt;INDEX('Pace of change parameters'!$E$17:$I$17,1,$B$6),0,(K88-INDEX('Pace of change parameters'!$E$17:$I$17,1,$B$6))/(INDEX('Pace of change parameters'!$E$16:$I$16,1,$B$6)-INDEX('Pace of change parameters'!$E$17:$I$17,1,$B$6))))</f>
        <v>0</v>
      </c>
      <c r="P88" s="52">
        <v>4.3233975271082858E-2</v>
      </c>
      <c r="Q88" s="52">
        <v>3.74000000000001E-2</v>
      </c>
      <c r="R88" s="9">
        <f>IF(INDEX('Pace of change parameters'!$E$29:$I$29,1,$B$6)=1,D88*(1+P88),D88)</f>
        <v>73907.910978079861</v>
      </c>
      <c r="S88" s="94">
        <f>IF(P88&lt;INDEX('Pace of change parameters'!$E$22:$I$22,1,$B$6),INDEX('Pace of change parameters'!$E$22:$I$22,1,$B$6),P88)</f>
        <v>4.3233975271082858E-2</v>
      </c>
      <c r="T88" s="123">
        <v>3.74000000000001E-2</v>
      </c>
      <c r="U88" s="108">
        <f t="shared" si="12"/>
        <v>73907.910978079861</v>
      </c>
      <c r="V88" s="122">
        <f>IF(J88&gt;INDEX('Pace of change parameters'!$E$24:$I$24,1,$B$6),0,IF(J88&lt;INDEX('Pace of change parameters'!$E$23:$I$23,1,$B$6),1,(J88-INDEX('Pace of change parameters'!$E$24:$I$24,1,$B$6))/(INDEX('Pace of change parameters'!$E$23:$I$23,1,$B$6)-INDEX('Pace of change parameters'!$E$24:$I$24,1,$B$6))))</f>
        <v>1</v>
      </c>
      <c r="W88" s="123">
        <f>MIN(S88, S88+(INDEX('Pace of change parameters'!$E$25:$I$25,1,$B$6)-S88)*(1-V88))</f>
        <v>4.3233975271082858E-2</v>
      </c>
      <c r="X88" s="123">
        <v>3.74000000000001E-2</v>
      </c>
      <c r="Y88" s="99">
        <f t="shared" si="13"/>
        <v>73907.910978079861</v>
      </c>
      <c r="Z88" s="88">
        <v>-2.6273151618131485E-2</v>
      </c>
      <c r="AA88" s="90">
        <f t="shared" si="17"/>
        <v>65492.447322471438</v>
      </c>
      <c r="AB88" s="90">
        <f>IF(INDEX('Pace of change parameters'!$E$27:$I$27,1,$B$6)=1,MAX(AA88,Y88),Y88)</f>
        <v>73907.910978079861</v>
      </c>
      <c r="AC88" s="88">
        <f t="shared" si="14"/>
        <v>4.3233975271082858E-2</v>
      </c>
      <c r="AD88" s="134">
        <v>3.74000000000001E-2</v>
      </c>
      <c r="AE88" s="51">
        <f t="shared" si="15"/>
        <v>73908</v>
      </c>
      <c r="AF88" s="51">
        <v>260.6353804528124</v>
      </c>
      <c r="AG88" s="15">
        <f t="shared" si="16"/>
        <v>4.3235231844166888E-2</v>
      </c>
      <c r="AH88" s="15">
        <f t="shared" si="16"/>
        <v>3.7401249546073378E-2</v>
      </c>
      <c r="AI88" s="51"/>
      <c r="AJ88" s="51">
        <v>67259.568154361012</v>
      </c>
      <c r="AK88" s="51">
        <v>237.18979183584656</v>
      </c>
      <c r="AL88" s="15">
        <f t="shared" si="18"/>
        <v>9.8847376337308779E-2</v>
      </c>
      <c r="AM88" s="53">
        <f t="shared" si="18"/>
        <v>9.8847376337308779E-2</v>
      </c>
    </row>
    <row r="89" spans="1:39" x14ac:dyDescent="0.2">
      <c r="A89" s="160" t="s">
        <v>225</v>
      </c>
      <c r="B89" s="160" t="s">
        <v>226</v>
      </c>
      <c r="D89" s="62">
        <v>72824</v>
      </c>
      <c r="E89" s="67">
        <v>238.81776249959492</v>
      </c>
      <c r="F89" s="50"/>
      <c r="G89" s="82">
        <v>77907.017933093346</v>
      </c>
      <c r="H89" s="75">
        <v>254.37686520282782</v>
      </c>
      <c r="I89" s="84"/>
      <c r="J89" s="94">
        <f t="shared" ref="J89:K152" si="19">D89/G89-1</f>
        <v>-6.5244673303484046E-2</v>
      </c>
      <c r="K89" s="117">
        <f t="shared" si="19"/>
        <v>-6.1165557216953714E-2</v>
      </c>
      <c r="L89" s="94">
        <v>4.1927040293123108E-2</v>
      </c>
      <c r="M89" s="88">
        <f>INDEX('Pace of change parameters'!$E$20:$I$20,1,$B$6)</f>
        <v>3.7400000000000003E-2</v>
      </c>
      <c r="N89" s="99">
        <f>IF(INDEX('Pace of change parameters'!$E$28:$I$28,1,$B$6)=1,(1+L89)*D89,D89)</f>
        <v>75877.294782306402</v>
      </c>
      <c r="O89" s="85">
        <f>IF(K89&lt;INDEX('Pace of change parameters'!$E$16:$I$16,1,$B$6),1,IF(K89&gt;INDEX('Pace of change parameters'!$E$17:$I$17,1,$B$6),0,(K89-INDEX('Pace of change parameters'!$E$17:$I$17,1,$B$6))/(INDEX('Pace of change parameters'!$E$16:$I$16,1,$B$6)-INDEX('Pace of change parameters'!$E$17:$I$17,1,$B$6))))</f>
        <v>0</v>
      </c>
      <c r="P89" s="52">
        <v>4.1927040293123108E-2</v>
      </c>
      <c r="Q89" s="52">
        <v>3.74000000000001E-2</v>
      </c>
      <c r="R89" s="9">
        <f>IF(INDEX('Pace of change parameters'!$E$29:$I$29,1,$B$6)=1,D89*(1+P89),D89)</f>
        <v>75877.294782306402</v>
      </c>
      <c r="S89" s="94">
        <f>IF(P89&lt;INDEX('Pace of change parameters'!$E$22:$I$22,1,$B$6),INDEX('Pace of change parameters'!$E$22:$I$22,1,$B$6),P89)</f>
        <v>4.1927040293123108E-2</v>
      </c>
      <c r="T89" s="123">
        <v>3.74000000000001E-2</v>
      </c>
      <c r="U89" s="108">
        <f t="shared" si="12"/>
        <v>75877.294782306402</v>
      </c>
      <c r="V89" s="122">
        <f>IF(J89&gt;INDEX('Pace of change parameters'!$E$24:$I$24,1,$B$6),0,IF(J89&lt;INDEX('Pace of change parameters'!$E$23:$I$23,1,$B$6),1,(J89-INDEX('Pace of change parameters'!$E$24:$I$24,1,$B$6))/(INDEX('Pace of change parameters'!$E$23:$I$23,1,$B$6)-INDEX('Pace of change parameters'!$E$24:$I$24,1,$B$6))))</f>
        <v>1</v>
      </c>
      <c r="W89" s="123">
        <f>MIN(S89, S89+(INDEX('Pace of change parameters'!$E$25:$I$25,1,$B$6)-S89)*(1-V89))</f>
        <v>4.1927040293123108E-2</v>
      </c>
      <c r="X89" s="123">
        <v>3.74000000000001E-2</v>
      </c>
      <c r="Y89" s="99">
        <f t="shared" si="13"/>
        <v>75877.294782306402</v>
      </c>
      <c r="Z89" s="88">
        <v>-2.9566215740749247E-2</v>
      </c>
      <c r="AA89" s="90">
        <f t="shared" si="17"/>
        <v>78986.684653000077</v>
      </c>
      <c r="AB89" s="90">
        <f>IF(INDEX('Pace of change parameters'!$E$27:$I$27,1,$B$6)=1,MAX(AA89,Y89),Y89)</f>
        <v>75877.294782306402</v>
      </c>
      <c r="AC89" s="88">
        <f t="shared" si="14"/>
        <v>4.1927040293123108E-2</v>
      </c>
      <c r="AD89" s="134">
        <v>3.74000000000001E-2</v>
      </c>
      <c r="AE89" s="51">
        <f t="shared" si="15"/>
        <v>75877</v>
      </c>
      <c r="AF89" s="51">
        <v>247.74858431330276</v>
      </c>
      <c r="AG89" s="15">
        <f t="shared" si="16"/>
        <v>4.192299242008124E-2</v>
      </c>
      <c r="AH89" s="15">
        <f t="shared" si="16"/>
        <v>3.7395969714451249E-2</v>
      </c>
      <c r="AI89" s="51"/>
      <c r="AJ89" s="51">
        <v>81393.172758605069</v>
      </c>
      <c r="AK89" s="51">
        <v>265.7596283948032</v>
      </c>
      <c r="AL89" s="15">
        <f t="shared" si="18"/>
        <v>-6.77719343238391E-2</v>
      </c>
      <c r="AM89" s="53">
        <f t="shared" si="18"/>
        <v>-6.7771934323838989E-2</v>
      </c>
    </row>
    <row r="90" spans="1:39" x14ac:dyDescent="0.2">
      <c r="A90" s="160" t="s">
        <v>227</v>
      </c>
      <c r="B90" s="160" t="s">
        <v>228</v>
      </c>
      <c r="D90" s="62">
        <v>40369</v>
      </c>
      <c r="E90" s="67">
        <v>272.37439567001468</v>
      </c>
      <c r="F90" s="50"/>
      <c r="G90" s="82">
        <v>37946.807414198687</v>
      </c>
      <c r="H90" s="75">
        <v>255.09769451565236</v>
      </c>
      <c r="I90" s="84"/>
      <c r="J90" s="94">
        <f t="shared" si="19"/>
        <v>6.3831261464567746E-2</v>
      </c>
      <c r="K90" s="117">
        <f t="shared" si="19"/>
        <v>6.7725822403707614E-2</v>
      </c>
      <c r="L90" s="94">
        <v>4.1197799204266694E-2</v>
      </c>
      <c r="M90" s="88">
        <f>INDEX('Pace of change parameters'!$E$20:$I$20,1,$B$6)</f>
        <v>3.7400000000000003E-2</v>
      </c>
      <c r="N90" s="99">
        <f>IF(INDEX('Pace of change parameters'!$E$28:$I$28,1,$B$6)=1,(1+L90)*D90,D90)</f>
        <v>42032.113956077039</v>
      </c>
      <c r="O90" s="85">
        <f>IF(K90&lt;INDEX('Pace of change parameters'!$E$16:$I$16,1,$B$6),1,IF(K90&gt;INDEX('Pace of change parameters'!$E$17:$I$17,1,$B$6),0,(K90-INDEX('Pace of change parameters'!$E$17:$I$17,1,$B$6))/(INDEX('Pace of change parameters'!$E$16:$I$16,1,$B$6)-INDEX('Pace of change parameters'!$E$17:$I$17,1,$B$6))))</f>
        <v>0</v>
      </c>
      <c r="P90" s="52">
        <v>4.1197799204266694E-2</v>
      </c>
      <c r="Q90" s="52">
        <v>3.74000000000001E-2</v>
      </c>
      <c r="R90" s="9">
        <f>IF(INDEX('Pace of change parameters'!$E$29:$I$29,1,$B$6)=1,D90*(1+P90),D90)</f>
        <v>42032.113956077039</v>
      </c>
      <c r="S90" s="94">
        <f>IF(P90&lt;INDEX('Pace of change parameters'!$E$22:$I$22,1,$B$6),INDEX('Pace of change parameters'!$E$22:$I$22,1,$B$6),P90)</f>
        <v>4.1197799204266694E-2</v>
      </c>
      <c r="T90" s="123">
        <v>3.74000000000001E-2</v>
      </c>
      <c r="U90" s="108">
        <f t="shared" si="12"/>
        <v>42032.113956077039</v>
      </c>
      <c r="V90" s="122">
        <f>IF(J90&gt;INDEX('Pace of change parameters'!$E$24:$I$24,1,$B$6),0,IF(J90&lt;INDEX('Pace of change parameters'!$E$23:$I$23,1,$B$6),1,(J90-INDEX('Pace of change parameters'!$E$24:$I$24,1,$B$6))/(INDEX('Pace of change parameters'!$E$23:$I$23,1,$B$6)-INDEX('Pace of change parameters'!$E$24:$I$24,1,$B$6))))</f>
        <v>1</v>
      </c>
      <c r="W90" s="123">
        <f>MIN(S90, S90+(INDEX('Pace of change parameters'!$E$25:$I$25,1,$B$6)-S90)*(1-V90))</f>
        <v>4.1197799204266694E-2</v>
      </c>
      <c r="X90" s="123">
        <v>3.74000000000001E-2</v>
      </c>
      <c r="Y90" s="99">
        <f t="shared" si="13"/>
        <v>42032.113956077039</v>
      </c>
      <c r="Z90" s="88">
        <v>-2.5221530875058185E-2</v>
      </c>
      <c r="AA90" s="90">
        <f t="shared" si="17"/>
        <v>38644.93382471017</v>
      </c>
      <c r="AB90" s="90">
        <f>IF(INDEX('Pace of change parameters'!$E$27:$I$27,1,$B$6)=1,MAX(AA90,Y90),Y90)</f>
        <v>42032.113956077039</v>
      </c>
      <c r="AC90" s="88">
        <f t="shared" si="14"/>
        <v>4.1197799204266694E-2</v>
      </c>
      <c r="AD90" s="134">
        <v>3.74000000000001E-2</v>
      </c>
      <c r="AE90" s="51">
        <f t="shared" si="15"/>
        <v>42032</v>
      </c>
      <c r="AF90" s="51">
        <v>282.56043199749956</v>
      </c>
      <c r="AG90" s="15">
        <f t="shared" si="16"/>
        <v>4.1194976343233769E-2</v>
      </c>
      <c r="AH90" s="15">
        <f t="shared" si="16"/>
        <v>3.7397187435435075E-2</v>
      </c>
      <c r="AI90" s="51"/>
      <c r="AJ90" s="51">
        <v>39644.837313037606</v>
      </c>
      <c r="AK90" s="51">
        <v>266.51271311482907</v>
      </c>
      <c r="AL90" s="15">
        <f t="shared" si="18"/>
        <v>6.0213708738750427E-2</v>
      </c>
      <c r="AM90" s="53">
        <f t="shared" si="18"/>
        <v>6.0213708738750427E-2</v>
      </c>
    </row>
    <row r="91" spans="1:39" x14ac:dyDescent="0.2">
      <c r="A91" s="160" t="s">
        <v>229</v>
      </c>
      <c r="B91" s="160" t="s">
        <v>230</v>
      </c>
      <c r="D91" s="62">
        <v>88059</v>
      </c>
      <c r="E91" s="67">
        <v>306.08612420765678</v>
      </c>
      <c r="F91" s="50"/>
      <c r="G91" s="82">
        <v>80480.835165344979</v>
      </c>
      <c r="H91" s="75">
        <v>278.91762421202515</v>
      </c>
      <c r="I91" s="84"/>
      <c r="J91" s="94">
        <f t="shared" si="19"/>
        <v>9.4161110767376544E-2</v>
      </c>
      <c r="K91" s="117">
        <f t="shared" si="19"/>
        <v>9.740689593347085E-2</v>
      </c>
      <c r="L91" s="94">
        <v>4.0477405601579974E-2</v>
      </c>
      <c r="M91" s="88">
        <f>INDEX('Pace of change parameters'!$E$20:$I$20,1,$B$6)</f>
        <v>3.7400000000000003E-2</v>
      </c>
      <c r="N91" s="99">
        <f>IF(INDEX('Pace of change parameters'!$E$28:$I$28,1,$B$6)=1,(1+L91)*D91,D91)</f>
        <v>91623.399859869533</v>
      </c>
      <c r="O91" s="85">
        <f>IF(K91&lt;INDEX('Pace of change parameters'!$E$16:$I$16,1,$B$6),1,IF(K91&gt;INDEX('Pace of change parameters'!$E$17:$I$17,1,$B$6),0,(K91-INDEX('Pace of change parameters'!$E$17:$I$17,1,$B$6))/(INDEX('Pace of change parameters'!$E$16:$I$16,1,$B$6)-INDEX('Pace of change parameters'!$E$17:$I$17,1,$B$6))))</f>
        <v>0</v>
      </c>
      <c r="P91" s="52">
        <v>4.0477405601579974E-2</v>
      </c>
      <c r="Q91" s="52">
        <v>3.74000000000001E-2</v>
      </c>
      <c r="R91" s="9">
        <f>IF(INDEX('Pace of change parameters'!$E$29:$I$29,1,$B$6)=1,D91*(1+P91),D91)</f>
        <v>91623.399859869533</v>
      </c>
      <c r="S91" s="94">
        <f>IF(P91&lt;INDEX('Pace of change parameters'!$E$22:$I$22,1,$B$6),INDEX('Pace of change parameters'!$E$22:$I$22,1,$B$6),P91)</f>
        <v>4.0477405601579974E-2</v>
      </c>
      <c r="T91" s="123">
        <v>3.74000000000001E-2</v>
      </c>
      <c r="U91" s="108">
        <f t="shared" si="12"/>
        <v>91623.399859869533</v>
      </c>
      <c r="V91" s="122">
        <f>IF(J91&gt;INDEX('Pace of change parameters'!$E$24:$I$24,1,$B$6),0,IF(J91&lt;INDEX('Pace of change parameters'!$E$23:$I$23,1,$B$6),1,(J91-INDEX('Pace of change parameters'!$E$24:$I$24,1,$B$6))/(INDEX('Pace of change parameters'!$E$23:$I$23,1,$B$6)-INDEX('Pace of change parameters'!$E$24:$I$24,1,$B$6))))</f>
        <v>1</v>
      </c>
      <c r="W91" s="123">
        <f>MIN(S91, S91+(INDEX('Pace of change parameters'!$E$25:$I$25,1,$B$6)-S91)*(1-V91))</f>
        <v>4.0477405601579974E-2</v>
      </c>
      <c r="X91" s="123">
        <v>3.74000000000001E-2</v>
      </c>
      <c r="Y91" s="99">
        <f t="shared" si="13"/>
        <v>91623.399859869533</v>
      </c>
      <c r="Z91" s="88">
        <v>-2.7736430558122915E-4</v>
      </c>
      <c r="AA91" s="90">
        <f t="shared" si="17"/>
        <v>84058.840835147959</v>
      </c>
      <c r="AB91" s="90">
        <f>IF(INDEX('Pace of change parameters'!$E$27:$I$27,1,$B$6)=1,MAX(AA91,Y91),Y91)</f>
        <v>91623.399859869533</v>
      </c>
      <c r="AC91" s="88">
        <f t="shared" si="14"/>
        <v>4.0477405601579974E-2</v>
      </c>
      <c r="AD91" s="134">
        <v>3.74000000000001E-2</v>
      </c>
      <c r="AE91" s="51">
        <f t="shared" si="15"/>
        <v>91623</v>
      </c>
      <c r="AF91" s="51">
        <v>317.53235948255252</v>
      </c>
      <c r="AG91" s="15">
        <f t="shared" si="16"/>
        <v>4.0472864783838158E-2</v>
      </c>
      <c r="AH91" s="15">
        <f t="shared" si="16"/>
        <v>3.7395472612572034E-2</v>
      </c>
      <c r="AI91" s="51"/>
      <c r="AJ91" s="51">
        <v>84082.162225685461</v>
      </c>
      <c r="AK91" s="51">
        <v>291.39852833804451</v>
      </c>
      <c r="AL91" s="15">
        <f t="shared" si="18"/>
        <v>8.9684156243200919E-2</v>
      </c>
      <c r="AM91" s="53">
        <f t="shared" si="18"/>
        <v>8.9684156243200919E-2</v>
      </c>
    </row>
    <row r="92" spans="1:39" x14ac:dyDescent="0.2">
      <c r="A92" s="160" t="s">
        <v>231</v>
      </c>
      <c r="B92" s="160" t="s">
        <v>232</v>
      </c>
      <c r="D92" s="62">
        <v>46263</v>
      </c>
      <c r="E92" s="67">
        <v>255.5285879689325</v>
      </c>
      <c r="F92" s="50"/>
      <c r="G92" s="82">
        <v>46261.690171014154</v>
      </c>
      <c r="H92" s="75">
        <v>254.57085930486053</v>
      </c>
      <c r="I92" s="84"/>
      <c r="J92" s="94">
        <f t="shared" si="19"/>
        <v>2.8313470195495682E-5</v>
      </c>
      <c r="K92" s="117">
        <f t="shared" si="19"/>
        <v>3.7621299888257465E-3</v>
      </c>
      <c r="L92" s="94">
        <v>4.1273351588402507E-2</v>
      </c>
      <c r="M92" s="88">
        <f>INDEX('Pace of change parameters'!$E$20:$I$20,1,$B$6)</f>
        <v>3.7400000000000003E-2</v>
      </c>
      <c r="N92" s="99">
        <f>IF(INDEX('Pace of change parameters'!$E$28:$I$28,1,$B$6)=1,(1+L92)*D92,D92)</f>
        <v>48172.429064534263</v>
      </c>
      <c r="O92" s="85">
        <f>IF(K92&lt;INDEX('Pace of change parameters'!$E$16:$I$16,1,$B$6),1,IF(K92&gt;INDEX('Pace of change parameters'!$E$17:$I$17,1,$B$6),0,(K92-INDEX('Pace of change parameters'!$E$17:$I$17,1,$B$6))/(INDEX('Pace of change parameters'!$E$16:$I$16,1,$B$6)-INDEX('Pace of change parameters'!$E$17:$I$17,1,$B$6))))</f>
        <v>0</v>
      </c>
      <c r="P92" s="52">
        <v>4.1273351588402507E-2</v>
      </c>
      <c r="Q92" s="52">
        <v>3.74000000000001E-2</v>
      </c>
      <c r="R92" s="9">
        <f>IF(INDEX('Pace of change parameters'!$E$29:$I$29,1,$B$6)=1,D92*(1+P92),D92)</f>
        <v>48172.429064534263</v>
      </c>
      <c r="S92" s="94">
        <f>IF(P92&lt;INDEX('Pace of change parameters'!$E$22:$I$22,1,$B$6),INDEX('Pace of change parameters'!$E$22:$I$22,1,$B$6),P92)</f>
        <v>4.1273351588402507E-2</v>
      </c>
      <c r="T92" s="123">
        <v>3.74000000000001E-2</v>
      </c>
      <c r="U92" s="108">
        <f t="shared" si="12"/>
        <v>48172.429064534263</v>
      </c>
      <c r="V92" s="122">
        <f>IF(J92&gt;INDEX('Pace of change parameters'!$E$24:$I$24,1,$B$6),0,IF(J92&lt;INDEX('Pace of change parameters'!$E$23:$I$23,1,$B$6),1,(J92-INDEX('Pace of change parameters'!$E$24:$I$24,1,$B$6))/(INDEX('Pace of change parameters'!$E$23:$I$23,1,$B$6)-INDEX('Pace of change parameters'!$E$24:$I$24,1,$B$6))))</f>
        <v>1</v>
      </c>
      <c r="W92" s="123">
        <f>MIN(S92, S92+(INDEX('Pace of change parameters'!$E$25:$I$25,1,$B$6)-S92)*(1-V92))</f>
        <v>4.1273351588402507E-2</v>
      </c>
      <c r="X92" s="123">
        <v>3.74000000000001E-2</v>
      </c>
      <c r="Y92" s="99">
        <f t="shared" si="13"/>
        <v>48172.429064534263</v>
      </c>
      <c r="Z92" s="88">
        <v>-2.9821741524208134E-2</v>
      </c>
      <c r="AA92" s="90">
        <f t="shared" si="17"/>
        <v>46890.453220128169</v>
      </c>
      <c r="AB92" s="90">
        <f>IF(INDEX('Pace of change parameters'!$E$27:$I$27,1,$B$6)=1,MAX(AA92,Y92),Y92)</f>
        <v>48172.429064534263</v>
      </c>
      <c r="AC92" s="88">
        <f t="shared" si="14"/>
        <v>4.1273351588402507E-2</v>
      </c>
      <c r="AD92" s="134">
        <v>3.74000000000001E-2</v>
      </c>
      <c r="AE92" s="51">
        <f t="shared" si="15"/>
        <v>48172</v>
      </c>
      <c r="AF92" s="51">
        <v>265.08299608381793</v>
      </c>
      <c r="AG92" s="15">
        <f t="shared" si="16"/>
        <v>4.1264077124267828E-2</v>
      </c>
      <c r="AH92" s="15">
        <f t="shared" si="16"/>
        <v>3.7390760035221904E-2</v>
      </c>
      <c r="AI92" s="51"/>
      <c r="AJ92" s="51">
        <v>48331.791410988611</v>
      </c>
      <c r="AK92" s="51">
        <v>265.96230327416339</v>
      </c>
      <c r="AL92" s="15">
        <f t="shared" si="18"/>
        <v>-3.3061346646522383E-3</v>
      </c>
      <c r="AM92" s="53">
        <f t="shared" si="18"/>
        <v>-3.3061346646522383E-3</v>
      </c>
    </row>
    <row r="93" spans="1:39" x14ac:dyDescent="0.2">
      <c r="A93" s="160" t="s">
        <v>233</v>
      </c>
      <c r="B93" s="160" t="s">
        <v>234</v>
      </c>
      <c r="D93" s="62">
        <v>79988</v>
      </c>
      <c r="E93" s="67">
        <v>283.13653169382661</v>
      </c>
      <c r="F93" s="50"/>
      <c r="G93" s="82">
        <v>79464.296447002824</v>
      </c>
      <c r="H93" s="75">
        <v>279.86216802158731</v>
      </c>
      <c r="I93" s="84"/>
      <c r="J93" s="94">
        <f t="shared" si="19"/>
        <v>6.5904258442210928E-3</v>
      </c>
      <c r="K93" s="117">
        <f t="shared" si="19"/>
        <v>1.16999153382773E-2</v>
      </c>
      <c r="L93" s="94">
        <v>4.2665880009427282E-2</v>
      </c>
      <c r="M93" s="88">
        <f>INDEX('Pace of change parameters'!$E$20:$I$20,1,$B$6)</f>
        <v>3.7400000000000003E-2</v>
      </c>
      <c r="N93" s="99">
        <f>IF(INDEX('Pace of change parameters'!$E$28:$I$28,1,$B$6)=1,(1+L93)*D93,D93)</f>
        <v>83400.758410194074</v>
      </c>
      <c r="O93" s="85">
        <f>IF(K93&lt;INDEX('Pace of change parameters'!$E$16:$I$16,1,$B$6),1,IF(K93&gt;INDEX('Pace of change parameters'!$E$17:$I$17,1,$B$6),0,(K93-INDEX('Pace of change parameters'!$E$17:$I$17,1,$B$6))/(INDEX('Pace of change parameters'!$E$16:$I$16,1,$B$6)-INDEX('Pace of change parameters'!$E$17:$I$17,1,$B$6))))</f>
        <v>0</v>
      </c>
      <c r="P93" s="52">
        <v>4.2665880009427282E-2</v>
      </c>
      <c r="Q93" s="52">
        <v>3.74000000000001E-2</v>
      </c>
      <c r="R93" s="9">
        <f>IF(INDEX('Pace of change parameters'!$E$29:$I$29,1,$B$6)=1,D93*(1+P93),D93)</f>
        <v>83400.758410194074</v>
      </c>
      <c r="S93" s="94">
        <f>IF(P93&lt;INDEX('Pace of change parameters'!$E$22:$I$22,1,$B$6),INDEX('Pace of change parameters'!$E$22:$I$22,1,$B$6),P93)</f>
        <v>4.2665880009427282E-2</v>
      </c>
      <c r="T93" s="123">
        <v>3.74000000000001E-2</v>
      </c>
      <c r="U93" s="108">
        <f t="shared" si="12"/>
        <v>83400.758410194074</v>
      </c>
      <c r="V93" s="122">
        <f>IF(J93&gt;INDEX('Pace of change parameters'!$E$24:$I$24,1,$B$6),0,IF(J93&lt;INDEX('Pace of change parameters'!$E$23:$I$23,1,$B$6),1,(J93-INDEX('Pace of change parameters'!$E$24:$I$24,1,$B$6))/(INDEX('Pace of change parameters'!$E$23:$I$23,1,$B$6)-INDEX('Pace of change parameters'!$E$24:$I$24,1,$B$6))))</f>
        <v>1</v>
      </c>
      <c r="W93" s="123">
        <f>MIN(S93, S93+(INDEX('Pace of change parameters'!$E$25:$I$25,1,$B$6)-S93)*(1-V93))</f>
        <v>4.2665880009427282E-2</v>
      </c>
      <c r="X93" s="123">
        <v>3.74000000000001E-2</v>
      </c>
      <c r="Y93" s="99">
        <f t="shared" si="13"/>
        <v>83400.758410194074</v>
      </c>
      <c r="Z93" s="88">
        <v>0</v>
      </c>
      <c r="AA93" s="90">
        <f t="shared" si="17"/>
        <v>83020.135803510115</v>
      </c>
      <c r="AB93" s="90">
        <f>IF(INDEX('Pace of change parameters'!$E$27:$I$27,1,$B$6)=1,MAX(AA93,Y93),Y93)</f>
        <v>83400.758410194074</v>
      </c>
      <c r="AC93" s="88">
        <f t="shared" si="14"/>
        <v>4.2665880009427282E-2</v>
      </c>
      <c r="AD93" s="134">
        <v>3.74000000000001E-2</v>
      </c>
      <c r="AE93" s="51">
        <f t="shared" si="15"/>
        <v>83401</v>
      </c>
      <c r="AF93" s="51">
        <v>293.72668882477416</v>
      </c>
      <c r="AG93" s="15">
        <f t="shared" si="16"/>
        <v>4.2668900335050219E-2</v>
      </c>
      <c r="AH93" s="15">
        <f t="shared" si="16"/>
        <v>3.7403005071769968E-2</v>
      </c>
      <c r="AI93" s="51"/>
      <c r="AJ93" s="51">
        <v>83020.135803510115</v>
      </c>
      <c r="AK93" s="51">
        <v>292.38533824951867</v>
      </c>
      <c r="AL93" s="15">
        <f t="shared" si="18"/>
        <v>4.5876123039754191E-3</v>
      </c>
      <c r="AM93" s="53">
        <f t="shared" si="18"/>
        <v>4.5876123039754191E-3</v>
      </c>
    </row>
    <row r="94" spans="1:39" x14ac:dyDescent="0.2">
      <c r="A94" s="160" t="s">
        <v>235</v>
      </c>
      <c r="B94" s="160" t="s">
        <v>236</v>
      </c>
      <c r="D94" s="62">
        <v>46540</v>
      </c>
      <c r="E94" s="67">
        <v>246.0758297807121</v>
      </c>
      <c r="F94" s="50"/>
      <c r="G94" s="82">
        <v>46691.728844155041</v>
      </c>
      <c r="H94" s="75">
        <v>245.60949104699242</v>
      </c>
      <c r="I94" s="84"/>
      <c r="J94" s="94">
        <f t="shared" si="19"/>
        <v>-3.2495871948000632E-3</v>
      </c>
      <c r="K94" s="117">
        <f t="shared" si="19"/>
        <v>1.8986999717793829E-3</v>
      </c>
      <c r="L94" s="94">
        <v>4.2758245191570676E-2</v>
      </c>
      <c r="M94" s="88">
        <f>INDEX('Pace of change parameters'!$E$20:$I$20,1,$B$6)</f>
        <v>3.7400000000000003E-2</v>
      </c>
      <c r="N94" s="99">
        <f>IF(INDEX('Pace of change parameters'!$E$28:$I$28,1,$B$6)=1,(1+L94)*D94,D94)</f>
        <v>48529.968731215697</v>
      </c>
      <c r="O94" s="85">
        <f>IF(K94&lt;INDEX('Pace of change parameters'!$E$16:$I$16,1,$B$6),1,IF(K94&gt;INDEX('Pace of change parameters'!$E$17:$I$17,1,$B$6),0,(K94-INDEX('Pace of change parameters'!$E$17:$I$17,1,$B$6))/(INDEX('Pace of change parameters'!$E$16:$I$16,1,$B$6)-INDEX('Pace of change parameters'!$E$17:$I$17,1,$B$6))))</f>
        <v>0</v>
      </c>
      <c r="P94" s="52">
        <v>4.2758245191570676E-2</v>
      </c>
      <c r="Q94" s="52">
        <v>3.74000000000001E-2</v>
      </c>
      <c r="R94" s="9">
        <f>IF(INDEX('Pace of change parameters'!$E$29:$I$29,1,$B$6)=1,D94*(1+P94),D94)</f>
        <v>48529.968731215697</v>
      </c>
      <c r="S94" s="94">
        <f>IF(P94&lt;INDEX('Pace of change parameters'!$E$22:$I$22,1,$B$6),INDEX('Pace of change parameters'!$E$22:$I$22,1,$B$6),P94)</f>
        <v>4.2758245191570676E-2</v>
      </c>
      <c r="T94" s="123">
        <v>3.74000000000001E-2</v>
      </c>
      <c r="U94" s="108">
        <f t="shared" si="12"/>
        <v>48529.968731215697</v>
      </c>
      <c r="V94" s="122">
        <f>IF(J94&gt;INDEX('Pace of change parameters'!$E$24:$I$24,1,$B$6),0,IF(J94&lt;INDEX('Pace of change parameters'!$E$23:$I$23,1,$B$6),1,(J94-INDEX('Pace of change parameters'!$E$24:$I$24,1,$B$6))/(INDEX('Pace of change parameters'!$E$23:$I$23,1,$B$6)-INDEX('Pace of change parameters'!$E$24:$I$24,1,$B$6))))</f>
        <v>1</v>
      </c>
      <c r="W94" s="123">
        <f>MIN(S94, S94+(INDEX('Pace of change parameters'!$E$25:$I$25,1,$B$6)-S94)*(1-V94))</f>
        <v>4.2758245191570676E-2</v>
      </c>
      <c r="X94" s="123">
        <v>3.74000000000001E-2</v>
      </c>
      <c r="Y94" s="99">
        <f t="shared" si="13"/>
        <v>48529.968731215697</v>
      </c>
      <c r="Z94" s="88">
        <v>-2.1339839714214492E-2</v>
      </c>
      <c r="AA94" s="90">
        <f t="shared" si="17"/>
        <v>47740.093012575388</v>
      </c>
      <c r="AB94" s="90">
        <f>IF(INDEX('Pace of change parameters'!$E$27:$I$27,1,$B$6)=1,MAX(AA94,Y94),Y94)</f>
        <v>48529.968731215697</v>
      </c>
      <c r="AC94" s="88">
        <f t="shared" si="14"/>
        <v>4.2758245191570676E-2</v>
      </c>
      <c r="AD94" s="134">
        <v>3.74000000000001E-2</v>
      </c>
      <c r="AE94" s="51">
        <f t="shared" si="15"/>
        <v>48530</v>
      </c>
      <c r="AF94" s="51">
        <v>255.27923029568092</v>
      </c>
      <c r="AG94" s="15">
        <f t="shared" si="16"/>
        <v>4.2758917060593093E-2</v>
      </c>
      <c r="AH94" s="15">
        <f t="shared" si="16"/>
        <v>3.7400668416602834E-2</v>
      </c>
      <c r="AI94" s="51"/>
      <c r="AJ94" s="51">
        <v>48781.073297838615</v>
      </c>
      <c r="AK94" s="51">
        <v>256.59993497773405</v>
      </c>
      <c r="AL94" s="15">
        <f t="shared" si="18"/>
        <v>-5.1469408289903651E-3</v>
      </c>
      <c r="AM94" s="53">
        <f t="shared" si="18"/>
        <v>-5.1469408289902541E-3</v>
      </c>
    </row>
    <row r="95" spans="1:39" x14ac:dyDescent="0.2">
      <c r="A95" s="160" t="s">
        <v>237</v>
      </c>
      <c r="B95" s="160" t="s">
        <v>238</v>
      </c>
      <c r="D95" s="62">
        <v>80142</v>
      </c>
      <c r="E95" s="67">
        <v>295.93175435773065</v>
      </c>
      <c r="F95" s="50"/>
      <c r="G95" s="82">
        <v>79819.969109915211</v>
      </c>
      <c r="H95" s="75">
        <v>293.67325921716082</v>
      </c>
      <c r="I95" s="84"/>
      <c r="J95" s="94">
        <f t="shared" si="19"/>
        <v>4.0344652306409934E-3</v>
      </c>
      <c r="K95" s="117">
        <f t="shared" si="19"/>
        <v>7.6905032027438924E-3</v>
      </c>
      <c r="L95" s="94">
        <v>4.1177533464838323E-2</v>
      </c>
      <c r="M95" s="88">
        <f>INDEX('Pace of change parameters'!$E$20:$I$20,1,$B$6)</f>
        <v>3.7400000000000003E-2</v>
      </c>
      <c r="N95" s="99">
        <f>IF(INDEX('Pace of change parameters'!$E$28:$I$28,1,$B$6)=1,(1+L95)*D95,D95)</f>
        <v>83442.049886939072</v>
      </c>
      <c r="O95" s="85">
        <f>IF(K95&lt;INDEX('Pace of change parameters'!$E$16:$I$16,1,$B$6),1,IF(K95&gt;INDEX('Pace of change parameters'!$E$17:$I$17,1,$B$6),0,(K95-INDEX('Pace of change parameters'!$E$17:$I$17,1,$B$6))/(INDEX('Pace of change parameters'!$E$16:$I$16,1,$B$6)-INDEX('Pace of change parameters'!$E$17:$I$17,1,$B$6))))</f>
        <v>0</v>
      </c>
      <c r="P95" s="52">
        <v>4.1177533464838323E-2</v>
      </c>
      <c r="Q95" s="52">
        <v>3.74000000000001E-2</v>
      </c>
      <c r="R95" s="9">
        <f>IF(INDEX('Pace of change parameters'!$E$29:$I$29,1,$B$6)=1,D95*(1+P95),D95)</f>
        <v>83442.049886939072</v>
      </c>
      <c r="S95" s="94">
        <f>IF(P95&lt;INDEX('Pace of change parameters'!$E$22:$I$22,1,$B$6),INDEX('Pace of change parameters'!$E$22:$I$22,1,$B$6),P95)</f>
        <v>4.1177533464838323E-2</v>
      </c>
      <c r="T95" s="123">
        <v>3.74000000000001E-2</v>
      </c>
      <c r="U95" s="108">
        <f t="shared" si="12"/>
        <v>83442.049886939072</v>
      </c>
      <c r="V95" s="122">
        <f>IF(J95&gt;INDEX('Pace of change parameters'!$E$24:$I$24,1,$B$6),0,IF(J95&lt;INDEX('Pace of change parameters'!$E$23:$I$23,1,$B$6),1,(J95-INDEX('Pace of change parameters'!$E$24:$I$24,1,$B$6))/(INDEX('Pace of change parameters'!$E$23:$I$23,1,$B$6)-INDEX('Pace of change parameters'!$E$24:$I$24,1,$B$6))))</f>
        <v>1</v>
      </c>
      <c r="W95" s="123">
        <f>MIN(S95, S95+(INDEX('Pace of change parameters'!$E$25:$I$25,1,$B$6)-S95)*(1-V95))</f>
        <v>4.1177533464838323E-2</v>
      </c>
      <c r="X95" s="123">
        <v>3.74000000000001E-2</v>
      </c>
      <c r="Y95" s="99">
        <f t="shared" si="13"/>
        <v>83442.049886939072</v>
      </c>
      <c r="Z95" s="88">
        <v>-1.8037726959555189E-2</v>
      </c>
      <c r="AA95" s="90">
        <f t="shared" si="17"/>
        <v>81887.52682924323</v>
      </c>
      <c r="AB95" s="90">
        <f>IF(INDEX('Pace of change parameters'!$E$27:$I$27,1,$B$6)=1,MAX(AA95,Y95),Y95)</f>
        <v>83442.049886939072</v>
      </c>
      <c r="AC95" s="88">
        <f t="shared" si="14"/>
        <v>4.1177533464838323E-2</v>
      </c>
      <c r="AD95" s="134">
        <v>3.74000000000001E-2</v>
      </c>
      <c r="AE95" s="51">
        <f t="shared" si="15"/>
        <v>83442</v>
      </c>
      <c r="AF95" s="51">
        <v>306.99941842691555</v>
      </c>
      <c r="AG95" s="15">
        <f t="shared" si="16"/>
        <v>4.1176910983005133E-2</v>
      </c>
      <c r="AH95" s="15">
        <f t="shared" si="16"/>
        <v>3.7399379776615671E-2</v>
      </c>
      <c r="AI95" s="51"/>
      <c r="AJ95" s="51">
        <v>83391.723977027446</v>
      </c>
      <c r="AK95" s="51">
        <v>306.81444311695901</v>
      </c>
      <c r="AL95" s="15">
        <f t="shared" si="18"/>
        <v>6.0288983816181307E-4</v>
      </c>
      <c r="AM95" s="53">
        <f t="shared" si="18"/>
        <v>6.0288983816203512E-4</v>
      </c>
    </row>
    <row r="96" spans="1:39" x14ac:dyDescent="0.2">
      <c r="A96" s="160" t="s">
        <v>239</v>
      </c>
      <c r="B96" s="160" t="s">
        <v>240</v>
      </c>
      <c r="D96" s="62">
        <v>26805</v>
      </c>
      <c r="E96" s="67">
        <v>233.47299007422239</v>
      </c>
      <c r="F96" s="50"/>
      <c r="G96" s="82">
        <v>28521.866374227018</v>
      </c>
      <c r="H96" s="75">
        <v>247.92910736746973</v>
      </c>
      <c r="I96" s="84"/>
      <c r="J96" s="94">
        <f t="shared" si="19"/>
        <v>-6.0194741525695372E-2</v>
      </c>
      <c r="K96" s="117">
        <f t="shared" si="19"/>
        <v>-5.8307463156478501E-2</v>
      </c>
      <c r="L96" s="94">
        <v>3.9483264125808493E-2</v>
      </c>
      <c r="M96" s="88">
        <f>INDEX('Pace of change parameters'!$E$20:$I$20,1,$B$6)</f>
        <v>3.7400000000000003E-2</v>
      </c>
      <c r="N96" s="99">
        <f>IF(INDEX('Pace of change parameters'!$E$28:$I$28,1,$B$6)=1,(1+L96)*D96,D96)</f>
        <v>27863.348894892297</v>
      </c>
      <c r="O96" s="85">
        <f>IF(K96&lt;INDEX('Pace of change parameters'!$E$16:$I$16,1,$B$6),1,IF(K96&gt;INDEX('Pace of change parameters'!$E$17:$I$17,1,$B$6),0,(K96-INDEX('Pace of change parameters'!$E$17:$I$17,1,$B$6))/(INDEX('Pace of change parameters'!$E$16:$I$16,1,$B$6)-INDEX('Pace of change parameters'!$E$17:$I$17,1,$B$6))))</f>
        <v>0</v>
      </c>
      <c r="P96" s="52">
        <v>3.9483264125808493E-2</v>
      </c>
      <c r="Q96" s="52">
        <v>3.74000000000001E-2</v>
      </c>
      <c r="R96" s="9">
        <f>IF(INDEX('Pace of change parameters'!$E$29:$I$29,1,$B$6)=1,D96*(1+P96),D96)</f>
        <v>27863.348894892297</v>
      </c>
      <c r="S96" s="94">
        <f>IF(P96&lt;INDEX('Pace of change parameters'!$E$22:$I$22,1,$B$6),INDEX('Pace of change parameters'!$E$22:$I$22,1,$B$6),P96)</f>
        <v>3.9483264125808493E-2</v>
      </c>
      <c r="T96" s="123">
        <v>3.74000000000001E-2</v>
      </c>
      <c r="U96" s="108">
        <f t="shared" si="12"/>
        <v>27863.348894892297</v>
      </c>
      <c r="V96" s="122">
        <f>IF(J96&gt;INDEX('Pace of change parameters'!$E$24:$I$24,1,$B$6),0,IF(J96&lt;INDEX('Pace of change parameters'!$E$23:$I$23,1,$B$6),1,(J96-INDEX('Pace of change parameters'!$E$24:$I$24,1,$B$6))/(INDEX('Pace of change parameters'!$E$23:$I$23,1,$B$6)-INDEX('Pace of change parameters'!$E$24:$I$24,1,$B$6))))</f>
        <v>1</v>
      </c>
      <c r="W96" s="123">
        <f>MIN(S96, S96+(INDEX('Pace of change parameters'!$E$25:$I$25,1,$B$6)-S96)*(1-V96))</f>
        <v>3.9483264125808493E-2</v>
      </c>
      <c r="X96" s="123">
        <v>3.74000000000001E-2</v>
      </c>
      <c r="Y96" s="99">
        <f t="shared" si="13"/>
        <v>27863.348894892297</v>
      </c>
      <c r="Z96" s="88">
        <v>-1.7564334824900163E-2</v>
      </c>
      <c r="AA96" s="90">
        <f t="shared" si="17"/>
        <v>29274.767721945114</v>
      </c>
      <c r="AB96" s="90">
        <f>IF(INDEX('Pace of change parameters'!$E$27:$I$27,1,$B$6)=1,MAX(AA96,Y96),Y96)</f>
        <v>27863.348894892297</v>
      </c>
      <c r="AC96" s="88">
        <f t="shared" si="14"/>
        <v>3.9483264125808493E-2</v>
      </c>
      <c r="AD96" s="134">
        <v>3.74000000000001E-2</v>
      </c>
      <c r="AE96" s="51">
        <f t="shared" si="15"/>
        <v>27863</v>
      </c>
      <c r="AF96" s="51">
        <v>242.20184710009275</v>
      </c>
      <c r="AG96" s="15">
        <f t="shared" si="16"/>
        <v>3.9470248088043336E-2</v>
      </c>
      <c r="AH96" s="15">
        <f t="shared" si="16"/>
        <v>3.7387010048123281E-2</v>
      </c>
      <c r="AI96" s="51"/>
      <c r="AJ96" s="51">
        <v>29798.152448717814</v>
      </c>
      <c r="AK96" s="51">
        <v>259.02334864334802</v>
      </c>
      <c r="AL96" s="15">
        <f t="shared" si="18"/>
        <v>-6.4942027934388968E-2</v>
      </c>
      <c r="AM96" s="53">
        <f t="shared" si="18"/>
        <v>-6.4942027934388968E-2</v>
      </c>
    </row>
    <row r="97" spans="1:39" x14ac:dyDescent="0.2">
      <c r="A97" s="160" t="s">
        <v>241</v>
      </c>
      <c r="B97" s="160" t="s">
        <v>242</v>
      </c>
      <c r="D97" s="62">
        <v>13919</v>
      </c>
      <c r="E97" s="67">
        <v>178.40695276286115</v>
      </c>
      <c r="F97" s="50"/>
      <c r="G97" s="82">
        <v>14951.00875532498</v>
      </c>
      <c r="H97" s="75">
        <v>188.99352875312027</v>
      </c>
      <c r="I97" s="84"/>
      <c r="J97" s="94">
        <f t="shared" si="19"/>
        <v>-6.9026028424832409E-2</v>
      </c>
      <c r="K97" s="117">
        <f t="shared" si="19"/>
        <v>-5.6015547516911179E-2</v>
      </c>
      <c r="L97" s="94">
        <v>5.1897798333761402E-2</v>
      </c>
      <c r="M97" s="88">
        <f>INDEX('Pace of change parameters'!$E$20:$I$20,1,$B$6)</f>
        <v>3.7400000000000003E-2</v>
      </c>
      <c r="N97" s="99">
        <f>IF(INDEX('Pace of change parameters'!$E$28:$I$28,1,$B$6)=1,(1+L97)*D97,D97)</f>
        <v>14641.365455007624</v>
      </c>
      <c r="O97" s="85">
        <f>IF(K97&lt;INDEX('Pace of change parameters'!$E$16:$I$16,1,$B$6),1,IF(K97&gt;INDEX('Pace of change parameters'!$E$17:$I$17,1,$B$6),0,(K97-INDEX('Pace of change parameters'!$E$17:$I$17,1,$B$6))/(INDEX('Pace of change parameters'!$E$16:$I$16,1,$B$6)-INDEX('Pace of change parameters'!$E$17:$I$17,1,$B$6))))</f>
        <v>0</v>
      </c>
      <c r="P97" s="52">
        <v>5.1897798333761402E-2</v>
      </c>
      <c r="Q97" s="52">
        <v>3.74000000000001E-2</v>
      </c>
      <c r="R97" s="9">
        <f>IF(INDEX('Pace of change parameters'!$E$29:$I$29,1,$B$6)=1,D97*(1+P97),D97)</f>
        <v>14641.365455007624</v>
      </c>
      <c r="S97" s="94">
        <f>IF(P97&lt;INDEX('Pace of change parameters'!$E$22:$I$22,1,$B$6),INDEX('Pace of change parameters'!$E$22:$I$22,1,$B$6),P97)</f>
        <v>5.1897798333761402E-2</v>
      </c>
      <c r="T97" s="123">
        <v>3.74000000000001E-2</v>
      </c>
      <c r="U97" s="108">
        <f t="shared" si="12"/>
        <v>14641.365455007624</v>
      </c>
      <c r="V97" s="122">
        <f>IF(J97&gt;INDEX('Pace of change parameters'!$E$24:$I$24,1,$B$6),0,IF(J97&lt;INDEX('Pace of change parameters'!$E$23:$I$23,1,$B$6),1,(J97-INDEX('Pace of change parameters'!$E$24:$I$24,1,$B$6))/(INDEX('Pace of change parameters'!$E$23:$I$23,1,$B$6)-INDEX('Pace of change parameters'!$E$24:$I$24,1,$B$6))))</f>
        <v>1</v>
      </c>
      <c r="W97" s="123">
        <f>MIN(S97, S97+(INDEX('Pace of change parameters'!$E$25:$I$25,1,$B$6)-S97)*(1-V97))</f>
        <v>5.1897798333761402E-2</v>
      </c>
      <c r="X97" s="123">
        <v>3.74000000000001E-2</v>
      </c>
      <c r="Y97" s="99">
        <f t="shared" si="13"/>
        <v>14641.365455007624</v>
      </c>
      <c r="Z97" s="88">
        <v>-3.068438662291384E-2</v>
      </c>
      <c r="AA97" s="90">
        <f t="shared" si="17"/>
        <v>15140.739970856117</v>
      </c>
      <c r="AB97" s="90">
        <f>IF(INDEX('Pace of change parameters'!$E$27:$I$27,1,$B$6)=1,MAX(AA97,Y97),Y97)</f>
        <v>14641.365455007624</v>
      </c>
      <c r="AC97" s="88">
        <f t="shared" si="14"/>
        <v>5.1897798333761402E-2</v>
      </c>
      <c r="AD97" s="134">
        <v>3.74000000000001E-2</v>
      </c>
      <c r="AE97" s="51">
        <f t="shared" si="15"/>
        <v>14641</v>
      </c>
      <c r="AF97" s="51">
        <v>185.07475313255463</v>
      </c>
      <c r="AG97" s="15">
        <f t="shared" si="16"/>
        <v>5.1871542495868894E-2</v>
      </c>
      <c r="AH97" s="15">
        <f t="shared" si="16"/>
        <v>3.7374106033615906E-2</v>
      </c>
      <c r="AI97" s="51"/>
      <c r="AJ97" s="51">
        <v>15620.031042423763</v>
      </c>
      <c r="AK97" s="51">
        <v>197.45054225117261</v>
      </c>
      <c r="AL97" s="15">
        <f t="shared" si="18"/>
        <v>-6.2677919126071568E-2</v>
      </c>
      <c r="AM97" s="53">
        <f t="shared" si="18"/>
        <v>-6.2677919126071568E-2</v>
      </c>
    </row>
    <row r="98" spans="1:39" x14ac:dyDescent="0.2">
      <c r="A98" s="160" t="s">
        <v>243</v>
      </c>
      <c r="B98" s="160" t="s">
        <v>244</v>
      </c>
      <c r="D98" s="62">
        <v>74692</v>
      </c>
      <c r="E98" s="67">
        <v>226.75486692788496</v>
      </c>
      <c r="F98" s="50"/>
      <c r="G98" s="82">
        <v>78024.312707095465</v>
      </c>
      <c r="H98" s="75">
        <v>235.55184218240038</v>
      </c>
      <c r="I98" s="84"/>
      <c r="J98" s="94">
        <f t="shared" si="19"/>
        <v>-4.2708645439851867E-2</v>
      </c>
      <c r="K98" s="117">
        <f t="shared" si="19"/>
        <v>-3.7346238403448528E-2</v>
      </c>
      <c r="L98" s="94">
        <v>4.3211147288717333E-2</v>
      </c>
      <c r="M98" s="88">
        <f>INDEX('Pace of change parameters'!$E$20:$I$20,1,$B$6)</f>
        <v>3.7400000000000003E-2</v>
      </c>
      <c r="N98" s="99">
        <f>IF(INDEX('Pace of change parameters'!$E$28:$I$28,1,$B$6)=1,(1+L98)*D98,D98)</f>
        <v>77919.527013288869</v>
      </c>
      <c r="O98" s="85">
        <f>IF(K98&lt;INDEX('Pace of change parameters'!$E$16:$I$16,1,$B$6),1,IF(K98&gt;INDEX('Pace of change parameters'!$E$17:$I$17,1,$B$6),0,(K98-INDEX('Pace of change parameters'!$E$17:$I$17,1,$B$6))/(INDEX('Pace of change parameters'!$E$16:$I$16,1,$B$6)-INDEX('Pace of change parameters'!$E$17:$I$17,1,$B$6))))</f>
        <v>0</v>
      </c>
      <c r="P98" s="52">
        <v>4.3211147288717333E-2</v>
      </c>
      <c r="Q98" s="52">
        <v>3.74000000000001E-2</v>
      </c>
      <c r="R98" s="9">
        <f>IF(INDEX('Pace of change parameters'!$E$29:$I$29,1,$B$6)=1,D98*(1+P98),D98)</f>
        <v>77919.527013288869</v>
      </c>
      <c r="S98" s="94">
        <f>IF(P98&lt;INDEX('Pace of change parameters'!$E$22:$I$22,1,$B$6),INDEX('Pace of change parameters'!$E$22:$I$22,1,$B$6),P98)</f>
        <v>4.3211147288717333E-2</v>
      </c>
      <c r="T98" s="123">
        <v>3.74000000000001E-2</v>
      </c>
      <c r="U98" s="108">
        <f t="shared" si="12"/>
        <v>77919.527013288869</v>
      </c>
      <c r="V98" s="122">
        <f>IF(J98&gt;INDEX('Pace of change parameters'!$E$24:$I$24,1,$B$6),0,IF(J98&lt;INDEX('Pace of change parameters'!$E$23:$I$23,1,$B$6),1,(J98-INDEX('Pace of change parameters'!$E$24:$I$24,1,$B$6))/(INDEX('Pace of change parameters'!$E$23:$I$23,1,$B$6)-INDEX('Pace of change parameters'!$E$24:$I$24,1,$B$6))))</f>
        <v>1</v>
      </c>
      <c r="W98" s="123">
        <f>MIN(S98, S98+(INDEX('Pace of change parameters'!$E$25:$I$25,1,$B$6)-S98)*(1-V98))</f>
        <v>4.3211147288717333E-2</v>
      </c>
      <c r="X98" s="123">
        <v>3.74000000000001E-2</v>
      </c>
      <c r="Y98" s="99">
        <f t="shared" si="13"/>
        <v>77919.527013288869</v>
      </c>
      <c r="Z98" s="88">
        <v>-1.8256763982818947E-2</v>
      </c>
      <c r="AA98" s="90">
        <f t="shared" si="17"/>
        <v>80027.503004888727</v>
      </c>
      <c r="AB98" s="90">
        <f>IF(INDEX('Pace of change parameters'!$E$27:$I$27,1,$B$6)=1,MAX(AA98,Y98),Y98)</f>
        <v>77919.527013288869</v>
      </c>
      <c r="AC98" s="88">
        <f t="shared" si="14"/>
        <v>4.3211147288717333E-2</v>
      </c>
      <c r="AD98" s="134">
        <v>3.74000000000001E-2</v>
      </c>
      <c r="AE98" s="51">
        <f t="shared" si="15"/>
        <v>77920</v>
      </c>
      <c r="AF98" s="51">
        <v>235.23692687630074</v>
      </c>
      <c r="AG98" s="15">
        <f t="shared" si="16"/>
        <v>4.3217479783644874E-2</v>
      </c>
      <c r="AH98" s="15">
        <f t="shared" si="16"/>
        <v>3.7406297220131224E-2</v>
      </c>
      <c r="AI98" s="51"/>
      <c r="AJ98" s="51">
        <v>81515.716196376423</v>
      </c>
      <c r="AK98" s="51">
        <v>246.09223010980861</v>
      </c>
      <c r="AL98" s="15">
        <f t="shared" si="18"/>
        <v>-4.4110710966632771E-2</v>
      </c>
      <c r="AM98" s="53">
        <f t="shared" si="18"/>
        <v>-4.4110710966632882E-2</v>
      </c>
    </row>
    <row r="99" spans="1:39" x14ac:dyDescent="0.2">
      <c r="A99" s="160" t="s">
        <v>245</v>
      </c>
      <c r="B99" s="160" t="s">
        <v>246</v>
      </c>
      <c r="D99" s="62">
        <v>21779</v>
      </c>
      <c r="E99" s="67">
        <v>220.04054331768253</v>
      </c>
      <c r="F99" s="50"/>
      <c r="G99" s="82">
        <v>23505.703110127604</v>
      </c>
      <c r="H99" s="75">
        <v>236.15179318919294</v>
      </c>
      <c r="I99" s="84"/>
      <c r="J99" s="94">
        <f t="shared" si="19"/>
        <v>-7.3458900677752625E-2</v>
      </c>
      <c r="K99" s="117">
        <f t="shared" si="19"/>
        <v>-6.8224126753095971E-2</v>
      </c>
      <c r="L99" s="94">
        <v>4.3261104783599347E-2</v>
      </c>
      <c r="M99" s="88">
        <f>INDEX('Pace of change parameters'!$E$20:$I$20,1,$B$6)</f>
        <v>3.7400000000000003E-2</v>
      </c>
      <c r="N99" s="99">
        <f>IF(INDEX('Pace of change parameters'!$E$28:$I$28,1,$B$6)=1,(1+L99)*D99,D99)</f>
        <v>22721.183601082012</v>
      </c>
      <c r="O99" s="85">
        <f>IF(K99&lt;INDEX('Pace of change parameters'!$E$16:$I$16,1,$B$6),1,IF(K99&gt;INDEX('Pace of change parameters'!$E$17:$I$17,1,$B$6),0,(K99-INDEX('Pace of change parameters'!$E$17:$I$17,1,$B$6))/(INDEX('Pace of change parameters'!$E$16:$I$16,1,$B$6)-INDEX('Pace of change parameters'!$E$17:$I$17,1,$B$6))))</f>
        <v>0</v>
      </c>
      <c r="P99" s="52">
        <v>4.3261104783599347E-2</v>
      </c>
      <c r="Q99" s="52">
        <v>3.74000000000001E-2</v>
      </c>
      <c r="R99" s="9">
        <f>IF(INDEX('Pace of change parameters'!$E$29:$I$29,1,$B$6)=1,D99*(1+P99),D99)</f>
        <v>22721.183601082012</v>
      </c>
      <c r="S99" s="94">
        <f>IF(P99&lt;INDEX('Pace of change parameters'!$E$22:$I$22,1,$B$6),INDEX('Pace of change parameters'!$E$22:$I$22,1,$B$6),P99)</f>
        <v>4.3261104783599347E-2</v>
      </c>
      <c r="T99" s="123">
        <v>3.74000000000001E-2</v>
      </c>
      <c r="U99" s="108">
        <f t="shared" si="12"/>
        <v>22721.183601082012</v>
      </c>
      <c r="V99" s="122">
        <f>IF(J99&gt;INDEX('Pace of change parameters'!$E$24:$I$24,1,$B$6),0,IF(J99&lt;INDEX('Pace of change parameters'!$E$23:$I$23,1,$B$6),1,(J99-INDEX('Pace of change parameters'!$E$24:$I$24,1,$B$6))/(INDEX('Pace of change parameters'!$E$23:$I$23,1,$B$6)-INDEX('Pace of change parameters'!$E$24:$I$24,1,$B$6))))</f>
        <v>1</v>
      </c>
      <c r="W99" s="123">
        <f>MIN(S99, S99+(INDEX('Pace of change parameters'!$E$25:$I$25,1,$B$6)-S99)*(1-V99))</f>
        <v>4.3261104783599347E-2</v>
      </c>
      <c r="X99" s="123">
        <v>3.74000000000001E-2</v>
      </c>
      <c r="Y99" s="99">
        <f t="shared" si="13"/>
        <v>22721.183601082012</v>
      </c>
      <c r="Z99" s="88">
        <v>0</v>
      </c>
      <c r="AA99" s="90">
        <f t="shared" si="17"/>
        <v>24557.527740288537</v>
      </c>
      <c r="AB99" s="90">
        <f>IF(INDEX('Pace of change parameters'!$E$27:$I$27,1,$B$6)=1,MAX(AA99,Y99),Y99)</f>
        <v>22721.183601082012</v>
      </c>
      <c r="AC99" s="88">
        <f t="shared" si="14"/>
        <v>4.3261104783599347E-2</v>
      </c>
      <c r="AD99" s="134">
        <v>3.74000000000001E-2</v>
      </c>
      <c r="AE99" s="51">
        <f t="shared" si="15"/>
        <v>22721</v>
      </c>
      <c r="AF99" s="51">
        <v>228.26821507584864</v>
      </c>
      <c r="AG99" s="15">
        <f t="shared" si="16"/>
        <v>4.3252674594793206E-2</v>
      </c>
      <c r="AH99" s="15">
        <f t="shared" si="16"/>
        <v>3.7391617172511049E-2</v>
      </c>
      <c r="AI99" s="51"/>
      <c r="AJ99" s="51">
        <v>24557.527740288537</v>
      </c>
      <c r="AK99" s="51">
        <v>246.71902750544885</v>
      </c>
      <c r="AL99" s="15">
        <f t="shared" si="18"/>
        <v>-7.4784716104608906E-2</v>
      </c>
      <c r="AM99" s="53">
        <f t="shared" si="18"/>
        <v>-7.4784716104609017E-2</v>
      </c>
    </row>
    <row r="100" spans="1:39" x14ac:dyDescent="0.2">
      <c r="A100" s="160" t="s">
        <v>247</v>
      </c>
      <c r="B100" s="160" t="s">
        <v>248</v>
      </c>
      <c r="D100" s="62">
        <v>22179</v>
      </c>
      <c r="E100" s="67">
        <v>213.70587647585836</v>
      </c>
      <c r="F100" s="50"/>
      <c r="G100" s="82">
        <v>23453.312350143242</v>
      </c>
      <c r="H100" s="75">
        <v>225.04289410671575</v>
      </c>
      <c r="I100" s="84"/>
      <c r="J100" s="94">
        <f t="shared" si="19"/>
        <v>-5.4334003279304821E-2</v>
      </c>
      <c r="K100" s="117">
        <f t="shared" si="19"/>
        <v>-5.03771411039593E-2</v>
      </c>
      <c r="L100" s="94">
        <v>4.1740696223548257E-2</v>
      </c>
      <c r="M100" s="88">
        <f>INDEX('Pace of change parameters'!$E$20:$I$20,1,$B$6)</f>
        <v>3.7400000000000003E-2</v>
      </c>
      <c r="N100" s="99">
        <f>IF(INDEX('Pace of change parameters'!$E$28:$I$28,1,$B$6)=1,(1+L100)*D100,D100)</f>
        <v>23104.766901542076</v>
      </c>
      <c r="O100" s="85">
        <f>IF(K100&lt;INDEX('Pace of change parameters'!$E$16:$I$16,1,$B$6),1,IF(K100&gt;INDEX('Pace of change parameters'!$E$17:$I$17,1,$B$6),0,(K100-INDEX('Pace of change parameters'!$E$17:$I$17,1,$B$6))/(INDEX('Pace of change parameters'!$E$16:$I$16,1,$B$6)-INDEX('Pace of change parameters'!$E$17:$I$17,1,$B$6))))</f>
        <v>0</v>
      </c>
      <c r="P100" s="52">
        <v>4.1740696223548257E-2</v>
      </c>
      <c r="Q100" s="52">
        <v>3.74000000000001E-2</v>
      </c>
      <c r="R100" s="9">
        <f>IF(INDEX('Pace of change parameters'!$E$29:$I$29,1,$B$6)=1,D100*(1+P100),D100)</f>
        <v>23104.766901542076</v>
      </c>
      <c r="S100" s="94">
        <f>IF(P100&lt;INDEX('Pace of change parameters'!$E$22:$I$22,1,$B$6),INDEX('Pace of change parameters'!$E$22:$I$22,1,$B$6),P100)</f>
        <v>4.1740696223548257E-2</v>
      </c>
      <c r="T100" s="123">
        <v>3.74000000000001E-2</v>
      </c>
      <c r="U100" s="108">
        <f t="shared" si="12"/>
        <v>23104.766901542076</v>
      </c>
      <c r="V100" s="122">
        <f>IF(J100&gt;INDEX('Pace of change parameters'!$E$24:$I$24,1,$B$6),0,IF(J100&lt;INDEX('Pace of change parameters'!$E$23:$I$23,1,$B$6),1,(J100-INDEX('Pace of change parameters'!$E$24:$I$24,1,$B$6))/(INDEX('Pace of change parameters'!$E$23:$I$23,1,$B$6)-INDEX('Pace of change parameters'!$E$24:$I$24,1,$B$6))))</f>
        <v>1</v>
      </c>
      <c r="W100" s="123">
        <f>MIN(S100, S100+(INDEX('Pace of change parameters'!$E$25:$I$25,1,$B$6)-S100)*(1-V100))</f>
        <v>4.1740696223548257E-2</v>
      </c>
      <c r="X100" s="123">
        <v>3.74000000000001E-2</v>
      </c>
      <c r="Y100" s="99">
        <f t="shared" si="13"/>
        <v>23104.766901542076</v>
      </c>
      <c r="Z100" s="88">
        <v>0</v>
      </c>
      <c r="AA100" s="90">
        <f t="shared" si="17"/>
        <v>24502.792617683484</v>
      </c>
      <c r="AB100" s="90">
        <f>IF(INDEX('Pace of change parameters'!$E$27:$I$27,1,$B$6)=1,MAX(AA100,Y100),Y100)</f>
        <v>23104.766901542076</v>
      </c>
      <c r="AC100" s="88">
        <f t="shared" si="14"/>
        <v>4.1740696223548257E-2</v>
      </c>
      <c r="AD100" s="134">
        <v>3.74000000000001E-2</v>
      </c>
      <c r="AE100" s="51">
        <f t="shared" si="15"/>
        <v>23105</v>
      </c>
      <c r="AF100" s="51">
        <v>221.70071291886879</v>
      </c>
      <c r="AG100" s="15">
        <f t="shared" si="16"/>
        <v>4.1751206095856475E-2</v>
      </c>
      <c r="AH100" s="15">
        <f t="shared" si="16"/>
        <v>3.741046608006382E-2</v>
      </c>
      <c r="AI100" s="51"/>
      <c r="AJ100" s="51">
        <v>24502.792617683484</v>
      </c>
      <c r="AK100" s="51">
        <v>235.11303145828279</v>
      </c>
      <c r="AL100" s="15">
        <f t="shared" si="18"/>
        <v>-5.7046257522283761E-2</v>
      </c>
      <c r="AM100" s="53">
        <f t="shared" si="18"/>
        <v>-5.7046257522283761E-2</v>
      </c>
    </row>
    <row r="101" spans="1:39" x14ac:dyDescent="0.2">
      <c r="A101" s="160" t="s">
        <v>249</v>
      </c>
      <c r="B101" s="160" t="s">
        <v>250</v>
      </c>
      <c r="D101" s="62">
        <v>99713</v>
      </c>
      <c r="E101" s="67">
        <v>253.78358539542765</v>
      </c>
      <c r="F101" s="50"/>
      <c r="G101" s="82">
        <v>104620.13583774335</v>
      </c>
      <c r="H101" s="75">
        <v>264.88972725554805</v>
      </c>
      <c r="I101" s="84"/>
      <c r="J101" s="94">
        <f t="shared" si="19"/>
        <v>-4.6904315296950938E-2</v>
      </c>
      <c r="K101" s="117">
        <f t="shared" si="19"/>
        <v>-4.1927416269359252E-2</v>
      </c>
      <c r="L101" s="94">
        <v>4.281712142242311E-2</v>
      </c>
      <c r="M101" s="88">
        <f>INDEX('Pace of change parameters'!$E$20:$I$20,1,$B$6)</f>
        <v>3.7400000000000003E-2</v>
      </c>
      <c r="N101" s="99">
        <f>IF(INDEX('Pace of change parameters'!$E$28:$I$28,1,$B$6)=1,(1+L101)*D101,D101)</f>
        <v>103982.42362839407</v>
      </c>
      <c r="O101" s="85">
        <f>IF(K101&lt;INDEX('Pace of change parameters'!$E$16:$I$16,1,$B$6),1,IF(K101&gt;INDEX('Pace of change parameters'!$E$17:$I$17,1,$B$6),0,(K101-INDEX('Pace of change parameters'!$E$17:$I$17,1,$B$6))/(INDEX('Pace of change parameters'!$E$16:$I$16,1,$B$6)-INDEX('Pace of change parameters'!$E$17:$I$17,1,$B$6))))</f>
        <v>0</v>
      </c>
      <c r="P101" s="52">
        <v>4.281712142242311E-2</v>
      </c>
      <c r="Q101" s="52">
        <v>3.74000000000001E-2</v>
      </c>
      <c r="R101" s="9">
        <f>IF(INDEX('Pace of change parameters'!$E$29:$I$29,1,$B$6)=1,D101*(1+P101),D101)</f>
        <v>103982.42362839407</v>
      </c>
      <c r="S101" s="94">
        <f>IF(P101&lt;INDEX('Pace of change parameters'!$E$22:$I$22,1,$B$6),INDEX('Pace of change parameters'!$E$22:$I$22,1,$B$6),P101)</f>
        <v>4.281712142242311E-2</v>
      </c>
      <c r="T101" s="123">
        <v>3.74000000000001E-2</v>
      </c>
      <c r="U101" s="108">
        <f t="shared" si="12"/>
        <v>103982.42362839407</v>
      </c>
      <c r="V101" s="122">
        <f>IF(J101&gt;INDEX('Pace of change parameters'!$E$24:$I$24,1,$B$6),0,IF(J101&lt;INDEX('Pace of change parameters'!$E$23:$I$23,1,$B$6),1,(J101-INDEX('Pace of change parameters'!$E$24:$I$24,1,$B$6))/(INDEX('Pace of change parameters'!$E$23:$I$23,1,$B$6)-INDEX('Pace of change parameters'!$E$24:$I$24,1,$B$6))))</f>
        <v>1</v>
      </c>
      <c r="W101" s="123">
        <f>MIN(S101, S101+(INDEX('Pace of change parameters'!$E$25:$I$25,1,$B$6)-S101)*(1-V101))</f>
        <v>4.281712142242311E-2</v>
      </c>
      <c r="X101" s="123">
        <v>3.74000000000001E-2</v>
      </c>
      <c r="Y101" s="99">
        <f t="shared" si="13"/>
        <v>103982.42362839407</v>
      </c>
      <c r="Z101" s="88">
        <v>-1.1432411467259929E-2</v>
      </c>
      <c r="AA101" s="90">
        <f t="shared" si="17"/>
        <v>108052.05820383715</v>
      </c>
      <c r="AB101" s="90">
        <f>IF(INDEX('Pace of change parameters'!$E$27:$I$27,1,$B$6)=1,MAX(AA101,Y101),Y101)</f>
        <v>103982.42362839407</v>
      </c>
      <c r="AC101" s="88">
        <f t="shared" si="14"/>
        <v>4.281712142242311E-2</v>
      </c>
      <c r="AD101" s="134">
        <v>3.74000000000001E-2</v>
      </c>
      <c r="AE101" s="51">
        <f t="shared" si="15"/>
        <v>103982</v>
      </c>
      <c r="AF101" s="51">
        <v>263.27401889636576</v>
      </c>
      <c r="AG101" s="15">
        <f t="shared" si="16"/>
        <v>4.2812872945353186E-2</v>
      </c>
      <c r="AH101" s="15">
        <f t="shared" si="16"/>
        <v>3.7395773592491466E-2</v>
      </c>
      <c r="AI101" s="51"/>
      <c r="AJ101" s="51">
        <v>109301.63952088603</v>
      </c>
      <c r="AK101" s="51">
        <v>276.7429161645814</v>
      </c>
      <c r="AL101" s="15">
        <f t="shared" si="18"/>
        <v>-4.8669347909182314E-2</v>
      </c>
      <c r="AM101" s="53">
        <f t="shared" si="18"/>
        <v>-4.8669347909182203E-2</v>
      </c>
    </row>
    <row r="102" spans="1:39" x14ac:dyDescent="0.2">
      <c r="A102" s="160" t="s">
        <v>251</v>
      </c>
      <c r="B102" s="160" t="s">
        <v>252</v>
      </c>
      <c r="D102" s="62">
        <v>62060</v>
      </c>
      <c r="E102" s="67">
        <v>247.46628669902248</v>
      </c>
      <c r="F102" s="50"/>
      <c r="G102" s="82">
        <v>71979.178732782064</v>
      </c>
      <c r="H102" s="75">
        <v>285.10253923783881</v>
      </c>
      <c r="I102" s="84"/>
      <c r="J102" s="94">
        <f t="shared" si="19"/>
        <v>-0.13780622268012199</v>
      </c>
      <c r="K102" s="117">
        <f t="shared" si="19"/>
        <v>-0.13200953116527436</v>
      </c>
      <c r="L102" s="94">
        <v>4.4374636022305625E-2</v>
      </c>
      <c r="M102" s="88">
        <f>INDEX('Pace of change parameters'!$E$20:$I$20,1,$B$6)</f>
        <v>3.7400000000000003E-2</v>
      </c>
      <c r="N102" s="99">
        <f>IF(INDEX('Pace of change parameters'!$E$28:$I$28,1,$B$6)=1,(1+L102)*D102,D102)</f>
        <v>64813.889911544284</v>
      </c>
      <c r="O102" s="85">
        <f>IF(K102&lt;INDEX('Pace of change parameters'!$E$16:$I$16,1,$B$6),1,IF(K102&gt;INDEX('Pace of change parameters'!$E$17:$I$17,1,$B$6),0,(K102-INDEX('Pace of change parameters'!$E$17:$I$17,1,$B$6))/(INDEX('Pace of change parameters'!$E$16:$I$16,1,$B$6)-INDEX('Pace of change parameters'!$E$17:$I$17,1,$B$6))))</f>
        <v>0</v>
      </c>
      <c r="P102" s="52">
        <v>4.4374636022305625E-2</v>
      </c>
      <c r="Q102" s="52">
        <v>3.74000000000001E-2</v>
      </c>
      <c r="R102" s="9">
        <f>IF(INDEX('Pace of change parameters'!$E$29:$I$29,1,$B$6)=1,D102*(1+P102),D102)</f>
        <v>64813.889911544284</v>
      </c>
      <c r="S102" s="94">
        <f>IF(P102&lt;INDEX('Pace of change parameters'!$E$22:$I$22,1,$B$6),INDEX('Pace of change parameters'!$E$22:$I$22,1,$B$6),P102)</f>
        <v>4.4374636022305625E-2</v>
      </c>
      <c r="T102" s="123">
        <v>3.74000000000001E-2</v>
      </c>
      <c r="U102" s="108">
        <f t="shared" si="12"/>
        <v>64813.889911544284</v>
      </c>
      <c r="V102" s="122">
        <f>IF(J102&gt;INDEX('Pace of change parameters'!$E$24:$I$24,1,$B$6),0,IF(J102&lt;INDEX('Pace of change parameters'!$E$23:$I$23,1,$B$6),1,(J102-INDEX('Pace of change parameters'!$E$24:$I$24,1,$B$6))/(INDEX('Pace of change parameters'!$E$23:$I$23,1,$B$6)-INDEX('Pace of change parameters'!$E$24:$I$24,1,$B$6))))</f>
        <v>1</v>
      </c>
      <c r="W102" s="123">
        <f>MIN(S102, S102+(INDEX('Pace of change parameters'!$E$25:$I$25,1,$B$6)-S102)*(1-V102))</f>
        <v>4.4374636022305625E-2</v>
      </c>
      <c r="X102" s="123">
        <v>3.74000000000001E-2</v>
      </c>
      <c r="Y102" s="99">
        <f t="shared" si="13"/>
        <v>64813.889911544284</v>
      </c>
      <c r="Z102" s="88">
        <v>-3.172526245693863E-3</v>
      </c>
      <c r="AA102" s="90">
        <f t="shared" si="17"/>
        <v>74961.502554425359</v>
      </c>
      <c r="AB102" s="90">
        <f>IF(INDEX('Pace of change parameters'!$E$27:$I$27,1,$B$6)=1,MAX(AA102,Y102),Y102)</f>
        <v>64813.889911544284</v>
      </c>
      <c r="AC102" s="88">
        <f t="shared" si="14"/>
        <v>4.4374636022305625E-2</v>
      </c>
      <c r="AD102" s="134">
        <v>3.74000000000001E-2</v>
      </c>
      <c r="AE102" s="51">
        <f t="shared" si="15"/>
        <v>64814</v>
      </c>
      <c r="AF102" s="51">
        <v>256.72196187125166</v>
      </c>
      <c r="AG102" s="15">
        <f t="shared" si="16"/>
        <v>4.4376409925878102E-2</v>
      </c>
      <c r="AH102" s="15">
        <f t="shared" si="16"/>
        <v>3.7401762056931354E-2</v>
      </c>
      <c r="AI102" s="51"/>
      <c r="AJ102" s="51">
        <v>75200.076771661654</v>
      </c>
      <c r="AK102" s="51">
        <v>297.86020368577346</v>
      </c>
      <c r="AL102" s="15">
        <f t="shared" si="18"/>
        <v>-0.13811258202831433</v>
      </c>
      <c r="AM102" s="53">
        <f t="shared" si="18"/>
        <v>-0.13811258202831433</v>
      </c>
    </row>
    <row r="103" spans="1:39" x14ac:dyDescent="0.2">
      <c r="A103" s="160" t="s">
        <v>253</v>
      </c>
      <c r="B103" s="160" t="s">
        <v>254</v>
      </c>
      <c r="D103" s="62">
        <v>60707</v>
      </c>
      <c r="E103" s="67">
        <v>254.95679765295989</v>
      </c>
      <c r="F103" s="50"/>
      <c r="G103" s="82">
        <v>66750.613707682176</v>
      </c>
      <c r="H103" s="75">
        <v>278.87900098696338</v>
      </c>
      <c r="I103" s="84"/>
      <c r="J103" s="94">
        <f t="shared" si="19"/>
        <v>-9.0540196890903313E-2</v>
      </c>
      <c r="K103" s="117">
        <f t="shared" si="19"/>
        <v>-8.5779865996872817E-2</v>
      </c>
      <c r="L103" s="94">
        <v>4.2830000592203099E-2</v>
      </c>
      <c r="M103" s="88">
        <f>INDEX('Pace of change parameters'!$E$20:$I$20,1,$B$6)</f>
        <v>3.7400000000000003E-2</v>
      </c>
      <c r="N103" s="99">
        <f>IF(INDEX('Pace of change parameters'!$E$28:$I$28,1,$B$6)=1,(1+L103)*D103,D103)</f>
        <v>63307.080845950877</v>
      </c>
      <c r="O103" s="85">
        <f>IF(K103&lt;INDEX('Pace of change parameters'!$E$16:$I$16,1,$B$6),1,IF(K103&gt;INDEX('Pace of change parameters'!$E$17:$I$17,1,$B$6),0,(K103-INDEX('Pace of change parameters'!$E$17:$I$17,1,$B$6))/(INDEX('Pace of change parameters'!$E$16:$I$16,1,$B$6)-INDEX('Pace of change parameters'!$E$17:$I$17,1,$B$6))))</f>
        <v>0</v>
      </c>
      <c r="P103" s="52">
        <v>4.2830000592203099E-2</v>
      </c>
      <c r="Q103" s="52">
        <v>3.74000000000001E-2</v>
      </c>
      <c r="R103" s="9">
        <f>IF(INDEX('Pace of change parameters'!$E$29:$I$29,1,$B$6)=1,D103*(1+P103),D103)</f>
        <v>63307.080845950877</v>
      </c>
      <c r="S103" s="94">
        <f>IF(P103&lt;INDEX('Pace of change parameters'!$E$22:$I$22,1,$B$6),INDEX('Pace of change parameters'!$E$22:$I$22,1,$B$6),P103)</f>
        <v>4.2830000592203099E-2</v>
      </c>
      <c r="T103" s="123">
        <v>3.74000000000001E-2</v>
      </c>
      <c r="U103" s="108">
        <f t="shared" si="12"/>
        <v>63307.080845950877</v>
      </c>
      <c r="V103" s="122">
        <f>IF(J103&gt;INDEX('Pace of change parameters'!$E$24:$I$24,1,$B$6),0,IF(J103&lt;INDEX('Pace of change parameters'!$E$23:$I$23,1,$B$6),1,(J103-INDEX('Pace of change parameters'!$E$24:$I$24,1,$B$6))/(INDEX('Pace of change parameters'!$E$23:$I$23,1,$B$6)-INDEX('Pace of change parameters'!$E$24:$I$24,1,$B$6))))</f>
        <v>1</v>
      </c>
      <c r="W103" s="123">
        <f>MIN(S103, S103+(INDEX('Pace of change parameters'!$E$25:$I$25,1,$B$6)-S103)*(1-V103))</f>
        <v>4.2830000592203099E-2</v>
      </c>
      <c r="X103" s="123">
        <v>3.74000000000001E-2</v>
      </c>
      <c r="Y103" s="99">
        <f t="shared" si="13"/>
        <v>63307.080845950877</v>
      </c>
      <c r="Z103" s="88">
        <v>0</v>
      </c>
      <c r="AA103" s="90">
        <f t="shared" si="17"/>
        <v>69737.545825694324</v>
      </c>
      <c r="AB103" s="90">
        <f>IF(INDEX('Pace of change parameters'!$E$27:$I$27,1,$B$6)=1,MAX(AA103,Y103),Y103)</f>
        <v>63307.080845950877</v>
      </c>
      <c r="AC103" s="88">
        <f t="shared" si="14"/>
        <v>4.2830000592203099E-2</v>
      </c>
      <c r="AD103" s="134">
        <v>3.74000000000001E-2</v>
      </c>
      <c r="AE103" s="51">
        <f t="shared" si="15"/>
        <v>63307</v>
      </c>
      <c r="AF103" s="51">
        <v>264.49184411693011</v>
      </c>
      <c r="AG103" s="15">
        <f t="shared" si="16"/>
        <v>4.2828668852026963E-2</v>
      </c>
      <c r="AH103" s="15">
        <f t="shared" si="16"/>
        <v>3.7398675194175723E-2</v>
      </c>
      <c r="AI103" s="51"/>
      <c r="AJ103" s="51">
        <v>69737.545825694324</v>
      </c>
      <c r="AK103" s="51">
        <v>291.35817681499378</v>
      </c>
      <c r="AL103" s="15">
        <f t="shared" si="18"/>
        <v>-9.2210670013641804E-2</v>
      </c>
      <c r="AM103" s="53">
        <f t="shared" si="18"/>
        <v>-9.2210670013641693E-2</v>
      </c>
    </row>
    <row r="104" spans="1:39" x14ac:dyDescent="0.2">
      <c r="A104" s="160" t="s">
        <v>255</v>
      </c>
      <c r="B104" s="160" t="s">
        <v>256</v>
      </c>
      <c r="D104" s="62">
        <v>49775</v>
      </c>
      <c r="E104" s="67">
        <v>259.06990510658261</v>
      </c>
      <c r="F104" s="50"/>
      <c r="G104" s="82">
        <v>53903.65913209688</v>
      </c>
      <c r="H104" s="75">
        <v>279.22335978764505</v>
      </c>
      <c r="I104" s="84"/>
      <c r="J104" s="94">
        <f t="shared" si="19"/>
        <v>-7.6593299946097204E-2</v>
      </c>
      <c r="K104" s="117">
        <f t="shared" si="19"/>
        <v>-7.217682179739382E-2</v>
      </c>
      <c r="L104" s="94">
        <v>4.236168636332982E-2</v>
      </c>
      <c r="M104" s="88">
        <f>INDEX('Pace of change parameters'!$E$20:$I$20,1,$B$6)</f>
        <v>3.7400000000000003E-2</v>
      </c>
      <c r="N104" s="99">
        <f>IF(INDEX('Pace of change parameters'!$E$28:$I$28,1,$B$6)=1,(1+L104)*D104,D104)</f>
        <v>51883.552938734741</v>
      </c>
      <c r="O104" s="85">
        <f>IF(K104&lt;INDEX('Pace of change parameters'!$E$16:$I$16,1,$B$6),1,IF(K104&gt;INDEX('Pace of change parameters'!$E$17:$I$17,1,$B$6),0,(K104-INDEX('Pace of change parameters'!$E$17:$I$17,1,$B$6))/(INDEX('Pace of change parameters'!$E$16:$I$16,1,$B$6)-INDEX('Pace of change parameters'!$E$17:$I$17,1,$B$6))))</f>
        <v>0</v>
      </c>
      <c r="P104" s="52">
        <v>4.236168636332982E-2</v>
      </c>
      <c r="Q104" s="52">
        <v>3.74000000000001E-2</v>
      </c>
      <c r="R104" s="9">
        <f>IF(INDEX('Pace of change parameters'!$E$29:$I$29,1,$B$6)=1,D104*(1+P104),D104)</f>
        <v>51883.552938734741</v>
      </c>
      <c r="S104" s="94">
        <f>IF(P104&lt;INDEX('Pace of change parameters'!$E$22:$I$22,1,$B$6),INDEX('Pace of change parameters'!$E$22:$I$22,1,$B$6),P104)</f>
        <v>4.236168636332982E-2</v>
      </c>
      <c r="T104" s="123">
        <v>3.74000000000001E-2</v>
      </c>
      <c r="U104" s="108">
        <f t="shared" si="12"/>
        <v>51883.552938734741</v>
      </c>
      <c r="V104" s="122">
        <f>IF(J104&gt;INDEX('Pace of change parameters'!$E$24:$I$24,1,$B$6),0,IF(J104&lt;INDEX('Pace of change parameters'!$E$23:$I$23,1,$B$6),1,(J104-INDEX('Pace of change parameters'!$E$24:$I$24,1,$B$6))/(INDEX('Pace of change parameters'!$E$23:$I$23,1,$B$6)-INDEX('Pace of change parameters'!$E$24:$I$24,1,$B$6))))</f>
        <v>1</v>
      </c>
      <c r="W104" s="123">
        <f>MIN(S104, S104+(INDEX('Pace of change parameters'!$E$25:$I$25,1,$B$6)-S104)*(1-V104))</f>
        <v>4.236168636332982E-2</v>
      </c>
      <c r="X104" s="123">
        <v>3.74000000000001E-2</v>
      </c>
      <c r="Y104" s="99">
        <f t="shared" si="13"/>
        <v>51883.552938734741</v>
      </c>
      <c r="Z104" s="88">
        <v>-1.1882170054736796E-2</v>
      </c>
      <c r="AA104" s="90">
        <f t="shared" si="17"/>
        <v>55646.567445397952</v>
      </c>
      <c r="AB104" s="90">
        <f>IF(INDEX('Pace of change parameters'!$E$27:$I$27,1,$B$6)=1,MAX(AA104,Y104),Y104)</f>
        <v>51883.552938734741</v>
      </c>
      <c r="AC104" s="88">
        <f t="shared" si="14"/>
        <v>4.236168636332982E-2</v>
      </c>
      <c r="AD104" s="134">
        <v>3.74000000000001E-2</v>
      </c>
      <c r="AE104" s="51">
        <f t="shared" si="15"/>
        <v>51884</v>
      </c>
      <c r="AF104" s="51">
        <v>268.76143535487324</v>
      </c>
      <c r="AG104" s="15">
        <f t="shared" si="16"/>
        <v>4.2370668006027179E-2</v>
      </c>
      <c r="AH104" s="15">
        <f t="shared" si="16"/>
        <v>3.7408938889692767E-2</v>
      </c>
      <c r="AI104" s="51"/>
      <c r="AJ104" s="51">
        <v>56315.720412089409</v>
      </c>
      <c r="AK104" s="51">
        <v>291.71794485769954</v>
      </c>
      <c r="AL104" s="15">
        <f t="shared" si="18"/>
        <v>-7.8694197280268496E-2</v>
      </c>
      <c r="AM104" s="53">
        <f t="shared" si="18"/>
        <v>-7.8694197280268496E-2</v>
      </c>
    </row>
    <row r="105" spans="1:39" x14ac:dyDescent="0.2">
      <c r="A105" s="160" t="s">
        <v>257</v>
      </c>
      <c r="B105" s="160" t="s">
        <v>258</v>
      </c>
      <c r="D105" s="62">
        <v>83540</v>
      </c>
      <c r="E105" s="67">
        <v>283.91256224661242</v>
      </c>
      <c r="F105" s="50"/>
      <c r="G105" s="82">
        <v>80547.037572396337</v>
      </c>
      <c r="H105" s="75">
        <v>270.31384974618402</v>
      </c>
      <c r="I105" s="84"/>
      <c r="J105" s="94">
        <f t="shared" si="19"/>
        <v>3.7157945441675277E-2</v>
      </c>
      <c r="K105" s="117">
        <f t="shared" si="19"/>
        <v>5.0307124526535185E-2</v>
      </c>
      <c r="L105" s="94">
        <v>5.055224787370749E-2</v>
      </c>
      <c r="M105" s="88">
        <f>INDEX('Pace of change parameters'!$E$20:$I$20,1,$B$6)</f>
        <v>3.7400000000000003E-2</v>
      </c>
      <c r="N105" s="99">
        <f>IF(INDEX('Pace of change parameters'!$E$28:$I$28,1,$B$6)=1,(1+L105)*D105,D105)</f>
        <v>87763.134787369519</v>
      </c>
      <c r="O105" s="85">
        <f>IF(K105&lt;INDEX('Pace of change parameters'!$E$16:$I$16,1,$B$6),1,IF(K105&gt;INDEX('Pace of change parameters'!$E$17:$I$17,1,$B$6),0,(K105-INDEX('Pace of change parameters'!$E$17:$I$17,1,$B$6))/(INDEX('Pace of change parameters'!$E$16:$I$16,1,$B$6)-INDEX('Pace of change parameters'!$E$17:$I$17,1,$B$6))))</f>
        <v>0</v>
      </c>
      <c r="P105" s="52">
        <v>5.055224787370749E-2</v>
      </c>
      <c r="Q105" s="52">
        <v>3.74000000000001E-2</v>
      </c>
      <c r="R105" s="9">
        <f>IF(INDEX('Pace of change parameters'!$E$29:$I$29,1,$B$6)=1,D105*(1+P105),D105)</f>
        <v>87763.134787369519</v>
      </c>
      <c r="S105" s="94">
        <f>IF(P105&lt;INDEX('Pace of change parameters'!$E$22:$I$22,1,$B$6),INDEX('Pace of change parameters'!$E$22:$I$22,1,$B$6),P105)</f>
        <v>5.055224787370749E-2</v>
      </c>
      <c r="T105" s="123">
        <v>3.74000000000001E-2</v>
      </c>
      <c r="U105" s="108">
        <f t="shared" si="12"/>
        <v>87763.134787369519</v>
      </c>
      <c r="V105" s="122">
        <f>IF(J105&gt;INDEX('Pace of change parameters'!$E$24:$I$24,1,$B$6),0,IF(J105&lt;INDEX('Pace of change parameters'!$E$23:$I$23,1,$B$6),1,(J105-INDEX('Pace of change parameters'!$E$24:$I$24,1,$B$6))/(INDEX('Pace of change parameters'!$E$23:$I$23,1,$B$6)-INDEX('Pace of change parameters'!$E$24:$I$24,1,$B$6))))</f>
        <v>1</v>
      </c>
      <c r="W105" s="123">
        <f>MIN(S105, S105+(INDEX('Pace of change parameters'!$E$25:$I$25,1,$B$6)-S105)*(1-V105))</f>
        <v>5.055224787370749E-2</v>
      </c>
      <c r="X105" s="123">
        <v>3.74000000000001E-2</v>
      </c>
      <c r="Y105" s="99">
        <f t="shared" si="13"/>
        <v>87763.134787369519</v>
      </c>
      <c r="Z105" s="88">
        <v>-4.1092774064588222E-2</v>
      </c>
      <c r="AA105" s="90">
        <f t="shared" si="17"/>
        <v>80693.315564863835</v>
      </c>
      <c r="AB105" s="90">
        <f>IF(INDEX('Pace of change parameters'!$E$27:$I$27,1,$B$6)=1,MAX(AA105,Y105),Y105)</f>
        <v>87763.134787369519</v>
      </c>
      <c r="AC105" s="88">
        <f t="shared" si="14"/>
        <v>5.055224787370749E-2</v>
      </c>
      <c r="AD105" s="134">
        <v>3.74000000000001E-2</v>
      </c>
      <c r="AE105" s="51">
        <f t="shared" si="15"/>
        <v>87763</v>
      </c>
      <c r="AF105" s="51">
        <v>294.53043973158447</v>
      </c>
      <c r="AG105" s="15">
        <f t="shared" ref="AG105:AH136" si="20">AE105/D105 - 1</f>
        <v>5.0550634426621999E-2</v>
      </c>
      <c r="AH105" s="15">
        <f t="shared" si="20"/>
        <v>3.7398406752249036E-2</v>
      </c>
      <c r="AI105" s="51"/>
      <c r="AJ105" s="51">
        <v>84151.327033903304</v>
      </c>
      <c r="AK105" s="51">
        <v>282.40975531023219</v>
      </c>
      <c r="AL105" s="15">
        <f t="shared" si="18"/>
        <v>4.2918788014377984E-2</v>
      </c>
      <c r="AM105" s="53">
        <f t="shared" si="18"/>
        <v>4.2918788014378206E-2</v>
      </c>
    </row>
    <row r="106" spans="1:39" x14ac:dyDescent="0.2">
      <c r="A106" s="160" t="s">
        <v>259</v>
      </c>
      <c r="B106" s="160" t="s">
        <v>260</v>
      </c>
      <c r="D106" s="62">
        <v>164219</v>
      </c>
      <c r="E106" s="67">
        <v>242.85259963445768</v>
      </c>
      <c r="F106" s="50"/>
      <c r="G106" s="82">
        <v>169013.86490381954</v>
      </c>
      <c r="H106" s="75">
        <v>248.03585882390684</v>
      </c>
      <c r="I106" s="84"/>
      <c r="J106" s="94">
        <f t="shared" si="19"/>
        <v>-2.8369654208831641E-2</v>
      </c>
      <c r="K106" s="117">
        <f t="shared" si="19"/>
        <v>-2.0897217096053078E-2</v>
      </c>
      <c r="L106" s="94">
        <v>4.5378246350965989E-2</v>
      </c>
      <c r="M106" s="88">
        <f>INDEX('Pace of change parameters'!$E$20:$I$20,1,$B$6)</f>
        <v>3.7400000000000003E-2</v>
      </c>
      <c r="N106" s="99">
        <f>IF(INDEX('Pace of change parameters'!$E$28:$I$28,1,$B$6)=1,(1+L106)*D106,D106)</f>
        <v>171670.97023750929</v>
      </c>
      <c r="O106" s="85">
        <f>IF(K106&lt;INDEX('Pace of change parameters'!$E$16:$I$16,1,$B$6),1,IF(K106&gt;INDEX('Pace of change parameters'!$E$17:$I$17,1,$B$6),0,(K106-INDEX('Pace of change parameters'!$E$17:$I$17,1,$B$6))/(INDEX('Pace of change parameters'!$E$16:$I$16,1,$B$6)-INDEX('Pace of change parameters'!$E$17:$I$17,1,$B$6))))</f>
        <v>0</v>
      </c>
      <c r="P106" s="52">
        <v>4.5378246350965989E-2</v>
      </c>
      <c r="Q106" s="52">
        <v>3.74000000000001E-2</v>
      </c>
      <c r="R106" s="9">
        <f>IF(INDEX('Pace of change parameters'!$E$29:$I$29,1,$B$6)=1,D106*(1+P106),D106)</f>
        <v>171670.97023750929</v>
      </c>
      <c r="S106" s="94">
        <f>IF(P106&lt;INDEX('Pace of change parameters'!$E$22:$I$22,1,$B$6),INDEX('Pace of change parameters'!$E$22:$I$22,1,$B$6),P106)</f>
        <v>4.5378246350965989E-2</v>
      </c>
      <c r="T106" s="123">
        <v>3.74000000000001E-2</v>
      </c>
      <c r="U106" s="108">
        <f t="shared" si="12"/>
        <v>171670.97023750929</v>
      </c>
      <c r="V106" s="122">
        <f>IF(J106&gt;INDEX('Pace of change parameters'!$E$24:$I$24,1,$B$6),0,IF(J106&lt;INDEX('Pace of change parameters'!$E$23:$I$23,1,$B$6),1,(J106-INDEX('Pace of change parameters'!$E$24:$I$24,1,$B$6))/(INDEX('Pace of change parameters'!$E$23:$I$23,1,$B$6)-INDEX('Pace of change parameters'!$E$24:$I$24,1,$B$6))))</f>
        <v>1</v>
      </c>
      <c r="W106" s="123">
        <f>MIN(S106, S106+(INDEX('Pace of change parameters'!$E$25:$I$25,1,$B$6)-S106)*(1-V106))</f>
        <v>4.5378246350965989E-2</v>
      </c>
      <c r="X106" s="123">
        <v>3.74000000000001E-2</v>
      </c>
      <c r="Y106" s="99">
        <f t="shared" si="13"/>
        <v>171670.97023750929</v>
      </c>
      <c r="Z106" s="88">
        <v>-2.4043613564221578E-2</v>
      </c>
      <c r="AA106" s="90">
        <f t="shared" si="17"/>
        <v>172331.29048885801</v>
      </c>
      <c r="AB106" s="90">
        <f>IF(INDEX('Pace of change parameters'!$E$27:$I$27,1,$B$6)=1,MAX(AA106,Y106),Y106)</f>
        <v>171670.97023750929</v>
      </c>
      <c r="AC106" s="88">
        <f t="shared" si="14"/>
        <v>4.5378246350965989E-2</v>
      </c>
      <c r="AD106" s="134">
        <v>3.74000000000001E-2</v>
      </c>
      <c r="AE106" s="51">
        <f t="shared" si="15"/>
        <v>171671</v>
      </c>
      <c r="AF106" s="51">
        <v>251.93533053865238</v>
      </c>
      <c r="AG106" s="15">
        <f t="shared" si="20"/>
        <v>4.537842758755084E-2</v>
      </c>
      <c r="AH106" s="15">
        <f t="shared" si="20"/>
        <v>3.7400179853400939E-2</v>
      </c>
      <c r="AI106" s="51"/>
      <c r="AJ106" s="51">
        <v>176576.83569059573</v>
      </c>
      <c r="AK106" s="51">
        <v>259.13487697502518</v>
      </c>
      <c r="AL106" s="15">
        <f t="shared" si="18"/>
        <v>-2.7783008294428369E-2</v>
      </c>
      <c r="AM106" s="53">
        <f t="shared" si="18"/>
        <v>-2.7783008294428369E-2</v>
      </c>
    </row>
    <row r="107" spans="1:39" x14ac:dyDescent="0.2">
      <c r="A107" s="160" t="s">
        <v>261</v>
      </c>
      <c r="B107" s="160" t="s">
        <v>262</v>
      </c>
      <c r="D107" s="62">
        <v>28964</v>
      </c>
      <c r="E107" s="67">
        <v>217.03983475937872</v>
      </c>
      <c r="F107" s="50"/>
      <c r="G107" s="82">
        <v>31906.490403721116</v>
      </c>
      <c r="H107" s="75">
        <v>237.6991198424497</v>
      </c>
      <c r="I107" s="84"/>
      <c r="J107" s="94">
        <f t="shared" si="19"/>
        <v>-9.2222314848453113E-2</v>
      </c>
      <c r="K107" s="117">
        <f t="shared" si="19"/>
        <v>-8.6913595207101513E-2</v>
      </c>
      <c r="L107" s="94">
        <v>4.3466756041727228E-2</v>
      </c>
      <c r="M107" s="88">
        <f>INDEX('Pace of change parameters'!$E$20:$I$20,1,$B$6)</f>
        <v>3.7400000000000003E-2</v>
      </c>
      <c r="N107" s="99">
        <f>IF(INDEX('Pace of change parameters'!$E$28:$I$28,1,$B$6)=1,(1+L107)*D107,D107)</f>
        <v>30222.971121992588</v>
      </c>
      <c r="O107" s="85">
        <f>IF(K107&lt;INDEX('Pace of change parameters'!$E$16:$I$16,1,$B$6),1,IF(K107&gt;INDEX('Pace of change parameters'!$E$17:$I$17,1,$B$6),0,(K107-INDEX('Pace of change parameters'!$E$17:$I$17,1,$B$6))/(INDEX('Pace of change parameters'!$E$16:$I$16,1,$B$6)-INDEX('Pace of change parameters'!$E$17:$I$17,1,$B$6))))</f>
        <v>0</v>
      </c>
      <c r="P107" s="52">
        <v>4.3466756041727228E-2</v>
      </c>
      <c r="Q107" s="52">
        <v>3.74000000000001E-2</v>
      </c>
      <c r="R107" s="9">
        <f>IF(INDEX('Pace of change parameters'!$E$29:$I$29,1,$B$6)=1,D107*(1+P107),D107)</f>
        <v>30222.971121992588</v>
      </c>
      <c r="S107" s="94">
        <f>IF(P107&lt;INDEX('Pace of change parameters'!$E$22:$I$22,1,$B$6),INDEX('Pace of change parameters'!$E$22:$I$22,1,$B$6),P107)</f>
        <v>4.3466756041727228E-2</v>
      </c>
      <c r="T107" s="123">
        <v>3.74000000000001E-2</v>
      </c>
      <c r="U107" s="108">
        <f t="shared" si="12"/>
        <v>30222.971121992588</v>
      </c>
      <c r="V107" s="122">
        <f>IF(J107&gt;INDEX('Pace of change parameters'!$E$24:$I$24,1,$B$6),0,IF(J107&lt;INDEX('Pace of change parameters'!$E$23:$I$23,1,$B$6),1,(J107-INDEX('Pace of change parameters'!$E$24:$I$24,1,$B$6))/(INDEX('Pace of change parameters'!$E$23:$I$23,1,$B$6)-INDEX('Pace of change parameters'!$E$24:$I$24,1,$B$6))))</f>
        <v>1</v>
      </c>
      <c r="W107" s="123">
        <f>MIN(S107, S107+(INDEX('Pace of change parameters'!$E$25:$I$25,1,$B$6)-S107)*(1-V107))</f>
        <v>4.3466756041727228E-2</v>
      </c>
      <c r="X107" s="123">
        <v>3.74000000000001E-2</v>
      </c>
      <c r="Y107" s="99">
        <f t="shared" si="13"/>
        <v>30222.971121992588</v>
      </c>
      <c r="Z107" s="88">
        <v>-1.0219783567263274E-2</v>
      </c>
      <c r="AA107" s="90">
        <f t="shared" si="17"/>
        <v>32993.561779831391</v>
      </c>
      <c r="AB107" s="90">
        <f>IF(INDEX('Pace of change parameters'!$E$27:$I$27,1,$B$6)=1,MAX(AA107,Y107),Y107)</f>
        <v>30222.971121992588</v>
      </c>
      <c r="AC107" s="88">
        <f t="shared" si="14"/>
        <v>4.3466756041727228E-2</v>
      </c>
      <c r="AD107" s="134">
        <v>3.74000000000001E-2</v>
      </c>
      <c r="AE107" s="51">
        <f t="shared" si="15"/>
        <v>30223</v>
      </c>
      <c r="AF107" s="51">
        <v>225.15733971670292</v>
      </c>
      <c r="AG107" s="15">
        <f t="shared" si="20"/>
        <v>4.3467753072780058E-2</v>
      </c>
      <c r="AH107" s="15">
        <f t="shared" si="20"/>
        <v>3.7400991234275871E-2</v>
      </c>
      <c r="AI107" s="51"/>
      <c r="AJ107" s="51">
        <v>33334.23039989965</v>
      </c>
      <c r="AK107" s="51">
        <v>248.33559336747018</v>
      </c>
      <c r="AL107" s="15">
        <f t="shared" si="18"/>
        <v>-9.3334400181892763E-2</v>
      </c>
      <c r="AM107" s="53">
        <f t="shared" si="18"/>
        <v>-9.3334400181892763E-2</v>
      </c>
    </row>
    <row r="108" spans="1:39" x14ac:dyDescent="0.2">
      <c r="A108" s="160" t="s">
        <v>263</v>
      </c>
      <c r="B108" s="160" t="s">
        <v>264</v>
      </c>
      <c r="D108" s="62">
        <v>75724</v>
      </c>
      <c r="E108" s="67">
        <v>257.25308363396897</v>
      </c>
      <c r="F108" s="50"/>
      <c r="G108" s="82">
        <v>71046.951723439066</v>
      </c>
      <c r="H108" s="75">
        <v>240.43159102756169</v>
      </c>
      <c r="I108" s="84"/>
      <c r="J108" s="94">
        <f t="shared" si="19"/>
        <v>6.5830386288310505E-2</v>
      </c>
      <c r="K108" s="117">
        <f t="shared" si="19"/>
        <v>6.9963737021891514E-2</v>
      </c>
      <c r="L108" s="94">
        <v>4.1423096081872446E-2</v>
      </c>
      <c r="M108" s="88">
        <f>INDEX('Pace of change parameters'!$E$20:$I$20,1,$B$6)</f>
        <v>3.7400000000000003E-2</v>
      </c>
      <c r="N108" s="99">
        <f>IF(INDEX('Pace of change parameters'!$E$28:$I$28,1,$B$6)=1,(1+L108)*D108,D108)</f>
        <v>78860.722527703707</v>
      </c>
      <c r="O108" s="85">
        <f>IF(K108&lt;INDEX('Pace of change parameters'!$E$16:$I$16,1,$B$6),1,IF(K108&gt;INDEX('Pace of change parameters'!$E$17:$I$17,1,$B$6),0,(K108-INDEX('Pace of change parameters'!$E$17:$I$17,1,$B$6))/(INDEX('Pace of change parameters'!$E$16:$I$16,1,$B$6)-INDEX('Pace of change parameters'!$E$17:$I$17,1,$B$6))))</f>
        <v>0</v>
      </c>
      <c r="P108" s="52">
        <v>4.1423096081872446E-2</v>
      </c>
      <c r="Q108" s="52">
        <v>3.74000000000001E-2</v>
      </c>
      <c r="R108" s="9">
        <f>IF(INDEX('Pace of change parameters'!$E$29:$I$29,1,$B$6)=1,D108*(1+P108),D108)</f>
        <v>78860.722527703707</v>
      </c>
      <c r="S108" s="94">
        <f>IF(P108&lt;INDEX('Pace of change parameters'!$E$22:$I$22,1,$B$6),INDEX('Pace of change parameters'!$E$22:$I$22,1,$B$6),P108)</f>
        <v>4.1423096081872446E-2</v>
      </c>
      <c r="T108" s="123">
        <v>3.74000000000001E-2</v>
      </c>
      <c r="U108" s="108">
        <f t="shared" si="12"/>
        <v>78860.722527703707</v>
      </c>
      <c r="V108" s="122">
        <f>IF(J108&gt;INDEX('Pace of change parameters'!$E$24:$I$24,1,$B$6),0,IF(J108&lt;INDEX('Pace of change parameters'!$E$23:$I$23,1,$B$6),1,(J108-INDEX('Pace of change parameters'!$E$24:$I$24,1,$B$6))/(INDEX('Pace of change parameters'!$E$23:$I$23,1,$B$6)-INDEX('Pace of change parameters'!$E$24:$I$24,1,$B$6))))</f>
        <v>1</v>
      </c>
      <c r="W108" s="123">
        <f>MIN(S108, S108+(INDEX('Pace of change parameters'!$E$25:$I$25,1,$B$6)-S108)*(1-V108))</f>
        <v>4.1423096081872446E-2</v>
      </c>
      <c r="X108" s="123">
        <v>3.74000000000001E-2</v>
      </c>
      <c r="Y108" s="99">
        <f t="shared" si="13"/>
        <v>78860.722527703707</v>
      </c>
      <c r="Z108" s="88">
        <v>0</v>
      </c>
      <c r="AA108" s="90">
        <f t="shared" si="17"/>
        <v>74226.134808090996</v>
      </c>
      <c r="AB108" s="90">
        <f>IF(INDEX('Pace of change parameters'!$E$27:$I$27,1,$B$6)=1,MAX(AA108,Y108),Y108)</f>
        <v>78860.722527703707</v>
      </c>
      <c r="AC108" s="88">
        <f t="shared" si="14"/>
        <v>4.1423096081872446E-2</v>
      </c>
      <c r="AD108" s="134">
        <v>3.74000000000001E-2</v>
      </c>
      <c r="AE108" s="51">
        <f t="shared" si="15"/>
        <v>78861</v>
      </c>
      <c r="AF108" s="51">
        <v>266.87528796213269</v>
      </c>
      <c r="AG108" s="15">
        <f t="shared" si="20"/>
        <v>4.1426760340182778E-2</v>
      </c>
      <c r="AH108" s="15">
        <f t="shared" si="20"/>
        <v>3.7403650103003727E-2</v>
      </c>
      <c r="AI108" s="51"/>
      <c r="AJ108" s="51">
        <v>74226.134808090996</v>
      </c>
      <c r="AK108" s="51">
        <v>251.19033617663189</v>
      </c>
      <c r="AL108" s="15">
        <f t="shared" si="18"/>
        <v>6.2442496889973942E-2</v>
      </c>
      <c r="AM108" s="53">
        <f t="shared" si="18"/>
        <v>6.244249688997372E-2</v>
      </c>
    </row>
    <row r="109" spans="1:39" x14ac:dyDescent="0.2">
      <c r="A109" s="160" t="s">
        <v>265</v>
      </c>
      <c r="B109" s="160" t="s">
        <v>266</v>
      </c>
      <c r="D109" s="62">
        <v>116009</v>
      </c>
      <c r="E109" s="67">
        <v>321.39811672725614</v>
      </c>
      <c r="F109" s="50"/>
      <c r="G109" s="82">
        <v>115819.79779058813</v>
      </c>
      <c r="H109" s="75">
        <v>319.60399952061391</v>
      </c>
      <c r="I109" s="84"/>
      <c r="J109" s="94">
        <f t="shared" si="19"/>
        <v>1.6335912600535796E-3</v>
      </c>
      <c r="K109" s="117">
        <f t="shared" si="19"/>
        <v>5.6135630634575051E-3</v>
      </c>
      <c r="L109" s="94">
        <v>4.1522088940385116E-2</v>
      </c>
      <c r="M109" s="88">
        <f>INDEX('Pace of change parameters'!$E$20:$I$20,1,$B$6)</f>
        <v>3.7400000000000003E-2</v>
      </c>
      <c r="N109" s="99">
        <f>IF(INDEX('Pace of change parameters'!$E$28:$I$28,1,$B$6)=1,(1+L109)*D109,D109)</f>
        <v>120825.93601588513</v>
      </c>
      <c r="O109" s="85">
        <f>IF(K109&lt;INDEX('Pace of change parameters'!$E$16:$I$16,1,$B$6),1,IF(K109&gt;INDEX('Pace of change parameters'!$E$17:$I$17,1,$B$6),0,(K109-INDEX('Pace of change parameters'!$E$17:$I$17,1,$B$6))/(INDEX('Pace of change parameters'!$E$16:$I$16,1,$B$6)-INDEX('Pace of change parameters'!$E$17:$I$17,1,$B$6))))</f>
        <v>0</v>
      </c>
      <c r="P109" s="52">
        <v>4.1522088940385116E-2</v>
      </c>
      <c r="Q109" s="52">
        <v>3.74000000000001E-2</v>
      </c>
      <c r="R109" s="9">
        <f>IF(INDEX('Pace of change parameters'!$E$29:$I$29,1,$B$6)=1,D109*(1+P109),D109)</f>
        <v>120825.93601588513</v>
      </c>
      <c r="S109" s="94">
        <f>IF(P109&lt;INDEX('Pace of change parameters'!$E$22:$I$22,1,$B$6),INDEX('Pace of change parameters'!$E$22:$I$22,1,$B$6),P109)</f>
        <v>4.1522088940385116E-2</v>
      </c>
      <c r="T109" s="123">
        <v>3.74000000000001E-2</v>
      </c>
      <c r="U109" s="108">
        <f t="shared" si="12"/>
        <v>120825.93601588513</v>
      </c>
      <c r="V109" s="122">
        <f>IF(J109&gt;INDEX('Pace of change parameters'!$E$24:$I$24,1,$B$6),0,IF(J109&lt;INDEX('Pace of change parameters'!$E$23:$I$23,1,$B$6),1,(J109-INDEX('Pace of change parameters'!$E$24:$I$24,1,$B$6))/(INDEX('Pace of change parameters'!$E$23:$I$23,1,$B$6)-INDEX('Pace of change parameters'!$E$24:$I$24,1,$B$6))))</f>
        <v>1</v>
      </c>
      <c r="W109" s="123">
        <f>MIN(S109, S109+(INDEX('Pace of change parameters'!$E$25:$I$25,1,$B$6)-S109)*(1-V109))</f>
        <v>4.1522088940385116E-2</v>
      </c>
      <c r="X109" s="123">
        <v>3.74000000000001E-2</v>
      </c>
      <c r="Y109" s="99">
        <f t="shared" si="13"/>
        <v>120825.93601588513</v>
      </c>
      <c r="Z109" s="88">
        <v>0</v>
      </c>
      <c r="AA109" s="90">
        <f t="shared" si="17"/>
        <v>121002.45986224135</v>
      </c>
      <c r="AB109" s="90">
        <f>IF(INDEX('Pace of change parameters'!$E$27:$I$27,1,$B$6)=1,MAX(AA109,Y109),Y109)</f>
        <v>120825.93601588513</v>
      </c>
      <c r="AC109" s="88">
        <f t="shared" si="14"/>
        <v>4.1522088940385116E-2</v>
      </c>
      <c r="AD109" s="134">
        <v>3.74000000000001E-2</v>
      </c>
      <c r="AE109" s="51">
        <f t="shared" si="15"/>
        <v>120826</v>
      </c>
      <c r="AF109" s="51">
        <v>333.41858285661584</v>
      </c>
      <c r="AG109" s="15">
        <f t="shared" si="20"/>
        <v>4.152264048478993E-2</v>
      </c>
      <c r="AH109" s="15">
        <f t="shared" si="20"/>
        <v>3.740054936152748E-2</v>
      </c>
      <c r="AI109" s="51"/>
      <c r="AJ109" s="51">
        <v>121002.45986224135</v>
      </c>
      <c r="AK109" s="51">
        <v>333.90552273048058</v>
      </c>
      <c r="AL109" s="15">
        <f t="shared" si="18"/>
        <v>-1.4583163221825179E-3</v>
      </c>
      <c r="AM109" s="53">
        <f t="shared" si="18"/>
        <v>-1.4583163221825179E-3</v>
      </c>
    </row>
    <row r="110" spans="1:39" x14ac:dyDescent="0.2">
      <c r="A110" s="160" t="s">
        <v>267</v>
      </c>
      <c r="B110" s="160" t="s">
        <v>268</v>
      </c>
      <c r="D110" s="62">
        <v>36955</v>
      </c>
      <c r="E110" s="67">
        <v>241.77098821836304</v>
      </c>
      <c r="F110" s="50"/>
      <c r="G110" s="82">
        <v>39203.539472065233</v>
      </c>
      <c r="H110" s="75">
        <v>254.94133182033798</v>
      </c>
      <c r="I110" s="84"/>
      <c r="J110" s="94">
        <f t="shared" si="19"/>
        <v>-5.735552203564287E-2</v>
      </c>
      <c r="K110" s="117">
        <f t="shared" si="19"/>
        <v>-5.1660291832382521E-2</v>
      </c>
      <c r="L110" s="94">
        <v>4.3667720175501579E-2</v>
      </c>
      <c r="M110" s="88">
        <f>INDEX('Pace of change parameters'!$E$20:$I$20,1,$B$6)</f>
        <v>3.7400000000000003E-2</v>
      </c>
      <c r="N110" s="99">
        <f>IF(INDEX('Pace of change parameters'!$E$28:$I$28,1,$B$6)=1,(1+L110)*D110,D110)</f>
        <v>38568.740599085664</v>
      </c>
      <c r="O110" s="85">
        <f>IF(K110&lt;INDEX('Pace of change parameters'!$E$16:$I$16,1,$B$6),1,IF(K110&gt;INDEX('Pace of change parameters'!$E$17:$I$17,1,$B$6),0,(K110-INDEX('Pace of change parameters'!$E$17:$I$17,1,$B$6))/(INDEX('Pace of change parameters'!$E$16:$I$16,1,$B$6)-INDEX('Pace of change parameters'!$E$17:$I$17,1,$B$6))))</f>
        <v>0</v>
      </c>
      <c r="P110" s="52">
        <v>4.3667720175501579E-2</v>
      </c>
      <c r="Q110" s="52">
        <v>3.74000000000001E-2</v>
      </c>
      <c r="R110" s="9">
        <f>IF(INDEX('Pace of change parameters'!$E$29:$I$29,1,$B$6)=1,D110*(1+P110),D110)</f>
        <v>38568.740599085664</v>
      </c>
      <c r="S110" s="94">
        <f>IF(P110&lt;INDEX('Pace of change parameters'!$E$22:$I$22,1,$B$6),INDEX('Pace of change parameters'!$E$22:$I$22,1,$B$6),P110)</f>
        <v>4.3667720175501579E-2</v>
      </c>
      <c r="T110" s="123">
        <v>3.74000000000001E-2</v>
      </c>
      <c r="U110" s="108">
        <f t="shared" si="12"/>
        <v>38568.740599085664</v>
      </c>
      <c r="V110" s="122">
        <f>IF(J110&gt;INDEX('Pace of change parameters'!$E$24:$I$24,1,$B$6),0,IF(J110&lt;INDEX('Pace of change parameters'!$E$23:$I$23,1,$B$6),1,(J110-INDEX('Pace of change parameters'!$E$24:$I$24,1,$B$6))/(INDEX('Pace of change parameters'!$E$23:$I$23,1,$B$6)-INDEX('Pace of change parameters'!$E$24:$I$24,1,$B$6))))</f>
        <v>1</v>
      </c>
      <c r="W110" s="123">
        <f>MIN(S110, S110+(INDEX('Pace of change parameters'!$E$25:$I$25,1,$B$6)-S110)*(1-V110))</f>
        <v>4.3667720175501579E-2</v>
      </c>
      <c r="X110" s="123">
        <v>3.74000000000001E-2</v>
      </c>
      <c r="Y110" s="99">
        <f t="shared" si="13"/>
        <v>38568.740599085664</v>
      </c>
      <c r="Z110" s="88">
        <v>-1.7654081326856974E-2</v>
      </c>
      <c r="AA110" s="90">
        <f t="shared" si="17"/>
        <v>40234.732735453879</v>
      </c>
      <c r="AB110" s="90">
        <f>IF(INDEX('Pace of change parameters'!$E$27:$I$27,1,$B$6)=1,MAX(AA110,Y110),Y110)</f>
        <v>38568.740599085664</v>
      </c>
      <c r="AC110" s="88">
        <f t="shared" si="14"/>
        <v>4.3667720175501579E-2</v>
      </c>
      <c r="AD110" s="134">
        <v>3.74000000000001E-2</v>
      </c>
      <c r="AE110" s="51">
        <f t="shared" si="15"/>
        <v>38569</v>
      </c>
      <c r="AF110" s="51">
        <v>250.81491006660434</v>
      </c>
      <c r="AG110" s="15">
        <f t="shared" si="20"/>
        <v>4.3674739548098973E-2</v>
      </c>
      <c r="AH110" s="15">
        <f t="shared" si="20"/>
        <v>3.7406977217932402E-2</v>
      </c>
      <c r="AI110" s="51"/>
      <c r="AJ110" s="51">
        <v>40957.805158695046</v>
      </c>
      <c r="AK110" s="51">
        <v>266.34935355865082</v>
      </c>
      <c r="AL110" s="15">
        <f t="shared" si="18"/>
        <v>-5.8323563712444737E-2</v>
      </c>
      <c r="AM110" s="53">
        <f t="shared" si="18"/>
        <v>-5.8323563712444848E-2</v>
      </c>
    </row>
    <row r="111" spans="1:39" x14ac:dyDescent="0.2">
      <c r="A111" s="160" t="s">
        <v>269</v>
      </c>
      <c r="B111" s="160" t="s">
        <v>270</v>
      </c>
      <c r="D111" s="62">
        <v>23025</v>
      </c>
      <c r="E111" s="67">
        <v>238.36998898497527</v>
      </c>
      <c r="F111" s="50"/>
      <c r="G111" s="82">
        <v>24368.569780253787</v>
      </c>
      <c r="H111" s="75">
        <v>250.6261141908918</v>
      </c>
      <c r="I111" s="84"/>
      <c r="J111" s="94">
        <f t="shared" si="19"/>
        <v>-5.5135356418927084E-2</v>
      </c>
      <c r="K111" s="117">
        <f t="shared" si="19"/>
        <v>-4.890202780936681E-2</v>
      </c>
      <c r="L111" s="94">
        <v>4.4243789894655938E-2</v>
      </c>
      <c r="M111" s="88">
        <f>INDEX('Pace of change parameters'!$E$20:$I$20,1,$B$6)</f>
        <v>3.7400000000000003E-2</v>
      </c>
      <c r="N111" s="99">
        <f>IF(INDEX('Pace of change parameters'!$E$28:$I$28,1,$B$6)=1,(1+L111)*D111,D111)</f>
        <v>24043.713262324454</v>
      </c>
      <c r="O111" s="85">
        <f>IF(K111&lt;INDEX('Pace of change parameters'!$E$16:$I$16,1,$B$6),1,IF(K111&gt;INDEX('Pace of change parameters'!$E$17:$I$17,1,$B$6),0,(K111-INDEX('Pace of change parameters'!$E$17:$I$17,1,$B$6))/(INDEX('Pace of change parameters'!$E$16:$I$16,1,$B$6)-INDEX('Pace of change parameters'!$E$17:$I$17,1,$B$6))))</f>
        <v>0</v>
      </c>
      <c r="P111" s="52">
        <v>4.4243789894655938E-2</v>
      </c>
      <c r="Q111" s="52">
        <v>3.74000000000001E-2</v>
      </c>
      <c r="R111" s="9">
        <f>IF(INDEX('Pace of change parameters'!$E$29:$I$29,1,$B$6)=1,D111*(1+P111),D111)</f>
        <v>24043.713262324454</v>
      </c>
      <c r="S111" s="94">
        <f>IF(P111&lt;INDEX('Pace of change parameters'!$E$22:$I$22,1,$B$6),INDEX('Pace of change parameters'!$E$22:$I$22,1,$B$6),P111)</f>
        <v>4.4243789894655938E-2</v>
      </c>
      <c r="T111" s="123">
        <v>3.74000000000001E-2</v>
      </c>
      <c r="U111" s="108">
        <f t="shared" si="12"/>
        <v>24043.713262324454</v>
      </c>
      <c r="V111" s="122">
        <f>IF(J111&gt;INDEX('Pace of change parameters'!$E$24:$I$24,1,$B$6),0,IF(J111&lt;INDEX('Pace of change parameters'!$E$23:$I$23,1,$B$6),1,(J111-INDEX('Pace of change parameters'!$E$24:$I$24,1,$B$6))/(INDEX('Pace of change parameters'!$E$23:$I$23,1,$B$6)-INDEX('Pace of change parameters'!$E$24:$I$24,1,$B$6))))</f>
        <v>1</v>
      </c>
      <c r="W111" s="123">
        <f>MIN(S111, S111+(INDEX('Pace of change parameters'!$E$25:$I$25,1,$B$6)-S111)*(1-V111))</f>
        <v>4.4243789894655938E-2</v>
      </c>
      <c r="X111" s="123">
        <v>3.74000000000001E-2</v>
      </c>
      <c r="Y111" s="99">
        <f t="shared" si="13"/>
        <v>24043.713262324454</v>
      </c>
      <c r="Z111" s="88">
        <v>0</v>
      </c>
      <c r="AA111" s="90">
        <f t="shared" si="17"/>
        <v>25459.005653479075</v>
      </c>
      <c r="AB111" s="90">
        <f>IF(INDEX('Pace of change parameters'!$E$27:$I$27,1,$B$6)=1,MAX(AA111,Y111),Y111)</f>
        <v>24043.713262324454</v>
      </c>
      <c r="AC111" s="88">
        <f t="shared" si="14"/>
        <v>4.4243789894655938E-2</v>
      </c>
      <c r="AD111" s="134">
        <v>3.74000000000001E-2</v>
      </c>
      <c r="AE111" s="51">
        <f t="shared" si="15"/>
        <v>24044</v>
      </c>
      <c r="AF111" s="51">
        <v>247.2879756155736</v>
      </c>
      <c r="AG111" s="15">
        <f t="shared" si="20"/>
        <v>4.4256243213897983E-2</v>
      </c>
      <c r="AH111" s="15">
        <f t="shared" si="20"/>
        <v>3.7412371702380876E-2</v>
      </c>
      <c r="AI111" s="51"/>
      <c r="AJ111" s="51">
        <v>25459.005653479075</v>
      </c>
      <c r="AK111" s="51">
        <v>261.8410401444969</v>
      </c>
      <c r="AL111" s="15">
        <f t="shared" si="18"/>
        <v>-5.5579769011352087E-2</v>
      </c>
      <c r="AM111" s="53">
        <f t="shared" si="18"/>
        <v>-5.5579769011352087E-2</v>
      </c>
    </row>
    <row r="112" spans="1:39" x14ac:dyDescent="0.2">
      <c r="A112" s="160" t="s">
        <v>271</v>
      </c>
      <c r="B112" s="160" t="s">
        <v>272</v>
      </c>
      <c r="D112" s="62">
        <v>26738</v>
      </c>
      <c r="E112" s="67">
        <v>210.97935526795069</v>
      </c>
      <c r="F112" s="50"/>
      <c r="G112" s="82">
        <v>28186.572285429836</v>
      </c>
      <c r="H112" s="75">
        <v>220.9189356299317</v>
      </c>
      <c r="I112" s="84"/>
      <c r="J112" s="94">
        <f t="shared" si="19"/>
        <v>-5.1392282493981423E-2</v>
      </c>
      <c r="K112" s="117">
        <f t="shared" si="19"/>
        <v>-4.4991980128996745E-2</v>
      </c>
      <c r="L112" s="94">
        <v>4.4399388209587221E-2</v>
      </c>
      <c r="M112" s="88">
        <f>INDEX('Pace of change parameters'!$E$20:$I$20,1,$B$6)</f>
        <v>3.7400000000000003E-2</v>
      </c>
      <c r="N112" s="99">
        <f>IF(INDEX('Pace of change parameters'!$E$28:$I$28,1,$B$6)=1,(1+L112)*D112,D112)</f>
        <v>27925.150841947943</v>
      </c>
      <c r="O112" s="85">
        <f>IF(K112&lt;INDEX('Pace of change parameters'!$E$16:$I$16,1,$B$6),1,IF(K112&gt;INDEX('Pace of change parameters'!$E$17:$I$17,1,$B$6),0,(K112-INDEX('Pace of change parameters'!$E$17:$I$17,1,$B$6))/(INDEX('Pace of change parameters'!$E$16:$I$16,1,$B$6)-INDEX('Pace of change parameters'!$E$17:$I$17,1,$B$6))))</f>
        <v>0</v>
      </c>
      <c r="P112" s="52">
        <v>4.4399388209587221E-2</v>
      </c>
      <c r="Q112" s="52">
        <v>3.74000000000001E-2</v>
      </c>
      <c r="R112" s="9">
        <f>IF(INDEX('Pace of change parameters'!$E$29:$I$29,1,$B$6)=1,D112*(1+P112),D112)</f>
        <v>27925.150841947943</v>
      </c>
      <c r="S112" s="94">
        <f>IF(P112&lt;INDEX('Pace of change parameters'!$E$22:$I$22,1,$B$6),INDEX('Pace of change parameters'!$E$22:$I$22,1,$B$6),P112)</f>
        <v>4.4399388209587221E-2</v>
      </c>
      <c r="T112" s="123">
        <v>3.74000000000001E-2</v>
      </c>
      <c r="U112" s="108">
        <f t="shared" si="12"/>
        <v>27925.150841947943</v>
      </c>
      <c r="V112" s="122">
        <f>IF(J112&gt;INDEX('Pace of change parameters'!$E$24:$I$24,1,$B$6),0,IF(J112&lt;INDEX('Pace of change parameters'!$E$23:$I$23,1,$B$6),1,(J112-INDEX('Pace of change parameters'!$E$24:$I$24,1,$B$6))/(INDEX('Pace of change parameters'!$E$23:$I$23,1,$B$6)-INDEX('Pace of change parameters'!$E$24:$I$24,1,$B$6))))</f>
        <v>1</v>
      </c>
      <c r="W112" s="123">
        <f>MIN(S112, S112+(INDEX('Pace of change parameters'!$E$25:$I$25,1,$B$6)-S112)*(1-V112))</f>
        <v>4.4399388209587221E-2</v>
      </c>
      <c r="X112" s="123">
        <v>3.74000000000001E-2</v>
      </c>
      <c r="Y112" s="99">
        <f t="shared" si="13"/>
        <v>27925.150841947943</v>
      </c>
      <c r="Z112" s="88">
        <v>-1.944359771182913E-2</v>
      </c>
      <c r="AA112" s="90">
        <f t="shared" si="17"/>
        <v>28875.282501232039</v>
      </c>
      <c r="AB112" s="90">
        <f>IF(INDEX('Pace of change parameters'!$E$27:$I$27,1,$B$6)=1,MAX(AA112,Y112),Y112)</f>
        <v>27925.150841947943</v>
      </c>
      <c r="AC112" s="88">
        <f t="shared" si="14"/>
        <v>4.4399388209587221E-2</v>
      </c>
      <c r="AD112" s="134">
        <v>3.74000000000001E-2</v>
      </c>
      <c r="AE112" s="51">
        <f t="shared" si="15"/>
        <v>27925</v>
      </c>
      <c r="AF112" s="51">
        <v>218.86880089548163</v>
      </c>
      <c r="AG112" s="15">
        <f t="shared" si="20"/>
        <v>4.4393746727503958E-2</v>
      </c>
      <c r="AH112" s="15">
        <f t="shared" si="20"/>
        <v>3.7394396326176471E-2</v>
      </c>
      <c r="AI112" s="51"/>
      <c r="AJ112" s="51">
        <v>29447.85474231805</v>
      </c>
      <c r="AK112" s="51">
        <v>230.80453559160154</v>
      </c>
      <c r="AL112" s="15">
        <f t="shared" si="18"/>
        <v>-5.1713605478012292E-2</v>
      </c>
      <c r="AM112" s="53">
        <f t="shared" si="18"/>
        <v>-5.1713605478012181E-2</v>
      </c>
    </row>
    <row r="113" spans="1:39" x14ac:dyDescent="0.2">
      <c r="A113" s="160" t="s">
        <v>273</v>
      </c>
      <c r="B113" s="160" t="s">
        <v>274</v>
      </c>
      <c r="D113" s="62">
        <v>28821</v>
      </c>
      <c r="E113" s="67">
        <v>172.0518912252812</v>
      </c>
      <c r="F113" s="50"/>
      <c r="G113" s="82">
        <v>37058.243741989245</v>
      </c>
      <c r="H113" s="75">
        <v>219.35915400087075</v>
      </c>
      <c r="I113" s="84"/>
      <c r="J113" s="94">
        <f t="shared" si="19"/>
        <v>-0.22227830868994869</v>
      </c>
      <c r="K113" s="117">
        <f t="shared" si="19"/>
        <v>-0.21566122002550103</v>
      </c>
      <c r="L113" s="94">
        <v>4.6226509350581368E-2</v>
      </c>
      <c r="M113" s="88">
        <f>INDEX('Pace of change parameters'!$E$20:$I$20,1,$B$6)</f>
        <v>3.7400000000000003E-2</v>
      </c>
      <c r="N113" s="99">
        <f>IF(INDEX('Pace of change parameters'!$E$28:$I$28,1,$B$6)=1,(1+L113)*D113,D113)</f>
        <v>30153.294225993104</v>
      </c>
      <c r="O113" s="85">
        <f>IF(K113&lt;INDEX('Pace of change parameters'!$E$16:$I$16,1,$B$6),1,IF(K113&gt;INDEX('Pace of change parameters'!$E$17:$I$17,1,$B$6),0,(K113-INDEX('Pace of change parameters'!$E$17:$I$17,1,$B$6))/(INDEX('Pace of change parameters'!$E$16:$I$16,1,$B$6)-INDEX('Pace of change parameters'!$E$17:$I$17,1,$B$6))))</f>
        <v>0</v>
      </c>
      <c r="P113" s="52">
        <v>4.6226509350581368E-2</v>
      </c>
      <c r="Q113" s="52">
        <v>3.74000000000001E-2</v>
      </c>
      <c r="R113" s="9">
        <f>IF(INDEX('Pace of change parameters'!$E$29:$I$29,1,$B$6)=1,D113*(1+P113),D113)</f>
        <v>30153.294225993104</v>
      </c>
      <c r="S113" s="94">
        <f>IF(P113&lt;INDEX('Pace of change parameters'!$E$22:$I$22,1,$B$6),INDEX('Pace of change parameters'!$E$22:$I$22,1,$B$6),P113)</f>
        <v>4.6226509350581368E-2</v>
      </c>
      <c r="T113" s="123">
        <v>3.74000000000001E-2</v>
      </c>
      <c r="U113" s="108">
        <f t="shared" si="12"/>
        <v>30153.294225993104</v>
      </c>
      <c r="V113" s="122">
        <f>IF(J113&gt;INDEX('Pace of change parameters'!$E$24:$I$24,1,$B$6),0,IF(J113&lt;INDEX('Pace of change parameters'!$E$23:$I$23,1,$B$6),1,(J113-INDEX('Pace of change parameters'!$E$24:$I$24,1,$B$6))/(INDEX('Pace of change parameters'!$E$23:$I$23,1,$B$6)-INDEX('Pace of change parameters'!$E$24:$I$24,1,$B$6))))</f>
        <v>1</v>
      </c>
      <c r="W113" s="123">
        <f>MIN(S113, S113+(INDEX('Pace of change parameters'!$E$25:$I$25,1,$B$6)-S113)*(1-V113))</f>
        <v>4.6226509350581368E-2</v>
      </c>
      <c r="X113" s="123">
        <v>3.74000000000001E-2</v>
      </c>
      <c r="Y113" s="99">
        <f t="shared" si="13"/>
        <v>30153.294225993104</v>
      </c>
      <c r="Z113" s="88">
        <v>0</v>
      </c>
      <c r="AA113" s="90">
        <f t="shared" si="17"/>
        <v>38716.51251768638</v>
      </c>
      <c r="AB113" s="90">
        <f>IF(INDEX('Pace of change parameters'!$E$27:$I$27,1,$B$6)=1,MAX(AA113,Y113),Y113)</f>
        <v>30153.294225993104</v>
      </c>
      <c r="AC113" s="88">
        <f t="shared" si="14"/>
        <v>4.6226509350581368E-2</v>
      </c>
      <c r="AD113" s="134">
        <v>3.74000000000001E-2</v>
      </c>
      <c r="AE113" s="51">
        <f t="shared" si="15"/>
        <v>30153</v>
      </c>
      <c r="AF113" s="51">
        <v>178.48489034286882</v>
      </c>
      <c r="AG113" s="15">
        <f t="shared" si="20"/>
        <v>4.6216300614135619E-2</v>
      </c>
      <c r="AH113" s="15">
        <f t="shared" si="20"/>
        <v>3.7389877389748527E-2</v>
      </c>
      <c r="AI113" s="51"/>
      <c r="AJ113" s="51">
        <v>38716.51251768638</v>
      </c>
      <c r="AK113" s="51">
        <v>229.17495742306113</v>
      </c>
      <c r="AL113" s="15">
        <f t="shared" si="18"/>
        <v>-0.22118501798875656</v>
      </c>
      <c r="AM113" s="53">
        <f t="shared" si="18"/>
        <v>-0.22118501798875656</v>
      </c>
    </row>
    <row r="114" spans="1:39" x14ac:dyDescent="0.2">
      <c r="A114" s="160" t="s">
        <v>275</v>
      </c>
      <c r="B114" s="160" t="s">
        <v>276</v>
      </c>
      <c r="D114" s="62">
        <v>29371</v>
      </c>
      <c r="E114" s="67">
        <v>217.18577681174088</v>
      </c>
      <c r="F114" s="50"/>
      <c r="G114" s="82">
        <v>33398.0086757436</v>
      </c>
      <c r="H114" s="75">
        <v>245.0772722461524</v>
      </c>
      <c r="I114" s="84"/>
      <c r="J114" s="94">
        <f t="shared" si="19"/>
        <v>-0.12057631084659093</v>
      </c>
      <c r="K114" s="117">
        <f t="shared" si="19"/>
        <v>-0.1138069441477938</v>
      </c>
      <c r="L114" s="94">
        <v>4.538538986377838E-2</v>
      </c>
      <c r="M114" s="88">
        <f>INDEX('Pace of change parameters'!$E$20:$I$20,1,$B$6)</f>
        <v>3.7400000000000003E-2</v>
      </c>
      <c r="N114" s="99">
        <f>IF(INDEX('Pace of change parameters'!$E$28:$I$28,1,$B$6)=1,(1+L114)*D114,D114)</f>
        <v>30704.014285689034</v>
      </c>
      <c r="O114" s="85">
        <f>IF(K114&lt;INDEX('Pace of change parameters'!$E$16:$I$16,1,$B$6),1,IF(K114&gt;INDEX('Pace of change parameters'!$E$17:$I$17,1,$B$6),0,(K114-INDEX('Pace of change parameters'!$E$17:$I$17,1,$B$6))/(INDEX('Pace of change parameters'!$E$16:$I$16,1,$B$6)-INDEX('Pace of change parameters'!$E$17:$I$17,1,$B$6))))</f>
        <v>0</v>
      </c>
      <c r="P114" s="52">
        <v>4.538538986377838E-2</v>
      </c>
      <c r="Q114" s="52">
        <v>3.74000000000001E-2</v>
      </c>
      <c r="R114" s="9">
        <f>IF(INDEX('Pace of change parameters'!$E$29:$I$29,1,$B$6)=1,D114*(1+P114),D114)</f>
        <v>30704.014285689034</v>
      </c>
      <c r="S114" s="94">
        <f>IF(P114&lt;INDEX('Pace of change parameters'!$E$22:$I$22,1,$B$6),INDEX('Pace of change parameters'!$E$22:$I$22,1,$B$6),P114)</f>
        <v>4.538538986377838E-2</v>
      </c>
      <c r="T114" s="123">
        <v>3.74000000000001E-2</v>
      </c>
      <c r="U114" s="108">
        <f t="shared" si="12"/>
        <v>30704.014285689034</v>
      </c>
      <c r="V114" s="122">
        <f>IF(J114&gt;INDEX('Pace of change parameters'!$E$24:$I$24,1,$B$6),0,IF(J114&lt;INDEX('Pace of change parameters'!$E$23:$I$23,1,$B$6),1,(J114-INDEX('Pace of change parameters'!$E$24:$I$24,1,$B$6))/(INDEX('Pace of change parameters'!$E$23:$I$23,1,$B$6)-INDEX('Pace of change parameters'!$E$24:$I$24,1,$B$6))))</f>
        <v>1</v>
      </c>
      <c r="W114" s="123">
        <f>MIN(S114, S114+(INDEX('Pace of change parameters'!$E$25:$I$25,1,$B$6)-S114)*(1-V114))</f>
        <v>4.538538986377838E-2</v>
      </c>
      <c r="X114" s="123">
        <v>3.74000000000001E-2</v>
      </c>
      <c r="Y114" s="99">
        <f t="shared" si="13"/>
        <v>30704.014285689034</v>
      </c>
      <c r="Z114" s="88">
        <v>0</v>
      </c>
      <c r="AA114" s="90">
        <f t="shared" si="17"/>
        <v>34892.490587596731</v>
      </c>
      <c r="AB114" s="90">
        <f>IF(INDEX('Pace of change parameters'!$E$27:$I$27,1,$B$6)=1,MAX(AA114,Y114),Y114)</f>
        <v>30704.014285689034</v>
      </c>
      <c r="AC114" s="88">
        <f t="shared" si="14"/>
        <v>4.538538986377838E-2</v>
      </c>
      <c r="AD114" s="134">
        <v>3.74000000000001E-2</v>
      </c>
      <c r="AE114" s="51">
        <f t="shared" si="15"/>
        <v>30704</v>
      </c>
      <c r="AF114" s="51">
        <v>225.30842003496556</v>
      </c>
      <c r="AG114" s="15">
        <f t="shared" si="20"/>
        <v>4.538490347621793E-2</v>
      </c>
      <c r="AH114" s="15">
        <f t="shared" si="20"/>
        <v>3.739951732781055E-2</v>
      </c>
      <c r="AI114" s="51"/>
      <c r="AJ114" s="51">
        <v>34892.490587596731</v>
      </c>
      <c r="AK114" s="51">
        <v>256.04390064409608</v>
      </c>
      <c r="AL114" s="15">
        <f t="shared" si="18"/>
        <v>-0.12003988586259351</v>
      </c>
      <c r="AM114" s="53">
        <f t="shared" si="18"/>
        <v>-0.12003988586259351</v>
      </c>
    </row>
    <row r="115" spans="1:39" x14ac:dyDescent="0.2">
      <c r="A115" s="160" t="s">
        <v>277</v>
      </c>
      <c r="B115" s="160" t="s">
        <v>278</v>
      </c>
      <c r="D115" s="62">
        <v>120050</v>
      </c>
      <c r="E115" s="67">
        <v>216.15907223038124</v>
      </c>
      <c r="F115" s="50"/>
      <c r="G115" s="82">
        <v>126359.55998252124</v>
      </c>
      <c r="H115" s="75">
        <v>225.99175035630626</v>
      </c>
      <c r="I115" s="84"/>
      <c r="J115" s="94">
        <f t="shared" si="19"/>
        <v>-4.9933380453319187E-2</v>
      </c>
      <c r="K115" s="117">
        <f t="shared" si="19"/>
        <v>-4.3509013538868047E-2</v>
      </c>
      <c r="L115" s="94">
        <v>4.4414916743661159E-2</v>
      </c>
      <c r="M115" s="88">
        <f>INDEX('Pace of change parameters'!$E$20:$I$20,1,$B$6)</f>
        <v>3.7400000000000003E-2</v>
      </c>
      <c r="N115" s="99">
        <f>IF(INDEX('Pace of change parameters'!$E$28:$I$28,1,$B$6)=1,(1+L115)*D115,D115)</f>
        <v>125382.01075507652</v>
      </c>
      <c r="O115" s="85">
        <f>IF(K115&lt;INDEX('Pace of change parameters'!$E$16:$I$16,1,$B$6),1,IF(K115&gt;INDEX('Pace of change parameters'!$E$17:$I$17,1,$B$6),0,(K115-INDEX('Pace of change parameters'!$E$17:$I$17,1,$B$6))/(INDEX('Pace of change parameters'!$E$16:$I$16,1,$B$6)-INDEX('Pace of change parameters'!$E$17:$I$17,1,$B$6))))</f>
        <v>0</v>
      </c>
      <c r="P115" s="52">
        <v>4.4414916743661159E-2</v>
      </c>
      <c r="Q115" s="52">
        <v>3.74000000000001E-2</v>
      </c>
      <c r="R115" s="9">
        <f>IF(INDEX('Pace of change parameters'!$E$29:$I$29,1,$B$6)=1,D115*(1+P115),D115)</f>
        <v>125382.01075507652</v>
      </c>
      <c r="S115" s="94">
        <f>IF(P115&lt;INDEX('Pace of change parameters'!$E$22:$I$22,1,$B$6),INDEX('Pace of change parameters'!$E$22:$I$22,1,$B$6),P115)</f>
        <v>4.4414916743661159E-2</v>
      </c>
      <c r="T115" s="123">
        <v>3.74000000000001E-2</v>
      </c>
      <c r="U115" s="108">
        <f t="shared" si="12"/>
        <v>125382.01075507652</v>
      </c>
      <c r="V115" s="122">
        <f>IF(J115&gt;INDEX('Pace of change parameters'!$E$24:$I$24,1,$B$6),0,IF(J115&lt;INDEX('Pace of change parameters'!$E$23:$I$23,1,$B$6),1,(J115-INDEX('Pace of change parameters'!$E$24:$I$24,1,$B$6))/(INDEX('Pace of change parameters'!$E$23:$I$23,1,$B$6)-INDEX('Pace of change parameters'!$E$24:$I$24,1,$B$6))))</f>
        <v>1</v>
      </c>
      <c r="W115" s="123">
        <f>MIN(S115, S115+(INDEX('Pace of change parameters'!$E$25:$I$25,1,$B$6)-S115)*(1-V115))</f>
        <v>4.4414916743661159E-2</v>
      </c>
      <c r="X115" s="123">
        <v>3.74000000000001E-2</v>
      </c>
      <c r="Y115" s="99">
        <f t="shared" si="13"/>
        <v>125382.01075507652</v>
      </c>
      <c r="Z115" s="88">
        <v>-4.5448113978152627E-3</v>
      </c>
      <c r="AA115" s="90">
        <f t="shared" si="17"/>
        <v>131413.87343193538</v>
      </c>
      <c r="AB115" s="90">
        <f>IF(INDEX('Pace of change parameters'!$E$27:$I$27,1,$B$6)=1,MAX(AA115,Y115),Y115)</f>
        <v>125382.01075507652</v>
      </c>
      <c r="AC115" s="88">
        <f t="shared" si="14"/>
        <v>4.4414916743661159E-2</v>
      </c>
      <c r="AD115" s="134">
        <v>3.74000000000001E-2</v>
      </c>
      <c r="AE115" s="51">
        <f t="shared" si="15"/>
        <v>125382</v>
      </c>
      <c r="AF115" s="51">
        <v>224.24340229654084</v>
      </c>
      <c r="AG115" s="15">
        <f t="shared" si="20"/>
        <v>4.4414827155351944E-2</v>
      </c>
      <c r="AH115" s="15">
        <f t="shared" si="20"/>
        <v>3.7399911013419551E-2</v>
      </c>
      <c r="AI115" s="51"/>
      <c r="AJ115" s="51">
        <v>132013.85148885142</v>
      </c>
      <c r="AK115" s="51">
        <v>236.10434678127885</v>
      </c>
      <c r="AL115" s="15">
        <f t="shared" si="18"/>
        <v>-5.0236027614204426E-2</v>
      </c>
      <c r="AM115" s="53">
        <f t="shared" si="18"/>
        <v>-5.0236027614204426E-2</v>
      </c>
    </row>
    <row r="116" spans="1:39" x14ac:dyDescent="0.2">
      <c r="A116" s="160" t="s">
        <v>279</v>
      </c>
      <c r="B116" s="160" t="s">
        <v>280</v>
      </c>
      <c r="D116" s="62">
        <v>81222</v>
      </c>
      <c r="E116" s="67">
        <v>210.21401851152555</v>
      </c>
      <c r="F116" s="50"/>
      <c r="G116" s="82">
        <v>85498.888055598974</v>
      </c>
      <c r="H116" s="75">
        <v>219.86633084203837</v>
      </c>
      <c r="I116" s="84"/>
      <c r="J116" s="94">
        <f t="shared" si="19"/>
        <v>-5.0022733077157211E-2</v>
      </c>
      <c r="K116" s="117">
        <f t="shared" si="19"/>
        <v>-4.390082052830302E-2</v>
      </c>
      <c r="L116" s="94">
        <v>4.4085288479326579E-2</v>
      </c>
      <c r="M116" s="88">
        <f>INDEX('Pace of change parameters'!$E$20:$I$20,1,$B$6)</f>
        <v>3.7400000000000003E-2</v>
      </c>
      <c r="N116" s="99">
        <f>IF(INDEX('Pace of change parameters'!$E$28:$I$28,1,$B$6)=1,(1+L116)*D116,D116)</f>
        <v>84802.695300867868</v>
      </c>
      <c r="O116" s="85">
        <f>IF(K116&lt;INDEX('Pace of change parameters'!$E$16:$I$16,1,$B$6),1,IF(K116&gt;INDEX('Pace of change parameters'!$E$17:$I$17,1,$B$6),0,(K116-INDEX('Pace of change parameters'!$E$17:$I$17,1,$B$6))/(INDEX('Pace of change parameters'!$E$16:$I$16,1,$B$6)-INDEX('Pace of change parameters'!$E$17:$I$17,1,$B$6))))</f>
        <v>0</v>
      </c>
      <c r="P116" s="52">
        <v>4.4085288479326579E-2</v>
      </c>
      <c r="Q116" s="52">
        <v>3.74000000000001E-2</v>
      </c>
      <c r="R116" s="9">
        <f>IF(INDEX('Pace of change parameters'!$E$29:$I$29,1,$B$6)=1,D116*(1+P116),D116)</f>
        <v>84802.695300867868</v>
      </c>
      <c r="S116" s="94">
        <f>IF(P116&lt;INDEX('Pace of change parameters'!$E$22:$I$22,1,$B$6),INDEX('Pace of change parameters'!$E$22:$I$22,1,$B$6),P116)</f>
        <v>4.4085288479326579E-2</v>
      </c>
      <c r="T116" s="123">
        <v>3.74000000000001E-2</v>
      </c>
      <c r="U116" s="108">
        <f t="shared" si="12"/>
        <v>84802.695300867868</v>
      </c>
      <c r="V116" s="122">
        <f>IF(J116&gt;INDEX('Pace of change parameters'!$E$24:$I$24,1,$B$6),0,IF(J116&lt;INDEX('Pace of change parameters'!$E$23:$I$23,1,$B$6),1,(J116-INDEX('Pace of change parameters'!$E$24:$I$24,1,$B$6))/(INDEX('Pace of change parameters'!$E$23:$I$23,1,$B$6)-INDEX('Pace of change parameters'!$E$24:$I$24,1,$B$6))))</f>
        <v>1</v>
      </c>
      <c r="W116" s="123">
        <f>MIN(S116, S116+(INDEX('Pace of change parameters'!$E$25:$I$25,1,$B$6)-S116)*(1-V116))</f>
        <v>4.4085288479326579E-2</v>
      </c>
      <c r="X116" s="123">
        <v>3.74000000000001E-2</v>
      </c>
      <c r="Y116" s="99">
        <f t="shared" si="13"/>
        <v>84802.695300867868</v>
      </c>
      <c r="Z116" s="88">
        <v>-1.1919154922864106E-2</v>
      </c>
      <c r="AA116" s="90">
        <f t="shared" si="17"/>
        <v>88260.085450375089</v>
      </c>
      <c r="AB116" s="90">
        <f>IF(INDEX('Pace of change parameters'!$E$27:$I$27,1,$B$6)=1,MAX(AA116,Y116),Y116)</f>
        <v>84802.695300867868</v>
      </c>
      <c r="AC116" s="88">
        <f t="shared" si="14"/>
        <v>4.4085288479326579E-2</v>
      </c>
      <c r="AD116" s="134">
        <v>3.74000000000001E-2</v>
      </c>
      <c r="AE116" s="51">
        <f t="shared" si="15"/>
        <v>84803</v>
      </c>
      <c r="AF116" s="51">
        <v>218.07680635884449</v>
      </c>
      <c r="AG116" s="15">
        <f t="shared" si="20"/>
        <v>4.4089039915293782E-2</v>
      </c>
      <c r="AH116" s="15">
        <f t="shared" si="20"/>
        <v>3.7403727415485477E-2</v>
      </c>
      <c r="AI116" s="51"/>
      <c r="AJ116" s="51">
        <v>89324.761116571332</v>
      </c>
      <c r="AK116" s="51">
        <v>229.70482922854816</v>
      </c>
      <c r="AL116" s="15">
        <f t="shared" si="18"/>
        <v>-5.0621586445334099E-2</v>
      </c>
      <c r="AM116" s="53">
        <f t="shared" si="18"/>
        <v>-5.062158644533421E-2</v>
      </c>
    </row>
    <row r="117" spans="1:39" x14ac:dyDescent="0.2">
      <c r="A117" s="160" t="s">
        <v>281</v>
      </c>
      <c r="B117" s="160" t="s">
        <v>282</v>
      </c>
      <c r="D117" s="62">
        <v>64984</v>
      </c>
      <c r="E117" s="67">
        <v>232.91568239952198</v>
      </c>
      <c r="F117" s="50"/>
      <c r="G117" s="82">
        <v>74669.34041461382</v>
      </c>
      <c r="H117" s="75">
        <v>265.71957504186702</v>
      </c>
      <c r="I117" s="84"/>
      <c r="J117" s="94">
        <f t="shared" si="19"/>
        <v>-0.1297097357608139</v>
      </c>
      <c r="K117" s="117">
        <f t="shared" si="19"/>
        <v>-0.1234530524790145</v>
      </c>
      <c r="L117" s="94">
        <v>4.4858067156723802E-2</v>
      </c>
      <c r="M117" s="88">
        <f>INDEX('Pace of change parameters'!$E$20:$I$20,1,$B$6)</f>
        <v>3.7400000000000003E-2</v>
      </c>
      <c r="N117" s="99">
        <f>IF(INDEX('Pace of change parameters'!$E$28:$I$28,1,$B$6)=1,(1+L117)*D117,D117)</f>
        <v>67899.056636112538</v>
      </c>
      <c r="O117" s="85">
        <f>IF(K117&lt;INDEX('Pace of change parameters'!$E$16:$I$16,1,$B$6),1,IF(K117&gt;INDEX('Pace of change parameters'!$E$17:$I$17,1,$B$6),0,(K117-INDEX('Pace of change parameters'!$E$17:$I$17,1,$B$6))/(INDEX('Pace of change parameters'!$E$16:$I$16,1,$B$6)-INDEX('Pace of change parameters'!$E$17:$I$17,1,$B$6))))</f>
        <v>0</v>
      </c>
      <c r="P117" s="52">
        <v>4.4858067156723802E-2</v>
      </c>
      <c r="Q117" s="52">
        <v>3.74000000000001E-2</v>
      </c>
      <c r="R117" s="9">
        <f>IF(INDEX('Pace of change parameters'!$E$29:$I$29,1,$B$6)=1,D117*(1+P117),D117)</f>
        <v>67899.056636112538</v>
      </c>
      <c r="S117" s="94">
        <f>IF(P117&lt;INDEX('Pace of change parameters'!$E$22:$I$22,1,$B$6),INDEX('Pace of change parameters'!$E$22:$I$22,1,$B$6),P117)</f>
        <v>4.4858067156723802E-2</v>
      </c>
      <c r="T117" s="123">
        <v>3.74000000000001E-2</v>
      </c>
      <c r="U117" s="108">
        <f t="shared" si="12"/>
        <v>67899.056636112538</v>
      </c>
      <c r="V117" s="122">
        <f>IF(J117&gt;INDEX('Pace of change parameters'!$E$24:$I$24,1,$B$6),0,IF(J117&lt;INDEX('Pace of change parameters'!$E$23:$I$23,1,$B$6),1,(J117-INDEX('Pace of change parameters'!$E$24:$I$24,1,$B$6))/(INDEX('Pace of change parameters'!$E$23:$I$23,1,$B$6)-INDEX('Pace of change parameters'!$E$24:$I$24,1,$B$6))))</f>
        <v>1</v>
      </c>
      <c r="W117" s="123">
        <f>MIN(S117, S117+(INDEX('Pace of change parameters'!$E$25:$I$25,1,$B$6)-S117)*(1-V117))</f>
        <v>4.4858067156723802E-2</v>
      </c>
      <c r="X117" s="123">
        <v>3.74000000000001E-2</v>
      </c>
      <c r="Y117" s="99">
        <f t="shared" si="13"/>
        <v>67899.056636112538</v>
      </c>
      <c r="Z117" s="88">
        <v>-5.866190796925963E-4</v>
      </c>
      <c r="AA117" s="90">
        <f t="shared" si="17"/>
        <v>77964.854311071278</v>
      </c>
      <c r="AB117" s="90">
        <f>IF(INDEX('Pace of change parameters'!$E$27:$I$27,1,$B$6)=1,MAX(AA117,Y117),Y117)</f>
        <v>67899.056636112538</v>
      </c>
      <c r="AC117" s="88">
        <f t="shared" si="14"/>
        <v>4.4858067156723802E-2</v>
      </c>
      <c r="AD117" s="134">
        <v>3.74000000000001E-2</v>
      </c>
      <c r="AE117" s="51">
        <f t="shared" si="15"/>
        <v>67899</v>
      </c>
      <c r="AF117" s="51">
        <v>241.62652737503817</v>
      </c>
      <c r="AG117" s="15">
        <f t="shared" si="20"/>
        <v>4.4857195617382661E-2</v>
      </c>
      <c r="AH117" s="15">
        <f t="shared" si="20"/>
        <v>3.7399134681598722E-2</v>
      </c>
      <c r="AI117" s="51"/>
      <c r="AJ117" s="51">
        <v>78010.616827320773</v>
      </c>
      <c r="AK117" s="51">
        <v>277.60989767699425</v>
      </c>
      <c r="AL117" s="15">
        <f t="shared" si="18"/>
        <v>-0.1296184703897828</v>
      </c>
      <c r="AM117" s="53">
        <f t="shared" si="18"/>
        <v>-0.12961847038978269</v>
      </c>
    </row>
    <row r="118" spans="1:39" x14ac:dyDescent="0.2">
      <c r="A118" s="160" t="s">
        <v>283</v>
      </c>
      <c r="B118" s="160" t="s">
        <v>284</v>
      </c>
      <c r="D118" s="62">
        <v>106562</v>
      </c>
      <c r="E118" s="67">
        <v>222.24894859248471</v>
      </c>
      <c r="F118" s="50"/>
      <c r="G118" s="82">
        <v>125925.22591467951</v>
      </c>
      <c r="H118" s="75">
        <v>259.70208901265227</v>
      </c>
      <c r="I118" s="84"/>
      <c r="J118" s="94">
        <f t="shared" si="19"/>
        <v>-0.1537676488092945</v>
      </c>
      <c r="K118" s="117">
        <f t="shared" si="19"/>
        <v>-0.1442157841800914</v>
      </c>
      <c r="L118" s="94">
        <v>4.9109673297637935E-2</v>
      </c>
      <c r="M118" s="88">
        <f>INDEX('Pace of change parameters'!$E$20:$I$20,1,$B$6)</f>
        <v>3.7400000000000003E-2</v>
      </c>
      <c r="N118" s="99">
        <f>IF(INDEX('Pace of change parameters'!$E$28:$I$28,1,$B$6)=1,(1+L118)*D118,D118)</f>
        <v>111795.22500594289</v>
      </c>
      <c r="O118" s="85">
        <f>IF(K118&lt;INDEX('Pace of change parameters'!$E$16:$I$16,1,$B$6),1,IF(K118&gt;INDEX('Pace of change parameters'!$E$17:$I$17,1,$B$6),0,(K118-INDEX('Pace of change parameters'!$E$17:$I$17,1,$B$6))/(INDEX('Pace of change parameters'!$E$16:$I$16,1,$B$6)-INDEX('Pace of change parameters'!$E$17:$I$17,1,$B$6))))</f>
        <v>0</v>
      </c>
      <c r="P118" s="52">
        <v>4.9109673297637935E-2</v>
      </c>
      <c r="Q118" s="52">
        <v>3.74000000000001E-2</v>
      </c>
      <c r="R118" s="9">
        <f>IF(INDEX('Pace of change parameters'!$E$29:$I$29,1,$B$6)=1,D118*(1+P118),D118)</f>
        <v>111795.22500594289</v>
      </c>
      <c r="S118" s="94">
        <f>IF(P118&lt;INDEX('Pace of change parameters'!$E$22:$I$22,1,$B$6),INDEX('Pace of change parameters'!$E$22:$I$22,1,$B$6),P118)</f>
        <v>4.9109673297637935E-2</v>
      </c>
      <c r="T118" s="123">
        <v>3.74000000000001E-2</v>
      </c>
      <c r="U118" s="108">
        <f t="shared" si="12"/>
        <v>111795.22500594289</v>
      </c>
      <c r="V118" s="122">
        <f>IF(J118&gt;INDEX('Pace of change parameters'!$E$24:$I$24,1,$B$6),0,IF(J118&lt;INDEX('Pace of change parameters'!$E$23:$I$23,1,$B$6),1,(J118-INDEX('Pace of change parameters'!$E$24:$I$24,1,$B$6))/(INDEX('Pace of change parameters'!$E$23:$I$23,1,$B$6)-INDEX('Pace of change parameters'!$E$24:$I$24,1,$B$6))))</f>
        <v>1</v>
      </c>
      <c r="W118" s="123">
        <f>MIN(S118, S118+(INDEX('Pace of change parameters'!$E$25:$I$25,1,$B$6)-S118)*(1-V118))</f>
        <v>4.9109673297637935E-2</v>
      </c>
      <c r="X118" s="123">
        <v>3.74000000000001E-2</v>
      </c>
      <c r="Y118" s="99">
        <f t="shared" si="13"/>
        <v>111795.22500594289</v>
      </c>
      <c r="Z118" s="88">
        <v>-1.6712164448575262E-2</v>
      </c>
      <c r="AA118" s="90">
        <f t="shared" si="17"/>
        <v>129361.4282733173</v>
      </c>
      <c r="AB118" s="90">
        <f>IF(INDEX('Pace of change parameters'!$E$27:$I$27,1,$B$6)=1,MAX(AA118,Y118),Y118)</f>
        <v>111795.22500594289</v>
      </c>
      <c r="AC118" s="88">
        <f t="shared" si="14"/>
        <v>4.9109673297637935E-2</v>
      </c>
      <c r="AD118" s="134">
        <v>3.74000000000001E-2</v>
      </c>
      <c r="AE118" s="51">
        <f t="shared" si="15"/>
        <v>111795</v>
      </c>
      <c r="AF118" s="51">
        <v>230.56059522848111</v>
      </c>
      <c r="AG118" s="15">
        <f t="shared" si="20"/>
        <v>4.9107561795011412E-2</v>
      </c>
      <c r="AH118" s="15">
        <f t="shared" si="20"/>
        <v>3.7397912064981664E-2</v>
      </c>
      <c r="AI118" s="51"/>
      <c r="AJ118" s="51">
        <v>131560.08199854504</v>
      </c>
      <c r="AK118" s="51">
        <v>271.32314337754218</v>
      </c>
      <c r="AL118" s="15">
        <f t="shared" si="18"/>
        <v>-0.15023616357098057</v>
      </c>
      <c r="AM118" s="53">
        <f t="shared" si="18"/>
        <v>-0.15023616357098069</v>
      </c>
    </row>
    <row r="119" spans="1:39" x14ac:dyDescent="0.2">
      <c r="A119" s="160" t="s">
        <v>285</v>
      </c>
      <c r="B119" s="160" t="s">
        <v>286</v>
      </c>
      <c r="D119" s="62">
        <v>201295</v>
      </c>
      <c r="E119" s="67">
        <v>212.12136839847884</v>
      </c>
      <c r="F119" s="50"/>
      <c r="G119" s="82">
        <v>227524.6762323658</v>
      </c>
      <c r="H119" s="75">
        <v>237.67842060460089</v>
      </c>
      <c r="I119" s="84"/>
      <c r="J119" s="94">
        <f t="shared" si="19"/>
        <v>-0.11528277577056312</v>
      </c>
      <c r="K119" s="117">
        <f t="shared" si="19"/>
        <v>-0.10752786113737467</v>
      </c>
      <c r="L119" s="94">
        <v>4.6493242699639614E-2</v>
      </c>
      <c r="M119" s="88">
        <f>INDEX('Pace of change parameters'!$E$20:$I$20,1,$B$6)</f>
        <v>3.7400000000000003E-2</v>
      </c>
      <c r="N119" s="99">
        <f>IF(INDEX('Pace of change parameters'!$E$28:$I$28,1,$B$6)=1,(1+L119)*D119,D119)</f>
        <v>210653.85728922396</v>
      </c>
      <c r="O119" s="85">
        <f>IF(K119&lt;INDEX('Pace of change parameters'!$E$16:$I$16,1,$B$6),1,IF(K119&gt;INDEX('Pace of change parameters'!$E$17:$I$17,1,$B$6),0,(K119-INDEX('Pace of change parameters'!$E$17:$I$17,1,$B$6))/(INDEX('Pace of change parameters'!$E$16:$I$16,1,$B$6)-INDEX('Pace of change parameters'!$E$17:$I$17,1,$B$6))))</f>
        <v>0</v>
      </c>
      <c r="P119" s="52">
        <v>4.6493242699639614E-2</v>
      </c>
      <c r="Q119" s="52">
        <v>3.74000000000001E-2</v>
      </c>
      <c r="R119" s="9">
        <f>IF(INDEX('Pace of change parameters'!$E$29:$I$29,1,$B$6)=1,D119*(1+P119),D119)</f>
        <v>210653.85728922396</v>
      </c>
      <c r="S119" s="94">
        <f>IF(P119&lt;INDEX('Pace of change parameters'!$E$22:$I$22,1,$B$6),INDEX('Pace of change parameters'!$E$22:$I$22,1,$B$6),P119)</f>
        <v>4.6493242699639614E-2</v>
      </c>
      <c r="T119" s="123">
        <v>3.74000000000001E-2</v>
      </c>
      <c r="U119" s="108">
        <f t="shared" si="12"/>
        <v>210653.85728922396</v>
      </c>
      <c r="V119" s="122">
        <f>IF(J119&gt;INDEX('Pace of change parameters'!$E$24:$I$24,1,$B$6),0,IF(J119&lt;INDEX('Pace of change parameters'!$E$23:$I$23,1,$B$6),1,(J119-INDEX('Pace of change parameters'!$E$24:$I$24,1,$B$6))/(INDEX('Pace of change parameters'!$E$23:$I$23,1,$B$6)-INDEX('Pace of change parameters'!$E$24:$I$24,1,$B$6))))</f>
        <v>1</v>
      </c>
      <c r="W119" s="123">
        <f>MIN(S119, S119+(INDEX('Pace of change parameters'!$E$25:$I$25,1,$B$6)-S119)*(1-V119))</f>
        <v>4.6493242699639614E-2</v>
      </c>
      <c r="X119" s="123">
        <v>3.74000000000001E-2</v>
      </c>
      <c r="Y119" s="99">
        <f t="shared" si="13"/>
        <v>210653.85728922396</v>
      </c>
      <c r="Z119" s="88">
        <v>-1.0403917160849208E-2</v>
      </c>
      <c r="AA119" s="90">
        <f t="shared" si="17"/>
        <v>235232.79531161938</v>
      </c>
      <c r="AB119" s="90">
        <f>IF(INDEX('Pace of change parameters'!$E$27:$I$27,1,$B$6)=1,MAX(AA119,Y119),Y119)</f>
        <v>210653.85728922396</v>
      </c>
      <c r="AC119" s="88">
        <f t="shared" si="14"/>
        <v>4.6493242699639614E-2</v>
      </c>
      <c r="AD119" s="134">
        <v>3.74000000000001E-2</v>
      </c>
      <c r="AE119" s="51">
        <f t="shared" si="15"/>
        <v>210654</v>
      </c>
      <c r="AF119" s="51">
        <v>220.05485665611218</v>
      </c>
      <c r="AG119" s="15">
        <f t="shared" si="20"/>
        <v>4.6493951662982091E-2</v>
      </c>
      <c r="AH119" s="15">
        <f t="shared" si="20"/>
        <v>3.7400702802981911E-2</v>
      </c>
      <c r="AI119" s="51"/>
      <c r="AJ119" s="51">
        <v>237705.86746537697</v>
      </c>
      <c r="AK119" s="51">
        <v>248.3139678876752</v>
      </c>
      <c r="AL119" s="15">
        <f t="shared" si="18"/>
        <v>-0.11380395340606053</v>
      </c>
      <c r="AM119" s="53">
        <f t="shared" si="18"/>
        <v>-0.11380395340606064</v>
      </c>
    </row>
    <row r="120" spans="1:39" x14ac:dyDescent="0.2">
      <c r="A120" s="160" t="s">
        <v>287</v>
      </c>
      <c r="B120" s="160" t="s">
        <v>288</v>
      </c>
      <c r="D120" s="62">
        <v>36468</v>
      </c>
      <c r="E120" s="67">
        <v>196.54634429927765</v>
      </c>
      <c r="F120" s="50"/>
      <c r="G120" s="82">
        <v>48413.823446029528</v>
      </c>
      <c r="H120" s="75">
        <v>259.65215999500236</v>
      </c>
      <c r="I120" s="84"/>
      <c r="J120" s="94">
        <f t="shared" si="19"/>
        <v>-0.24674406183486874</v>
      </c>
      <c r="K120" s="117">
        <f t="shared" si="19"/>
        <v>-0.24303982565344084</v>
      </c>
      <c r="L120" s="94">
        <v>4.2501552367411932E-2</v>
      </c>
      <c r="M120" s="88">
        <f>INDEX('Pace of change parameters'!$E$20:$I$20,1,$B$6)</f>
        <v>3.7400000000000003E-2</v>
      </c>
      <c r="N120" s="99">
        <f>IF(INDEX('Pace of change parameters'!$E$28:$I$28,1,$B$6)=1,(1+L120)*D120,D120)</f>
        <v>38017.946611734777</v>
      </c>
      <c r="O120" s="85">
        <f>IF(K120&lt;INDEX('Pace of change parameters'!$E$16:$I$16,1,$B$6),1,IF(K120&gt;INDEX('Pace of change parameters'!$E$17:$I$17,1,$B$6),0,(K120-INDEX('Pace of change parameters'!$E$17:$I$17,1,$B$6))/(INDEX('Pace of change parameters'!$E$16:$I$16,1,$B$6)-INDEX('Pace of change parameters'!$E$17:$I$17,1,$B$6))))</f>
        <v>0</v>
      </c>
      <c r="P120" s="52">
        <v>4.2501552367411932E-2</v>
      </c>
      <c r="Q120" s="52">
        <v>3.74000000000001E-2</v>
      </c>
      <c r="R120" s="9">
        <f>IF(INDEX('Pace of change parameters'!$E$29:$I$29,1,$B$6)=1,D120*(1+P120),D120)</f>
        <v>38017.946611734777</v>
      </c>
      <c r="S120" s="94">
        <f>IF(P120&lt;INDEX('Pace of change parameters'!$E$22:$I$22,1,$B$6),INDEX('Pace of change parameters'!$E$22:$I$22,1,$B$6),P120)</f>
        <v>4.2501552367411932E-2</v>
      </c>
      <c r="T120" s="123">
        <v>3.74000000000001E-2</v>
      </c>
      <c r="U120" s="108">
        <f t="shared" si="12"/>
        <v>38017.946611734777</v>
      </c>
      <c r="V120" s="122">
        <f>IF(J120&gt;INDEX('Pace of change parameters'!$E$24:$I$24,1,$B$6),0,IF(J120&lt;INDEX('Pace of change parameters'!$E$23:$I$23,1,$B$6),1,(J120-INDEX('Pace of change parameters'!$E$24:$I$24,1,$B$6))/(INDEX('Pace of change parameters'!$E$23:$I$23,1,$B$6)-INDEX('Pace of change parameters'!$E$24:$I$24,1,$B$6))))</f>
        <v>1</v>
      </c>
      <c r="W120" s="123">
        <f>MIN(S120, S120+(INDEX('Pace of change parameters'!$E$25:$I$25,1,$B$6)-S120)*(1-V120))</f>
        <v>4.2501552367411932E-2</v>
      </c>
      <c r="X120" s="123">
        <v>3.74000000000001E-2</v>
      </c>
      <c r="Y120" s="99">
        <f t="shared" si="13"/>
        <v>38017.946611734777</v>
      </c>
      <c r="Z120" s="88">
        <v>0</v>
      </c>
      <c r="AA120" s="90">
        <f t="shared" si="17"/>
        <v>50580.227560903943</v>
      </c>
      <c r="AB120" s="90">
        <f>IF(INDEX('Pace of change parameters'!$E$27:$I$27,1,$B$6)=1,MAX(AA120,Y120),Y120)</f>
        <v>38017.946611734777</v>
      </c>
      <c r="AC120" s="88">
        <f t="shared" si="14"/>
        <v>4.2501552367411932E-2</v>
      </c>
      <c r="AD120" s="134">
        <v>3.74000000000001E-2</v>
      </c>
      <c r="AE120" s="51">
        <f t="shared" si="15"/>
        <v>38018</v>
      </c>
      <c r="AF120" s="51">
        <v>203.89746390706864</v>
      </c>
      <c r="AG120" s="15">
        <f t="shared" si="20"/>
        <v>4.2503016343095279E-2</v>
      </c>
      <c r="AH120" s="15">
        <f t="shared" si="20"/>
        <v>3.7401456811618772E-2</v>
      </c>
      <c r="AI120" s="51"/>
      <c r="AJ120" s="51">
        <v>50580.227560903943</v>
      </c>
      <c r="AK120" s="51">
        <v>271.27098015441976</v>
      </c>
      <c r="AL120" s="15">
        <f t="shared" si="18"/>
        <v>-0.24836241683131399</v>
      </c>
      <c r="AM120" s="53">
        <f t="shared" si="18"/>
        <v>-0.24836241683131399</v>
      </c>
    </row>
    <row r="121" spans="1:39" x14ac:dyDescent="0.2">
      <c r="A121" s="160" t="s">
        <v>289</v>
      </c>
      <c r="B121" s="160" t="s">
        <v>290</v>
      </c>
      <c r="D121" s="62">
        <v>135904</v>
      </c>
      <c r="E121" s="67">
        <v>225.32549636985203</v>
      </c>
      <c r="F121" s="50"/>
      <c r="G121" s="82">
        <v>151899.10108336201</v>
      </c>
      <c r="H121" s="75">
        <v>249.48650536273698</v>
      </c>
      <c r="I121" s="84"/>
      <c r="J121" s="94">
        <f t="shared" si="19"/>
        <v>-0.10530082778162009</v>
      </c>
      <c r="K121" s="117">
        <f t="shared" si="19"/>
        <v>-9.6842949312053728E-2</v>
      </c>
      <c r="L121" s="94">
        <v>4.7206875200938248E-2</v>
      </c>
      <c r="M121" s="88">
        <f>INDEX('Pace of change parameters'!$E$20:$I$20,1,$B$6)</f>
        <v>3.7400000000000003E-2</v>
      </c>
      <c r="N121" s="99">
        <f>IF(INDEX('Pace of change parameters'!$E$28:$I$28,1,$B$6)=1,(1+L121)*D121,D121)</f>
        <v>142319.60316730832</v>
      </c>
      <c r="O121" s="85">
        <f>IF(K121&lt;INDEX('Pace of change parameters'!$E$16:$I$16,1,$B$6),1,IF(K121&gt;INDEX('Pace of change parameters'!$E$17:$I$17,1,$B$6),0,(K121-INDEX('Pace of change parameters'!$E$17:$I$17,1,$B$6))/(INDEX('Pace of change parameters'!$E$16:$I$16,1,$B$6)-INDEX('Pace of change parameters'!$E$17:$I$17,1,$B$6))))</f>
        <v>0</v>
      </c>
      <c r="P121" s="52">
        <v>4.7206875200938248E-2</v>
      </c>
      <c r="Q121" s="52">
        <v>3.74000000000001E-2</v>
      </c>
      <c r="R121" s="9">
        <f>IF(INDEX('Pace of change parameters'!$E$29:$I$29,1,$B$6)=1,D121*(1+P121),D121)</f>
        <v>142319.60316730832</v>
      </c>
      <c r="S121" s="94">
        <f>IF(P121&lt;INDEX('Pace of change parameters'!$E$22:$I$22,1,$B$6),INDEX('Pace of change parameters'!$E$22:$I$22,1,$B$6),P121)</f>
        <v>4.7206875200938248E-2</v>
      </c>
      <c r="T121" s="123">
        <v>3.74000000000001E-2</v>
      </c>
      <c r="U121" s="108">
        <f t="shared" si="12"/>
        <v>142319.60316730832</v>
      </c>
      <c r="V121" s="122">
        <f>IF(J121&gt;INDEX('Pace of change parameters'!$E$24:$I$24,1,$B$6),0,IF(J121&lt;INDEX('Pace of change parameters'!$E$23:$I$23,1,$B$6),1,(J121-INDEX('Pace of change parameters'!$E$24:$I$24,1,$B$6))/(INDEX('Pace of change parameters'!$E$23:$I$23,1,$B$6)-INDEX('Pace of change parameters'!$E$24:$I$24,1,$B$6))))</f>
        <v>1</v>
      </c>
      <c r="W121" s="123">
        <f>MIN(S121, S121+(INDEX('Pace of change parameters'!$E$25:$I$25,1,$B$6)-S121)*(1-V121))</f>
        <v>4.7206875200938248E-2</v>
      </c>
      <c r="X121" s="123">
        <v>3.74000000000001E-2</v>
      </c>
      <c r="Y121" s="99">
        <f t="shared" si="13"/>
        <v>142319.60316730832</v>
      </c>
      <c r="Z121" s="88">
        <v>-1.2014776937128713E-2</v>
      </c>
      <c r="AA121" s="90">
        <f t="shared" si="17"/>
        <v>156789.52689642372</v>
      </c>
      <c r="AB121" s="90">
        <f>IF(INDEX('Pace of change parameters'!$E$27:$I$27,1,$B$6)=1,MAX(AA121,Y121),Y121)</f>
        <v>142319.60316730832</v>
      </c>
      <c r="AC121" s="88">
        <f t="shared" si="14"/>
        <v>4.7206875200938248E-2</v>
      </c>
      <c r="AD121" s="134">
        <v>3.74000000000001E-2</v>
      </c>
      <c r="AE121" s="51">
        <f t="shared" si="15"/>
        <v>142320</v>
      </c>
      <c r="AF121" s="51">
        <v>233.75332171148648</v>
      </c>
      <c r="AG121" s="15">
        <f t="shared" si="20"/>
        <v>4.7209795149517397E-2</v>
      </c>
      <c r="AH121" s="15">
        <f t="shared" si="20"/>
        <v>3.7402892603866311E-2</v>
      </c>
      <c r="AI121" s="51"/>
      <c r="AJ121" s="51">
        <v>158696.22666051381</v>
      </c>
      <c r="AK121" s="51">
        <v>260.65043651611904</v>
      </c>
      <c r="AL121" s="15">
        <f t="shared" si="18"/>
        <v>-0.1031922875869391</v>
      </c>
      <c r="AM121" s="53">
        <f t="shared" si="18"/>
        <v>-0.1031922875869391</v>
      </c>
    </row>
    <row r="122" spans="1:39" x14ac:dyDescent="0.2">
      <c r="A122" s="160" t="s">
        <v>291</v>
      </c>
      <c r="B122" s="160" t="s">
        <v>292</v>
      </c>
      <c r="D122" s="62">
        <v>50499</v>
      </c>
      <c r="E122" s="67">
        <v>211.12791540945935</v>
      </c>
      <c r="F122" s="50"/>
      <c r="G122" s="82">
        <v>62446.384163173236</v>
      </c>
      <c r="H122" s="75">
        <v>260.02692515522403</v>
      </c>
      <c r="I122" s="84"/>
      <c r="J122" s="94">
        <f t="shared" si="19"/>
        <v>-0.19132227307116068</v>
      </c>
      <c r="K122" s="117">
        <f t="shared" si="19"/>
        <v>-0.18805363989353885</v>
      </c>
      <c r="L122" s="94">
        <v>4.1593116671263752E-2</v>
      </c>
      <c r="M122" s="88">
        <f>INDEX('Pace of change parameters'!$E$20:$I$20,1,$B$6)</f>
        <v>3.7400000000000003E-2</v>
      </c>
      <c r="N122" s="99">
        <f>IF(INDEX('Pace of change parameters'!$E$28:$I$28,1,$B$6)=1,(1+L122)*D122,D122)</f>
        <v>52599.410798782148</v>
      </c>
      <c r="O122" s="85">
        <f>IF(K122&lt;INDEX('Pace of change parameters'!$E$16:$I$16,1,$B$6),1,IF(K122&gt;INDEX('Pace of change parameters'!$E$17:$I$17,1,$B$6),0,(K122-INDEX('Pace of change parameters'!$E$17:$I$17,1,$B$6))/(INDEX('Pace of change parameters'!$E$16:$I$16,1,$B$6)-INDEX('Pace of change parameters'!$E$17:$I$17,1,$B$6))))</f>
        <v>0</v>
      </c>
      <c r="P122" s="52">
        <v>4.1593116671263752E-2</v>
      </c>
      <c r="Q122" s="52">
        <v>3.74000000000001E-2</v>
      </c>
      <c r="R122" s="9">
        <f>IF(INDEX('Pace of change parameters'!$E$29:$I$29,1,$B$6)=1,D122*(1+P122),D122)</f>
        <v>52599.410798782148</v>
      </c>
      <c r="S122" s="94">
        <f>IF(P122&lt;INDEX('Pace of change parameters'!$E$22:$I$22,1,$B$6),INDEX('Pace of change parameters'!$E$22:$I$22,1,$B$6),P122)</f>
        <v>4.1593116671263752E-2</v>
      </c>
      <c r="T122" s="123">
        <v>3.74000000000001E-2</v>
      </c>
      <c r="U122" s="108">
        <f t="shared" si="12"/>
        <v>52599.410798782148</v>
      </c>
      <c r="V122" s="122">
        <f>IF(J122&gt;INDEX('Pace of change parameters'!$E$24:$I$24,1,$B$6),0,IF(J122&lt;INDEX('Pace of change parameters'!$E$23:$I$23,1,$B$6),1,(J122-INDEX('Pace of change parameters'!$E$24:$I$24,1,$B$6))/(INDEX('Pace of change parameters'!$E$23:$I$23,1,$B$6)-INDEX('Pace of change parameters'!$E$24:$I$24,1,$B$6))))</f>
        <v>1</v>
      </c>
      <c r="W122" s="123">
        <f>MIN(S122, S122+(INDEX('Pace of change parameters'!$E$25:$I$25,1,$B$6)-S122)*(1-V122))</f>
        <v>4.1593116671263752E-2</v>
      </c>
      <c r="X122" s="123">
        <v>3.74000000000001E-2</v>
      </c>
      <c r="Y122" s="99">
        <f t="shared" si="13"/>
        <v>52599.410798782148</v>
      </c>
      <c r="Z122" s="88">
        <v>0</v>
      </c>
      <c r="AA122" s="90">
        <f t="shared" si="17"/>
        <v>65240.712187295067</v>
      </c>
      <c r="AB122" s="90">
        <f>IF(INDEX('Pace of change parameters'!$E$27:$I$27,1,$B$6)=1,MAX(AA122,Y122),Y122)</f>
        <v>52599.410798782148</v>
      </c>
      <c r="AC122" s="88">
        <f t="shared" si="14"/>
        <v>4.1593116671263752E-2</v>
      </c>
      <c r="AD122" s="134">
        <v>3.74000000000001E-2</v>
      </c>
      <c r="AE122" s="51">
        <f t="shared" si="15"/>
        <v>52599</v>
      </c>
      <c r="AF122" s="51">
        <v>219.0223888784503</v>
      </c>
      <c r="AG122" s="15">
        <f t="shared" si="20"/>
        <v>4.1584981880829375E-2</v>
      </c>
      <c r="AH122" s="15">
        <f t="shared" si="20"/>
        <v>3.739189795759823E-2</v>
      </c>
      <c r="AI122" s="51"/>
      <c r="AJ122" s="51">
        <v>65240.712187295067</v>
      </c>
      <c r="AK122" s="51">
        <v>271.66251516935284</v>
      </c>
      <c r="AL122" s="15">
        <f t="shared" si="18"/>
        <v>-0.19377029715743821</v>
      </c>
      <c r="AM122" s="53">
        <f t="shared" si="18"/>
        <v>-0.1937702971574381</v>
      </c>
    </row>
    <row r="123" spans="1:39" x14ac:dyDescent="0.2">
      <c r="A123" s="160" t="s">
        <v>293</v>
      </c>
      <c r="B123" s="160" t="s">
        <v>294</v>
      </c>
      <c r="D123" s="62">
        <v>160037</v>
      </c>
      <c r="E123" s="67">
        <v>245.41145729691311</v>
      </c>
      <c r="F123" s="50"/>
      <c r="G123" s="82">
        <v>170942.49328738506</v>
      </c>
      <c r="H123" s="75">
        <v>259.3402131397832</v>
      </c>
      <c r="I123" s="84"/>
      <c r="J123" s="94">
        <f t="shared" si="19"/>
        <v>-6.3796269012240114E-2</v>
      </c>
      <c r="K123" s="117">
        <f t="shared" si="19"/>
        <v>-5.370843061412367E-2</v>
      </c>
      <c r="L123" s="94">
        <v>4.8578254484378913E-2</v>
      </c>
      <c r="M123" s="88">
        <f>INDEX('Pace of change parameters'!$E$20:$I$20,1,$B$6)</f>
        <v>3.7400000000000003E-2</v>
      </c>
      <c r="N123" s="99">
        <f>IF(INDEX('Pace of change parameters'!$E$28:$I$28,1,$B$6)=1,(1+L123)*D123,D123)</f>
        <v>167811.31811291655</v>
      </c>
      <c r="O123" s="85">
        <f>IF(K123&lt;INDEX('Pace of change parameters'!$E$16:$I$16,1,$B$6),1,IF(K123&gt;INDEX('Pace of change parameters'!$E$17:$I$17,1,$B$6),0,(K123-INDEX('Pace of change parameters'!$E$17:$I$17,1,$B$6))/(INDEX('Pace of change parameters'!$E$16:$I$16,1,$B$6)-INDEX('Pace of change parameters'!$E$17:$I$17,1,$B$6))))</f>
        <v>0</v>
      </c>
      <c r="P123" s="52">
        <v>4.8578254484378913E-2</v>
      </c>
      <c r="Q123" s="52">
        <v>3.74000000000001E-2</v>
      </c>
      <c r="R123" s="9">
        <f>IF(INDEX('Pace of change parameters'!$E$29:$I$29,1,$B$6)=1,D123*(1+P123),D123)</f>
        <v>167811.31811291655</v>
      </c>
      <c r="S123" s="94">
        <f>IF(P123&lt;INDEX('Pace of change parameters'!$E$22:$I$22,1,$B$6),INDEX('Pace of change parameters'!$E$22:$I$22,1,$B$6),P123)</f>
        <v>4.8578254484378913E-2</v>
      </c>
      <c r="T123" s="123">
        <v>3.74000000000001E-2</v>
      </c>
      <c r="U123" s="108">
        <f t="shared" si="12"/>
        <v>167811.31811291655</v>
      </c>
      <c r="V123" s="122">
        <f>IF(J123&gt;INDEX('Pace of change parameters'!$E$24:$I$24,1,$B$6),0,IF(J123&lt;INDEX('Pace of change parameters'!$E$23:$I$23,1,$B$6),1,(J123-INDEX('Pace of change parameters'!$E$24:$I$24,1,$B$6))/(INDEX('Pace of change parameters'!$E$23:$I$23,1,$B$6)-INDEX('Pace of change parameters'!$E$24:$I$24,1,$B$6))))</f>
        <v>1</v>
      </c>
      <c r="W123" s="123">
        <f>MIN(S123, S123+(INDEX('Pace of change parameters'!$E$25:$I$25,1,$B$6)-S123)*(1-V123))</f>
        <v>4.8578254484378913E-2</v>
      </c>
      <c r="X123" s="123">
        <v>3.74000000000001E-2</v>
      </c>
      <c r="Y123" s="99">
        <f t="shared" si="13"/>
        <v>167811.31811291655</v>
      </c>
      <c r="Z123" s="88">
        <v>-2.0056615003412936E-2</v>
      </c>
      <c r="AA123" s="90">
        <f t="shared" si="17"/>
        <v>175009.81934759693</v>
      </c>
      <c r="AB123" s="90">
        <f>IF(INDEX('Pace of change parameters'!$E$27:$I$27,1,$B$6)=1,MAX(AA123,Y123),Y123)</f>
        <v>167811.31811291655</v>
      </c>
      <c r="AC123" s="88">
        <f t="shared" si="14"/>
        <v>4.8578254484378913E-2</v>
      </c>
      <c r="AD123" s="134">
        <v>3.74000000000001E-2</v>
      </c>
      <c r="AE123" s="51">
        <f t="shared" si="15"/>
        <v>167811</v>
      </c>
      <c r="AF123" s="51">
        <v>254.58936318446561</v>
      </c>
      <c r="AG123" s="15">
        <f t="shared" si="20"/>
        <v>4.857626673831672E-2</v>
      </c>
      <c r="AH123" s="15">
        <f t="shared" si="20"/>
        <v>3.7398033444088652E-2</v>
      </c>
      <c r="AI123" s="51"/>
      <c r="AJ123" s="51">
        <v>178591.76563369163</v>
      </c>
      <c r="AK123" s="51">
        <v>270.94507441509131</v>
      </c>
      <c r="AL123" s="15">
        <f t="shared" si="18"/>
        <v>-6.0365412679798336E-2</v>
      </c>
      <c r="AM123" s="53">
        <f t="shared" si="18"/>
        <v>-6.0365412679798447E-2</v>
      </c>
    </row>
    <row r="124" spans="1:39" x14ac:dyDescent="0.2">
      <c r="A124" s="160" t="s">
        <v>295</v>
      </c>
      <c r="B124" s="160" t="s">
        <v>296</v>
      </c>
      <c r="D124" s="62">
        <v>88095</v>
      </c>
      <c r="E124" s="67">
        <v>216.9782065737127</v>
      </c>
      <c r="F124" s="50"/>
      <c r="G124" s="82">
        <v>96471.915181980716</v>
      </c>
      <c r="H124" s="75">
        <v>236.30566824289065</v>
      </c>
      <c r="I124" s="84"/>
      <c r="J124" s="94">
        <f t="shared" si="19"/>
        <v>-8.6832682508467318E-2</v>
      </c>
      <c r="K124" s="117">
        <f t="shared" si="19"/>
        <v>-8.1790089137057431E-2</v>
      </c>
      <c r="L124" s="94">
        <v>4.3128617596467134E-2</v>
      </c>
      <c r="M124" s="88">
        <f>INDEX('Pace of change parameters'!$E$20:$I$20,1,$B$6)</f>
        <v>3.7400000000000003E-2</v>
      </c>
      <c r="N124" s="99">
        <f>IF(INDEX('Pace of change parameters'!$E$28:$I$28,1,$B$6)=1,(1+L124)*D124,D124)</f>
        <v>91894.415567160773</v>
      </c>
      <c r="O124" s="85">
        <f>IF(K124&lt;INDEX('Pace of change parameters'!$E$16:$I$16,1,$B$6),1,IF(K124&gt;INDEX('Pace of change parameters'!$E$17:$I$17,1,$B$6),0,(K124-INDEX('Pace of change parameters'!$E$17:$I$17,1,$B$6))/(INDEX('Pace of change parameters'!$E$16:$I$16,1,$B$6)-INDEX('Pace of change parameters'!$E$17:$I$17,1,$B$6))))</f>
        <v>0</v>
      </c>
      <c r="P124" s="52">
        <v>4.3128617596467134E-2</v>
      </c>
      <c r="Q124" s="52">
        <v>3.74000000000001E-2</v>
      </c>
      <c r="R124" s="9">
        <f>IF(INDEX('Pace of change parameters'!$E$29:$I$29,1,$B$6)=1,D124*(1+P124),D124)</f>
        <v>91894.415567160773</v>
      </c>
      <c r="S124" s="94">
        <f>IF(P124&lt;INDEX('Pace of change parameters'!$E$22:$I$22,1,$B$6),INDEX('Pace of change parameters'!$E$22:$I$22,1,$B$6),P124)</f>
        <v>4.3128617596467134E-2</v>
      </c>
      <c r="T124" s="123">
        <v>3.74000000000001E-2</v>
      </c>
      <c r="U124" s="108">
        <f t="shared" si="12"/>
        <v>91894.415567160773</v>
      </c>
      <c r="V124" s="122">
        <f>IF(J124&gt;INDEX('Pace of change parameters'!$E$24:$I$24,1,$B$6),0,IF(J124&lt;INDEX('Pace of change parameters'!$E$23:$I$23,1,$B$6),1,(J124-INDEX('Pace of change parameters'!$E$24:$I$24,1,$B$6))/(INDEX('Pace of change parameters'!$E$23:$I$23,1,$B$6)-INDEX('Pace of change parameters'!$E$24:$I$24,1,$B$6))))</f>
        <v>1</v>
      </c>
      <c r="W124" s="123">
        <f>MIN(S124, S124+(INDEX('Pace of change parameters'!$E$25:$I$25,1,$B$6)-S124)*(1-V124))</f>
        <v>4.3128617596467134E-2</v>
      </c>
      <c r="X124" s="123">
        <v>3.74000000000001E-2</v>
      </c>
      <c r="Y124" s="99">
        <f t="shared" si="13"/>
        <v>91894.415567160773</v>
      </c>
      <c r="Z124" s="88">
        <v>-2.2591933901445982E-2</v>
      </c>
      <c r="AA124" s="90">
        <f t="shared" si="17"/>
        <v>98511.791232488671</v>
      </c>
      <c r="AB124" s="90">
        <f>IF(INDEX('Pace of change parameters'!$E$27:$I$27,1,$B$6)=1,MAX(AA124,Y124),Y124)</f>
        <v>91894.415567160773</v>
      </c>
      <c r="AC124" s="88">
        <f t="shared" si="14"/>
        <v>4.3128617596467134E-2</v>
      </c>
      <c r="AD124" s="134">
        <v>3.74000000000001E-2</v>
      </c>
      <c r="AE124" s="51">
        <f t="shared" si="15"/>
        <v>91894</v>
      </c>
      <c r="AF124" s="51">
        <v>225.09217357766516</v>
      </c>
      <c r="AG124" s="15">
        <f t="shared" si="20"/>
        <v>4.3123900334865795E-2</v>
      </c>
      <c r="AH124" s="15">
        <f t="shared" si="20"/>
        <v>3.7395308644492697E-2</v>
      </c>
      <c r="AI124" s="51"/>
      <c r="AJ124" s="51">
        <v>100788.80525890354</v>
      </c>
      <c r="AK124" s="51">
        <v>246.87978810393068</v>
      </c>
      <c r="AL124" s="15">
        <f t="shared" si="18"/>
        <v>-8.8251916828012811E-2</v>
      </c>
      <c r="AM124" s="53">
        <f t="shared" si="18"/>
        <v>-8.8251916828012811E-2</v>
      </c>
    </row>
    <row r="125" spans="1:39" x14ac:dyDescent="0.2">
      <c r="A125" s="160" t="s">
        <v>297</v>
      </c>
      <c r="B125" s="160" t="s">
        <v>298</v>
      </c>
      <c r="D125" s="62">
        <v>64933</v>
      </c>
      <c r="E125" s="67">
        <v>276.04834344893413</v>
      </c>
      <c r="F125" s="50"/>
      <c r="G125" s="82">
        <v>66293.280437348818</v>
      </c>
      <c r="H125" s="75">
        <v>278.78761333204233</v>
      </c>
      <c r="I125" s="84"/>
      <c r="J125" s="94">
        <f t="shared" si="19"/>
        <v>-2.0519129968750938E-2</v>
      </c>
      <c r="K125" s="117">
        <f t="shared" si="19"/>
        <v>-9.8256513277928947E-3</v>
      </c>
      <c r="L125" s="94">
        <v>4.8725810520195534E-2</v>
      </c>
      <c r="M125" s="88">
        <f>INDEX('Pace of change parameters'!$E$20:$I$20,1,$B$6)</f>
        <v>3.7400000000000003E-2</v>
      </c>
      <c r="N125" s="99">
        <f>IF(INDEX('Pace of change parameters'!$E$28:$I$28,1,$B$6)=1,(1+L125)*D125,D125)</f>
        <v>68096.913054507851</v>
      </c>
      <c r="O125" s="85">
        <f>IF(K125&lt;INDEX('Pace of change parameters'!$E$16:$I$16,1,$B$6),1,IF(K125&gt;INDEX('Pace of change parameters'!$E$17:$I$17,1,$B$6),0,(K125-INDEX('Pace of change parameters'!$E$17:$I$17,1,$B$6))/(INDEX('Pace of change parameters'!$E$16:$I$16,1,$B$6)-INDEX('Pace of change parameters'!$E$17:$I$17,1,$B$6))))</f>
        <v>0</v>
      </c>
      <c r="P125" s="52">
        <v>4.8725810520195534E-2</v>
      </c>
      <c r="Q125" s="52">
        <v>3.74000000000001E-2</v>
      </c>
      <c r="R125" s="9">
        <f>IF(INDEX('Pace of change parameters'!$E$29:$I$29,1,$B$6)=1,D125*(1+P125),D125)</f>
        <v>68096.913054507851</v>
      </c>
      <c r="S125" s="94">
        <f>IF(P125&lt;INDEX('Pace of change parameters'!$E$22:$I$22,1,$B$6),INDEX('Pace of change parameters'!$E$22:$I$22,1,$B$6),P125)</f>
        <v>4.8725810520195534E-2</v>
      </c>
      <c r="T125" s="123">
        <v>3.74000000000001E-2</v>
      </c>
      <c r="U125" s="108">
        <f t="shared" si="12"/>
        <v>68096.913054507851</v>
      </c>
      <c r="V125" s="122">
        <f>IF(J125&gt;INDEX('Pace of change parameters'!$E$24:$I$24,1,$B$6),0,IF(J125&lt;INDEX('Pace of change parameters'!$E$23:$I$23,1,$B$6),1,(J125-INDEX('Pace of change parameters'!$E$24:$I$24,1,$B$6))/(INDEX('Pace of change parameters'!$E$23:$I$23,1,$B$6)-INDEX('Pace of change parameters'!$E$24:$I$24,1,$B$6))))</f>
        <v>1</v>
      </c>
      <c r="W125" s="123">
        <f>MIN(S125, S125+(INDEX('Pace of change parameters'!$E$25:$I$25,1,$B$6)-S125)*(1-V125))</f>
        <v>4.8725810520195534E-2</v>
      </c>
      <c r="X125" s="123">
        <v>3.74000000000001E-2</v>
      </c>
      <c r="Y125" s="99">
        <f t="shared" si="13"/>
        <v>68096.913054507851</v>
      </c>
      <c r="Z125" s="88">
        <v>-3.2864659844467514E-2</v>
      </c>
      <c r="AA125" s="90">
        <f t="shared" si="17"/>
        <v>66983.549914925854</v>
      </c>
      <c r="AB125" s="90">
        <f>IF(INDEX('Pace of change parameters'!$E$27:$I$27,1,$B$6)=1,MAX(AA125,Y125),Y125)</f>
        <v>68096.913054507851</v>
      </c>
      <c r="AC125" s="88">
        <f t="shared" si="14"/>
        <v>4.8725810520195534E-2</v>
      </c>
      <c r="AD125" s="134">
        <v>3.74000000000001E-2</v>
      </c>
      <c r="AE125" s="51">
        <f t="shared" si="15"/>
        <v>68097</v>
      </c>
      <c r="AF125" s="51">
        <v>286.37291713167951</v>
      </c>
      <c r="AG125" s="15">
        <f t="shared" si="20"/>
        <v>4.8727149523354774E-2</v>
      </c>
      <c r="AH125" s="15">
        <f t="shared" si="20"/>
        <v>3.7401324542472025E-2</v>
      </c>
      <c r="AI125" s="51"/>
      <c r="AJ125" s="51">
        <v>69259.747972971105</v>
      </c>
      <c r="AK125" s="51">
        <v>291.26269977861972</v>
      </c>
      <c r="AL125" s="15">
        <f t="shared" si="18"/>
        <v>-1.6788221254066205E-2</v>
      </c>
      <c r="AM125" s="53">
        <f t="shared" si="18"/>
        <v>-1.6788221254066427E-2</v>
      </c>
    </row>
    <row r="126" spans="1:39" x14ac:dyDescent="0.2">
      <c r="A126" s="160" t="s">
        <v>299</v>
      </c>
      <c r="B126" s="160" t="s">
        <v>300</v>
      </c>
      <c r="D126" s="62">
        <v>80882</v>
      </c>
      <c r="E126" s="67">
        <v>206.74584204481792</v>
      </c>
      <c r="F126" s="50"/>
      <c r="G126" s="82">
        <v>91653.51356829713</v>
      </c>
      <c r="H126" s="75">
        <v>232.58938060385219</v>
      </c>
      <c r="I126" s="84"/>
      <c r="J126" s="94">
        <f t="shared" si="19"/>
        <v>-0.11752428411018367</v>
      </c>
      <c r="K126" s="117">
        <f t="shared" si="19"/>
        <v>-0.11111228935705864</v>
      </c>
      <c r="L126" s="94">
        <v>4.4937661645663374E-2</v>
      </c>
      <c r="M126" s="88">
        <f>INDEX('Pace of change parameters'!$E$20:$I$20,1,$B$6)</f>
        <v>3.7400000000000003E-2</v>
      </c>
      <c r="N126" s="99">
        <f>IF(INDEX('Pace of change parameters'!$E$28:$I$28,1,$B$6)=1,(1+L126)*D126,D126)</f>
        <v>84516.647949224542</v>
      </c>
      <c r="O126" s="85">
        <f>IF(K126&lt;INDEX('Pace of change parameters'!$E$16:$I$16,1,$B$6),1,IF(K126&gt;INDEX('Pace of change parameters'!$E$17:$I$17,1,$B$6),0,(K126-INDEX('Pace of change parameters'!$E$17:$I$17,1,$B$6))/(INDEX('Pace of change parameters'!$E$16:$I$16,1,$B$6)-INDEX('Pace of change parameters'!$E$17:$I$17,1,$B$6))))</f>
        <v>0</v>
      </c>
      <c r="P126" s="52">
        <v>4.4937661645663374E-2</v>
      </c>
      <c r="Q126" s="52">
        <v>3.74000000000001E-2</v>
      </c>
      <c r="R126" s="9">
        <f>IF(INDEX('Pace of change parameters'!$E$29:$I$29,1,$B$6)=1,D126*(1+P126),D126)</f>
        <v>84516.647949224542</v>
      </c>
      <c r="S126" s="94">
        <f>IF(P126&lt;INDEX('Pace of change parameters'!$E$22:$I$22,1,$B$6),INDEX('Pace of change parameters'!$E$22:$I$22,1,$B$6),P126)</f>
        <v>4.4937661645663374E-2</v>
      </c>
      <c r="T126" s="123">
        <v>3.74000000000001E-2</v>
      </c>
      <c r="U126" s="108">
        <f t="shared" si="12"/>
        <v>84516.647949224542</v>
      </c>
      <c r="V126" s="122">
        <f>IF(J126&gt;INDEX('Pace of change parameters'!$E$24:$I$24,1,$B$6),0,IF(J126&lt;INDEX('Pace of change parameters'!$E$23:$I$23,1,$B$6),1,(J126-INDEX('Pace of change parameters'!$E$24:$I$24,1,$B$6))/(INDEX('Pace of change parameters'!$E$23:$I$23,1,$B$6)-INDEX('Pace of change parameters'!$E$24:$I$24,1,$B$6))))</f>
        <v>1</v>
      </c>
      <c r="W126" s="123">
        <f>MIN(S126, S126+(INDEX('Pace of change parameters'!$E$25:$I$25,1,$B$6)-S126)*(1-V126))</f>
        <v>4.4937661645663374E-2</v>
      </c>
      <c r="X126" s="123">
        <v>3.74000000000001E-2</v>
      </c>
      <c r="Y126" s="99">
        <f t="shared" si="13"/>
        <v>84516.647949224542</v>
      </c>
      <c r="Z126" s="88">
        <v>-9.0071434293002017E-3</v>
      </c>
      <c r="AA126" s="90">
        <f t="shared" si="17"/>
        <v>94892.314425410936</v>
      </c>
      <c r="AB126" s="90">
        <f>IF(INDEX('Pace of change parameters'!$E$27:$I$27,1,$B$6)=1,MAX(AA126,Y126),Y126)</f>
        <v>84516.647949224542</v>
      </c>
      <c r="AC126" s="88">
        <f t="shared" si="14"/>
        <v>4.4937661645663374E-2</v>
      </c>
      <c r="AD126" s="134">
        <v>3.74000000000001E-2</v>
      </c>
      <c r="AE126" s="51">
        <f t="shared" si="15"/>
        <v>84517</v>
      </c>
      <c r="AF126" s="51">
        <v>214.47902993754269</v>
      </c>
      <c r="AG126" s="15">
        <f t="shared" si="20"/>
        <v>4.4942014292425947E-2</v>
      </c>
      <c r="AH126" s="15">
        <f t="shared" si="20"/>
        <v>3.7404321248929229E-2</v>
      </c>
      <c r="AI126" s="51"/>
      <c r="AJ126" s="51">
        <v>95754.791567098539</v>
      </c>
      <c r="AK126" s="51">
        <v>242.99720538096346</v>
      </c>
      <c r="AL126" s="15">
        <f t="shared" si="18"/>
        <v>-0.11736009637934253</v>
      </c>
      <c r="AM126" s="53">
        <f t="shared" si="18"/>
        <v>-0.11736009637934253</v>
      </c>
    </row>
    <row r="127" spans="1:39" x14ac:dyDescent="0.2">
      <c r="A127" s="160" t="s">
        <v>301</v>
      </c>
      <c r="B127" s="160" t="s">
        <v>302</v>
      </c>
      <c r="D127" s="62">
        <v>78388</v>
      </c>
      <c r="E127" s="67">
        <v>225.49188593025212</v>
      </c>
      <c r="F127" s="50"/>
      <c r="G127" s="82">
        <v>86315.602193766084</v>
      </c>
      <c r="H127" s="75">
        <v>246.19847283728058</v>
      </c>
      <c r="I127" s="84"/>
      <c r="J127" s="94">
        <f t="shared" si="19"/>
        <v>-9.184437103236287E-2</v>
      </c>
      <c r="K127" s="117">
        <f t="shared" si="19"/>
        <v>-8.4105261370626017E-2</v>
      </c>
      <c r="L127" s="94">
        <v>4.6240502780577897E-2</v>
      </c>
      <c r="M127" s="88">
        <f>INDEX('Pace of change parameters'!$E$20:$I$20,1,$B$6)</f>
        <v>3.7400000000000003E-2</v>
      </c>
      <c r="N127" s="99">
        <f>IF(INDEX('Pace of change parameters'!$E$28:$I$28,1,$B$6)=1,(1+L127)*D127,D127)</f>
        <v>82012.700531963943</v>
      </c>
      <c r="O127" s="85">
        <f>IF(K127&lt;INDEX('Pace of change parameters'!$E$16:$I$16,1,$B$6),1,IF(K127&gt;INDEX('Pace of change parameters'!$E$17:$I$17,1,$B$6),0,(K127-INDEX('Pace of change parameters'!$E$17:$I$17,1,$B$6))/(INDEX('Pace of change parameters'!$E$16:$I$16,1,$B$6)-INDEX('Pace of change parameters'!$E$17:$I$17,1,$B$6))))</f>
        <v>0</v>
      </c>
      <c r="P127" s="52">
        <v>4.6240502780577897E-2</v>
      </c>
      <c r="Q127" s="52">
        <v>3.74000000000001E-2</v>
      </c>
      <c r="R127" s="9">
        <f>IF(INDEX('Pace of change parameters'!$E$29:$I$29,1,$B$6)=1,D127*(1+P127),D127)</f>
        <v>82012.700531963943</v>
      </c>
      <c r="S127" s="94">
        <f>IF(P127&lt;INDEX('Pace of change parameters'!$E$22:$I$22,1,$B$6),INDEX('Pace of change parameters'!$E$22:$I$22,1,$B$6),P127)</f>
        <v>4.6240502780577897E-2</v>
      </c>
      <c r="T127" s="123">
        <v>3.74000000000001E-2</v>
      </c>
      <c r="U127" s="108">
        <f t="shared" si="12"/>
        <v>82012.700531963943</v>
      </c>
      <c r="V127" s="122">
        <f>IF(J127&gt;INDEX('Pace of change parameters'!$E$24:$I$24,1,$B$6),0,IF(J127&lt;INDEX('Pace of change parameters'!$E$23:$I$23,1,$B$6),1,(J127-INDEX('Pace of change parameters'!$E$24:$I$24,1,$B$6))/(INDEX('Pace of change parameters'!$E$23:$I$23,1,$B$6)-INDEX('Pace of change parameters'!$E$24:$I$24,1,$B$6))))</f>
        <v>1</v>
      </c>
      <c r="W127" s="123">
        <f>MIN(S127, S127+(INDEX('Pace of change parameters'!$E$25:$I$25,1,$B$6)-S127)*(1-V127))</f>
        <v>4.6240502780577897E-2</v>
      </c>
      <c r="X127" s="123">
        <v>3.74000000000001E-2</v>
      </c>
      <c r="Y127" s="99">
        <f t="shared" si="13"/>
        <v>82012.700531963943</v>
      </c>
      <c r="Z127" s="88">
        <v>-1.3059746391282712E-2</v>
      </c>
      <c r="AA127" s="90">
        <f t="shared" si="17"/>
        <v>89000.319193135365</v>
      </c>
      <c r="AB127" s="90">
        <f>IF(INDEX('Pace of change parameters'!$E$27:$I$27,1,$B$6)=1,MAX(AA127,Y127),Y127)</f>
        <v>82012.700531963943</v>
      </c>
      <c r="AC127" s="88">
        <f t="shared" si="14"/>
        <v>4.6240502780577897E-2</v>
      </c>
      <c r="AD127" s="134">
        <v>3.74000000000001E-2</v>
      </c>
      <c r="AE127" s="51">
        <f t="shared" si="15"/>
        <v>82013</v>
      </c>
      <c r="AF127" s="51">
        <v>233.9261366383906</v>
      </c>
      <c r="AG127" s="15">
        <f t="shared" si="20"/>
        <v>4.6244323110680163E-2</v>
      </c>
      <c r="AH127" s="15">
        <f t="shared" si="20"/>
        <v>3.7403788049150899E-2</v>
      </c>
      <c r="AI127" s="51"/>
      <c r="AJ127" s="51">
        <v>90178.021281134672</v>
      </c>
      <c r="AK127" s="51">
        <v>257.21527231037032</v>
      </c>
      <c r="AL127" s="15">
        <f t="shared" si="18"/>
        <v>-9.0543362619144085E-2</v>
      </c>
      <c r="AM127" s="53">
        <f t="shared" si="18"/>
        <v>-9.0543362619143974E-2</v>
      </c>
    </row>
    <row r="128" spans="1:39" x14ac:dyDescent="0.2">
      <c r="A128" s="160" t="s">
        <v>303</v>
      </c>
      <c r="B128" s="160" t="s">
        <v>304</v>
      </c>
      <c r="D128" s="62">
        <v>44665</v>
      </c>
      <c r="E128" s="67">
        <v>257.02650544213992</v>
      </c>
      <c r="F128" s="50"/>
      <c r="G128" s="82">
        <v>51714.473762300317</v>
      </c>
      <c r="H128" s="75">
        <v>296.01019544626979</v>
      </c>
      <c r="I128" s="84"/>
      <c r="J128" s="94">
        <f t="shared" si="19"/>
        <v>-0.13631529530209319</v>
      </c>
      <c r="K128" s="117">
        <f t="shared" si="19"/>
        <v>-0.13169711923387439</v>
      </c>
      <c r="L128" s="94">
        <v>4.2947042603754371E-2</v>
      </c>
      <c r="M128" s="88">
        <f>INDEX('Pace of change parameters'!$E$20:$I$20,1,$B$6)</f>
        <v>3.7400000000000003E-2</v>
      </c>
      <c r="N128" s="99">
        <f>IF(INDEX('Pace of change parameters'!$E$28:$I$28,1,$B$6)=1,(1+L128)*D128,D128)</f>
        <v>46583.229657896693</v>
      </c>
      <c r="O128" s="85">
        <f>IF(K128&lt;INDEX('Pace of change parameters'!$E$16:$I$16,1,$B$6),1,IF(K128&gt;INDEX('Pace of change parameters'!$E$17:$I$17,1,$B$6),0,(K128-INDEX('Pace of change parameters'!$E$17:$I$17,1,$B$6))/(INDEX('Pace of change parameters'!$E$16:$I$16,1,$B$6)-INDEX('Pace of change parameters'!$E$17:$I$17,1,$B$6))))</f>
        <v>0</v>
      </c>
      <c r="P128" s="52">
        <v>4.2947042603754371E-2</v>
      </c>
      <c r="Q128" s="52">
        <v>3.74000000000001E-2</v>
      </c>
      <c r="R128" s="9">
        <f>IF(INDEX('Pace of change parameters'!$E$29:$I$29,1,$B$6)=1,D128*(1+P128),D128)</f>
        <v>46583.229657896693</v>
      </c>
      <c r="S128" s="94">
        <f>IF(P128&lt;INDEX('Pace of change parameters'!$E$22:$I$22,1,$B$6),INDEX('Pace of change parameters'!$E$22:$I$22,1,$B$6),P128)</f>
        <v>4.2947042603754371E-2</v>
      </c>
      <c r="T128" s="123">
        <v>3.74000000000001E-2</v>
      </c>
      <c r="U128" s="108">
        <f t="shared" si="12"/>
        <v>46583.229657896693</v>
      </c>
      <c r="V128" s="122">
        <f>IF(J128&gt;INDEX('Pace of change parameters'!$E$24:$I$24,1,$B$6),0,IF(J128&lt;INDEX('Pace of change parameters'!$E$23:$I$23,1,$B$6),1,(J128-INDEX('Pace of change parameters'!$E$24:$I$24,1,$B$6))/(INDEX('Pace of change parameters'!$E$23:$I$23,1,$B$6)-INDEX('Pace of change parameters'!$E$24:$I$24,1,$B$6))))</f>
        <v>1</v>
      </c>
      <c r="W128" s="123">
        <f>MIN(S128, S128+(INDEX('Pace of change parameters'!$E$25:$I$25,1,$B$6)-S128)*(1-V128))</f>
        <v>4.2947042603754371E-2</v>
      </c>
      <c r="X128" s="123">
        <v>3.74000000000001E-2</v>
      </c>
      <c r="Y128" s="99">
        <f t="shared" si="13"/>
        <v>46583.229657896693</v>
      </c>
      <c r="Z128" s="88">
        <v>0</v>
      </c>
      <c r="AA128" s="90">
        <f t="shared" si="17"/>
        <v>54028.574173768648</v>
      </c>
      <c r="AB128" s="90">
        <f>IF(INDEX('Pace of change parameters'!$E$27:$I$27,1,$B$6)=1,MAX(AA128,Y128),Y128)</f>
        <v>46583.229657896693</v>
      </c>
      <c r="AC128" s="88">
        <f t="shared" si="14"/>
        <v>4.2947042603754371E-2</v>
      </c>
      <c r="AD128" s="134">
        <v>3.74000000000001E-2</v>
      </c>
      <c r="AE128" s="51">
        <f t="shared" si="15"/>
        <v>46583</v>
      </c>
      <c r="AF128" s="51">
        <v>266.63798219920687</v>
      </c>
      <c r="AG128" s="15">
        <f t="shared" si="20"/>
        <v>4.2941900817194734E-2</v>
      </c>
      <c r="AH128" s="15">
        <f t="shared" si="20"/>
        <v>3.7394885560666946E-2</v>
      </c>
      <c r="AI128" s="51"/>
      <c r="AJ128" s="51">
        <v>54028.574173768648</v>
      </c>
      <c r="AK128" s="51">
        <v>309.25595171615942</v>
      </c>
      <c r="AL128" s="15">
        <f t="shared" si="18"/>
        <v>-0.13780808188315175</v>
      </c>
      <c r="AM128" s="53">
        <f t="shared" si="18"/>
        <v>-0.13780808188315186</v>
      </c>
    </row>
    <row r="129" spans="1:39" x14ac:dyDescent="0.2">
      <c r="A129" s="160" t="s">
        <v>305</v>
      </c>
      <c r="B129" s="160" t="s">
        <v>306</v>
      </c>
      <c r="D129" s="62">
        <v>48665</v>
      </c>
      <c r="E129" s="67">
        <v>220.74029742072702</v>
      </c>
      <c r="F129" s="50"/>
      <c r="G129" s="82">
        <v>56158.131186275532</v>
      </c>
      <c r="H129" s="75">
        <v>253.14865136720061</v>
      </c>
      <c r="I129" s="84"/>
      <c r="J129" s="94">
        <f t="shared" si="19"/>
        <v>-0.13342914067814948</v>
      </c>
      <c r="K129" s="117">
        <f t="shared" si="19"/>
        <v>-0.1280210412792766</v>
      </c>
      <c r="L129" s="94">
        <v>4.3874210684607506E-2</v>
      </c>
      <c r="M129" s="88">
        <f>INDEX('Pace of change parameters'!$E$20:$I$20,1,$B$6)</f>
        <v>3.7400000000000003E-2</v>
      </c>
      <c r="N129" s="99">
        <f>IF(INDEX('Pace of change parameters'!$E$28:$I$28,1,$B$6)=1,(1+L129)*D129,D129)</f>
        <v>50800.138462966424</v>
      </c>
      <c r="O129" s="85">
        <f>IF(K129&lt;INDEX('Pace of change parameters'!$E$16:$I$16,1,$B$6),1,IF(K129&gt;INDEX('Pace of change parameters'!$E$17:$I$17,1,$B$6),0,(K129-INDEX('Pace of change parameters'!$E$17:$I$17,1,$B$6))/(INDEX('Pace of change parameters'!$E$16:$I$16,1,$B$6)-INDEX('Pace of change parameters'!$E$17:$I$17,1,$B$6))))</f>
        <v>0</v>
      </c>
      <c r="P129" s="52">
        <v>4.3874210684607506E-2</v>
      </c>
      <c r="Q129" s="52">
        <v>3.74000000000001E-2</v>
      </c>
      <c r="R129" s="9">
        <f>IF(INDEX('Pace of change parameters'!$E$29:$I$29,1,$B$6)=1,D129*(1+P129),D129)</f>
        <v>50800.138462966424</v>
      </c>
      <c r="S129" s="94">
        <f>IF(P129&lt;INDEX('Pace of change parameters'!$E$22:$I$22,1,$B$6),INDEX('Pace of change parameters'!$E$22:$I$22,1,$B$6),P129)</f>
        <v>4.3874210684607506E-2</v>
      </c>
      <c r="T129" s="123">
        <v>3.74000000000001E-2</v>
      </c>
      <c r="U129" s="108">
        <f t="shared" si="12"/>
        <v>50800.138462966424</v>
      </c>
      <c r="V129" s="122">
        <f>IF(J129&gt;INDEX('Pace of change parameters'!$E$24:$I$24,1,$B$6),0,IF(J129&lt;INDEX('Pace of change parameters'!$E$23:$I$23,1,$B$6),1,(J129-INDEX('Pace of change parameters'!$E$24:$I$24,1,$B$6))/(INDEX('Pace of change parameters'!$E$23:$I$23,1,$B$6)-INDEX('Pace of change parameters'!$E$24:$I$24,1,$B$6))))</f>
        <v>1</v>
      </c>
      <c r="W129" s="123">
        <f>MIN(S129, S129+(INDEX('Pace of change parameters'!$E$25:$I$25,1,$B$6)-S129)*(1-V129))</f>
        <v>4.3874210684607506E-2</v>
      </c>
      <c r="X129" s="123">
        <v>3.74000000000001E-2</v>
      </c>
      <c r="Y129" s="99">
        <f t="shared" si="13"/>
        <v>50800.138462966424</v>
      </c>
      <c r="Z129" s="88">
        <v>-4.1126900835229963E-3</v>
      </c>
      <c r="AA129" s="90">
        <f t="shared" si="17"/>
        <v>58429.778812181532</v>
      </c>
      <c r="AB129" s="90">
        <f>IF(INDEX('Pace of change parameters'!$E$27:$I$27,1,$B$6)=1,MAX(AA129,Y129),Y129)</f>
        <v>50800.138462966424</v>
      </c>
      <c r="AC129" s="88">
        <f t="shared" si="14"/>
        <v>4.3874210684607506E-2</v>
      </c>
      <c r="AD129" s="134">
        <v>3.74000000000001E-2</v>
      </c>
      <c r="AE129" s="51">
        <f t="shared" si="15"/>
        <v>50800</v>
      </c>
      <c r="AF129" s="51">
        <v>228.99536038329975</v>
      </c>
      <c r="AG129" s="15">
        <f t="shared" si="20"/>
        <v>4.387136545772119E-2</v>
      </c>
      <c r="AH129" s="15">
        <f t="shared" si="20"/>
        <v>3.7397172419491476E-2</v>
      </c>
      <c r="AI129" s="51"/>
      <c r="AJ129" s="51">
        <v>58671.074759534706</v>
      </c>
      <c r="AK129" s="51">
        <v>264.47645489439316</v>
      </c>
      <c r="AL129" s="15">
        <f t="shared" si="18"/>
        <v>-0.1341559668336495</v>
      </c>
      <c r="AM129" s="53">
        <f t="shared" si="18"/>
        <v>-0.1341559668336495</v>
      </c>
    </row>
    <row r="130" spans="1:39" x14ac:dyDescent="0.2">
      <c r="A130" s="160" t="s">
        <v>307</v>
      </c>
      <c r="B130" s="160" t="s">
        <v>308</v>
      </c>
      <c r="D130" s="62">
        <v>52930</v>
      </c>
      <c r="E130" s="67">
        <v>220.21976064307773</v>
      </c>
      <c r="F130" s="50"/>
      <c r="G130" s="82">
        <v>63297.818994042202</v>
      </c>
      <c r="H130" s="75">
        <v>260.92858441860483</v>
      </c>
      <c r="I130" s="84"/>
      <c r="J130" s="94">
        <f t="shared" si="19"/>
        <v>-0.16379425324303909</v>
      </c>
      <c r="K130" s="117">
        <f t="shared" si="19"/>
        <v>-0.15601519421965049</v>
      </c>
      <c r="L130" s="94">
        <v>4.7050729933585611E-2</v>
      </c>
      <c r="M130" s="88">
        <f>INDEX('Pace of change parameters'!$E$20:$I$20,1,$B$6)</f>
        <v>3.7400000000000003E-2</v>
      </c>
      <c r="N130" s="99">
        <f>IF(INDEX('Pace of change parameters'!$E$28:$I$28,1,$B$6)=1,(1+L130)*D130,D130)</f>
        <v>55420.395135384686</v>
      </c>
      <c r="O130" s="85">
        <f>IF(K130&lt;INDEX('Pace of change parameters'!$E$16:$I$16,1,$B$6),1,IF(K130&gt;INDEX('Pace of change parameters'!$E$17:$I$17,1,$B$6),0,(K130-INDEX('Pace of change parameters'!$E$17:$I$17,1,$B$6))/(INDEX('Pace of change parameters'!$E$16:$I$16,1,$B$6)-INDEX('Pace of change parameters'!$E$17:$I$17,1,$B$6))))</f>
        <v>0</v>
      </c>
      <c r="P130" s="52">
        <v>4.7050729933585611E-2</v>
      </c>
      <c r="Q130" s="52">
        <v>3.74000000000001E-2</v>
      </c>
      <c r="R130" s="9">
        <f>IF(INDEX('Pace of change parameters'!$E$29:$I$29,1,$B$6)=1,D130*(1+P130),D130)</f>
        <v>55420.395135384686</v>
      </c>
      <c r="S130" s="94">
        <f>IF(P130&lt;INDEX('Pace of change parameters'!$E$22:$I$22,1,$B$6),INDEX('Pace of change parameters'!$E$22:$I$22,1,$B$6),P130)</f>
        <v>4.7050729933585611E-2</v>
      </c>
      <c r="T130" s="123">
        <v>3.74000000000001E-2</v>
      </c>
      <c r="U130" s="108">
        <f t="shared" si="12"/>
        <v>55420.395135384686</v>
      </c>
      <c r="V130" s="122">
        <f>IF(J130&gt;INDEX('Pace of change parameters'!$E$24:$I$24,1,$B$6),0,IF(J130&lt;INDEX('Pace of change parameters'!$E$23:$I$23,1,$B$6),1,(J130-INDEX('Pace of change parameters'!$E$24:$I$24,1,$B$6))/(INDEX('Pace of change parameters'!$E$23:$I$23,1,$B$6)-INDEX('Pace of change parameters'!$E$24:$I$24,1,$B$6))))</f>
        <v>1</v>
      </c>
      <c r="W130" s="123">
        <f>MIN(S130, S130+(INDEX('Pace of change parameters'!$E$25:$I$25,1,$B$6)-S130)*(1-V130))</f>
        <v>4.7050729933585611E-2</v>
      </c>
      <c r="X130" s="123">
        <v>3.74000000000001E-2</v>
      </c>
      <c r="Y130" s="99">
        <f t="shared" si="13"/>
        <v>55420.395135384686</v>
      </c>
      <c r="Z130" s="88">
        <v>-2.8052256040335122E-3</v>
      </c>
      <c r="AA130" s="90">
        <f t="shared" si="17"/>
        <v>65944.736452172889</v>
      </c>
      <c r="AB130" s="90">
        <f>IF(INDEX('Pace of change parameters'!$E$27:$I$27,1,$B$6)=1,MAX(AA130,Y130),Y130)</f>
        <v>55420.395135384686</v>
      </c>
      <c r="AC130" s="88">
        <f t="shared" si="14"/>
        <v>4.7050729933585611E-2</v>
      </c>
      <c r="AD130" s="134">
        <v>3.74000000000001E-2</v>
      </c>
      <c r="AE130" s="51">
        <f t="shared" si="15"/>
        <v>55420</v>
      </c>
      <c r="AF130" s="51">
        <v>228.45435084959504</v>
      </c>
      <c r="AG130" s="15">
        <f t="shared" si="20"/>
        <v>4.7043264689212272E-2</v>
      </c>
      <c r="AH130" s="15">
        <f t="shared" si="20"/>
        <v>3.7392603563235927E-2</v>
      </c>
      <c r="AI130" s="51"/>
      <c r="AJ130" s="51">
        <v>66130.24671345453</v>
      </c>
      <c r="AK130" s="51">
        <v>272.60452155261316</v>
      </c>
      <c r="AL130" s="15">
        <f t="shared" si="18"/>
        <v>-0.16195685402267634</v>
      </c>
      <c r="AM130" s="53">
        <f t="shared" si="18"/>
        <v>-0.16195685402267646</v>
      </c>
    </row>
    <row r="131" spans="1:39" x14ac:dyDescent="0.2">
      <c r="A131" s="160" t="s">
        <v>309</v>
      </c>
      <c r="B131" s="160" t="s">
        <v>310</v>
      </c>
      <c r="D131" s="62">
        <v>43902</v>
      </c>
      <c r="E131" s="67">
        <v>231.69667458814402</v>
      </c>
      <c r="F131" s="50"/>
      <c r="G131" s="82">
        <v>48880.639550594111</v>
      </c>
      <c r="H131" s="75">
        <v>256.02559227968629</v>
      </c>
      <c r="I131" s="84"/>
      <c r="J131" s="94">
        <f t="shared" si="19"/>
        <v>-0.10185299530381453</v>
      </c>
      <c r="K131" s="117">
        <f t="shared" si="19"/>
        <v>-9.5025335064804706E-2</v>
      </c>
      <c r="L131" s="94">
        <v>4.5286253246866748E-2</v>
      </c>
      <c r="M131" s="88">
        <f>INDEX('Pace of change parameters'!$E$20:$I$20,1,$B$6)</f>
        <v>3.7400000000000003E-2</v>
      </c>
      <c r="N131" s="99">
        <f>IF(INDEX('Pace of change parameters'!$E$28:$I$28,1,$B$6)=1,(1+L131)*D131,D131)</f>
        <v>45890.157090043947</v>
      </c>
      <c r="O131" s="85">
        <f>IF(K131&lt;INDEX('Pace of change parameters'!$E$16:$I$16,1,$B$6),1,IF(K131&gt;INDEX('Pace of change parameters'!$E$17:$I$17,1,$B$6),0,(K131-INDEX('Pace of change parameters'!$E$17:$I$17,1,$B$6))/(INDEX('Pace of change parameters'!$E$16:$I$16,1,$B$6)-INDEX('Pace of change parameters'!$E$17:$I$17,1,$B$6))))</f>
        <v>0</v>
      </c>
      <c r="P131" s="52">
        <v>4.5286253246866748E-2</v>
      </c>
      <c r="Q131" s="52">
        <v>3.74000000000001E-2</v>
      </c>
      <c r="R131" s="9">
        <f>IF(INDEX('Pace of change parameters'!$E$29:$I$29,1,$B$6)=1,D131*(1+P131),D131)</f>
        <v>45890.157090043947</v>
      </c>
      <c r="S131" s="94">
        <f>IF(P131&lt;INDEX('Pace of change parameters'!$E$22:$I$22,1,$B$6),INDEX('Pace of change parameters'!$E$22:$I$22,1,$B$6),P131)</f>
        <v>4.5286253246866748E-2</v>
      </c>
      <c r="T131" s="123">
        <v>3.74000000000001E-2</v>
      </c>
      <c r="U131" s="108">
        <f t="shared" si="12"/>
        <v>45890.157090043947</v>
      </c>
      <c r="V131" s="122">
        <f>IF(J131&gt;INDEX('Pace of change parameters'!$E$24:$I$24,1,$B$6),0,IF(J131&lt;INDEX('Pace of change parameters'!$E$23:$I$23,1,$B$6),1,(J131-INDEX('Pace of change parameters'!$E$24:$I$24,1,$B$6))/(INDEX('Pace of change parameters'!$E$23:$I$23,1,$B$6)-INDEX('Pace of change parameters'!$E$24:$I$24,1,$B$6))))</f>
        <v>1</v>
      </c>
      <c r="W131" s="123">
        <f>MIN(S131, S131+(INDEX('Pace of change parameters'!$E$25:$I$25,1,$B$6)-S131)*(1-V131))</f>
        <v>4.5286253246866748E-2</v>
      </c>
      <c r="X131" s="123">
        <v>3.74000000000001E-2</v>
      </c>
      <c r="Y131" s="99">
        <f t="shared" si="13"/>
        <v>45890.157090043947</v>
      </c>
      <c r="Z131" s="88">
        <v>-3.9827456757385304E-3</v>
      </c>
      <c r="AA131" s="90">
        <f t="shared" si="17"/>
        <v>50864.541994605206</v>
      </c>
      <c r="AB131" s="90">
        <f>IF(INDEX('Pace of change parameters'!$E$27:$I$27,1,$B$6)=1,MAX(AA131,Y131),Y131)</f>
        <v>45890.157090043947</v>
      </c>
      <c r="AC131" s="88">
        <f t="shared" si="14"/>
        <v>4.5286253246866748E-2</v>
      </c>
      <c r="AD131" s="134">
        <v>3.74000000000001E-2</v>
      </c>
      <c r="AE131" s="51">
        <f t="shared" si="15"/>
        <v>45890</v>
      </c>
      <c r="AF131" s="51">
        <v>240.36130741607701</v>
      </c>
      <c r="AG131" s="15">
        <f t="shared" si="20"/>
        <v>4.5282675048972765E-2</v>
      </c>
      <c r="AH131" s="15">
        <f t="shared" si="20"/>
        <v>3.7396448798131976E-2</v>
      </c>
      <c r="AI131" s="51"/>
      <c r="AJ131" s="51">
        <v>51067.932582266134</v>
      </c>
      <c r="AK131" s="51">
        <v>267.48213210960046</v>
      </c>
      <c r="AL131" s="15">
        <f t="shared" si="18"/>
        <v>-0.1013930331705698</v>
      </c>
      <c r="AM131" s="53">
        <f t="shared" si="18"/>
        <v>-0.1013930331705698</v>
      </c>
    </row>
    <row r="132" spans="1:39" x14ac:dyDescent="0.2">
      <c r="A132" s="160" t="s">
        <v>311</v>
      </c>
      <c r="B132" s="160" t="s">
        <v>312</v>
      </c>
      <c r="D132" s="62">
        <v>39853</v>
      </c>
      <c r="E132" s="67">
        <v>226.52072882153305</v>
      </c>
      <c r="F132" s="50"/>
      <c r="G132" s="82">
        <v>44541.009033456699</v>
      </c>
      <c r="H132" s="75">
        <v>250.56736361384569</v>
      </c>
      <c r="I132" s="84"/>
      <c r="J132" s="94">
        <f t="shared" si="19"/>
        <v>-0.1052515229265536</v>
      </c>
      <c r="K132" s="117">
        <f t="shared" si="19"/>
        <v>-9.5968742479053959E-2</v>
      </c>
      <c r="L132" s="94">
        <v>4.8162752531006214E-2</v>
      </c>
      <c r="M132" s="88">
        <f>INDEX('Pace of change parameters'!$E$20:$I$20,1,$B$6)</f>
        <v>3.7400000000000003E-2</v>
      </c>
      <c r="N132" s="99">
        <f>IF(INDEX('Pace of change parameters'!$E$28:$I$28,1,$B$6)=1,(1+L132)*D132,D132)</f>
        <v>41772.430176618189</v>
      </c>
      <c r="O132" s="85">
        <f>IF(K132&lt;INDEX('Pace of change parameters'!$E$16:$I$16,1,$B$6),1,IF(K132&gt;INDEX('Pace of change parameters'!$E$17:$I$17,1,$B$6),0,(K132-INDEX('Pace of change parameters'!$E$17:$I$17,1,$B$6))/(INDEX('Pace of change parameters'!$E$16:$I$16,1,$B$6)-INDEX('Pace of change parameters'!$E$17:$I$17,1,$B$6))))</f>
        <v>0</v>
      </c>
      <c r="P132" s="52">
        <v>4.8162752531006214E-2</v>
      </c>
      <c r="Q132" s="52">
        <v>3.74000000000001E-2</v>
      </c>
      <c r="R132" s="9">
        <f>IF(INDEX('Pace of change parameters'!$E$29:$I$29,1,$B$6)=1,D132*(1+P132),D132)</f>
        <v>41772.430176618189</v>
      </c>
      <c r="S132" s="94">
        <f>IF(P132&lt;INDEX('Pace of change parameters'!$E$22:$I$22,1,$B$6),INDEX('Pace of change parameters'!$E$22:$I$22,1,$B$6),P132)</f>
        <v>4.8162752531006214E-2</v>
      </c>
      <c r="T132" s="123">
        <v>3.74000000000001E-2</v>
      </c>
      <c r="U132" s="108">
        <f t="shared" si="12"/>
        <v>41772.430176618189</v>
      </c>
      <c r="V132" s="122">
        <f>IF(J132&gt;INDEX('Pace of change parameters'!$E$24:$I$24,1,$B$6),0,IF(J132&lt;INDEX('Pace of change parameters'!$E$23:$I$23,1,$B$6),1,(J132-INDEX('Pace of change parameters'!$E$24:$I$24,1,$B$6))/(INDEX('Pace of change parameters'!$E$23:$I$23,1,$B$6)-INDEX('Pace of change parameters'!$E$24:$I$24,1,$B$6))))</f>
        <v>1</v>
      </c>
      <c r="W132" s="123">
        <f>MIN(S132, S132+(INDEX('Pace of change parameters'!$E$25:$I$25,1,$B$6)-S132)*(1-V132))</f>
        <v>4.8162752531006214E-2</v>
      </c>
      <c r="X132" s="123">
        <v>3.74000000000001E-2</v>
      </c>
      <c r="Y132" s="99">
        <f t="shared" si="13"/>
        <v>41772.430176618189</v>
      </c>
      <c r="Z132" s="88">
        <v>-1.6085334647921723E-3</v>
      </c>
      <c r="AA132" s="90">
        <f t="shared" si="17"/>
        <v>46459.26218202553</v>
      </c>
      <c r="AB132" s="90">
        <f>IF(INDEX('Pace of change parameters'!$E$27:$I$27,1,$B$6)=1,MAX(AA132,Y132),Y132)</f>
        <v>41772.430176618189</v>
      </c>
      <c r="AC132" s="88">
        <f t="shared" si="14"/>
        <v>4.8162752531006214E-2</v>
      </c>
      <c r="AD132" s="134">
        <v>3.74000000000001E-2</v>
      </c>
      <c r="AE132" s="51">
        <f t="shared" si="15"/>
        <v>41772</v>
      </c>
      <c r="AF132" s="51">
        <v>234.99018410237554</v>
      </c>
      <c r="AG132" s="15">
        <f t="shared" si="20"/>
        <v>4.8151958447293808E-2</v>
      </c>
      <c r="AH132" s="15">
        <f t="shared" si="20"/>
        <v>3.7389316752177937E-2</v>
      </c>
      <c r="AI132" s="51"/>
      <c r="AJ132" s="51">
        <v>46534.113861426085</v>
      </c>
      <c r="AK132" s="51">
        <v>261.77966061805569</v>
      </c>
      <c r="AL132" s="15">
        <f t="shared" si="18"/>
        <v>-0.10233597389663807</v>
      </c>
      <c r="AM132" s="53">
        <f t="shared" si="18"/>
        <v>-0.10233597389663818</v>
      </c>
    </row>
    <row r="133" spans="1:39" x14ac:dyDescent="0.2">
      <c r="A133" s="160" t="s">
        <v>313</v>
      </c>
      <c r="B133" s="160" t="s">
        <v>314</v>
      </c>
      <c r="D133" s="62">
        <v>72256</v>
      </c>
      <c r="E133" s="67">
        <v>231.06604551046905</v>
      </c>
      <c r="F133" s="50"/>
      <c r="G133" s="82">
        <v>86785.254659234924</v>
      </c>
      <c r="H133" s="75">
        <v>274.61805866714599</v>
      </c>
      <c r="I133" s="84"/>
      <c r="J133" s="94">
        <f t="shared" si="19"/>
        <v>-0.16741616667813564</v>
      </c>
      <c r="K133" s="117">
        <f t="shared" si="19"/>
        <v>-0.15859122072326881</v>
      </c>
      <c r="L133" s="94">
        <v>4.8395888422493316E-2</v>
      </c>
      <c r="M133" s="88">
        <f>INDEX('Pace of change parameters'!$E$20:$I$20,1,$B$6)</f>
        <v>3.7400000000000003E-2</v>
      </c>
      <c r="N133" s="99">
        <f>IF(INDEX('Pace of change parameters'!$E$28:$I$28,1,$B$6)=1,(1+L133)*D133,D133)</f>
        <v>75752.893313855675</v>
      </c>
      <c r="O133" s="85">
        <f>IF(K133&lt;INDEX('Pace of change parameters'!$E$16:$I$16,1,$B$6),1,IF(K133&gt;INDEX('Pace of change parameters'!$E$17:$I$17,1,$B$6),0,(K133-INDEX('Pace of change parameters'!$E$17:$I$17,1,$B$6))/(INDEX('Pace of change parameters'!$E$16:$I$16,1,$B$6)-INDEX('Pace of change parameters'!$E$17:$I$17,1,$B$6))))</f>
        <v>0</v>
      </c>
      <c r="P133" s="52">
        <v>4.8395888422493316E-2</v>
      </c>
      <c r="Q133" s="52">
        <v>3.74000000000001E-2</v>
      </c>
      <c r="R133" s="9">
        <f>IF(INDEX('Pace of change parameters'!$E$29:$I$29,1,$B$6)=1,D133*(1+P133),D133)</f>
        <v>75752.893313855675</v>
      </c>
      <c r="S133" s="94">
        <f>IF(P133&lt;INDEX('Pace of change parameters'!$E$22:$I$22,1,$B$6),INDEX('Pace of change parameters'!$E$22:$I$22,1,$B$6),P133)</f>
        <v>4.8395888422493316E-2</v>
      </c>
      <c r="T133" s="123">
        <v>3.74000000000001E-2</v>
      </c>
      <c r="U133" s="108">
        <f t="shared" si="12"/>
        <v>75752.893313855675</v>
      </c>
      <c r="V133" s="122">
        <f>IF(J133&gt;INDEX('Pace of change parameters'!$E$24:$I$24,1,$B$6),0,IF(J133&lt;INDEX('Pace of change parameters'!$E$23:$I$23,1,$B$6),1,(J133-INDEX('Pace of change parameters'!$E$24:$I$24,1,$B$6))/(INDEX('Pace of change parameters'!$E$23:$I$23,1,$B$6)-INDEX('Pace of change parameters'!$E$24:$I$24,1,$B$6))))</f>
        <v>1</v>
      </c>
      <c r="W133" s="123">
        <f>MIN(S133, S133+(INDEX('Pace of change parameters'!$E$25:$I$25,1,$B$6)-S133)*(1-V133))</f>
        <v>4.8395888422493316E-2</v>
      </c>
      <c r="X133" s="123">
        <v>3.74000000000001E-2</v>
      </c>
      <c r="Y133" s="99">
        <f t="shared" si="13"/>
        <v>75752.893313855675</v>
      </c>
      <c r="Z133" s="88">
        <v>-9.8767821221246166E-4</v>
      </c>
      <c r="AA133" s="90">
        <f t="shared" si="17"/>
        <v>90579.13809461263</v>
      </c>
      <c r="AB133" s="90">
        <f>IF(INDEX('Pace of change parameters'!$E$27:$I$27,1,$B$6)=1,MAX(AA133,Y133),Y133)</f>
        <v>75752.893313855675</v>
      </c>
      <c r="AC133" s="88">
        <f t="shared" si="14"/>
        <v>4.8395888422493316E-2</v>
      </c>
      <c r="AD133" s="134">
        <v>3.74000000000001E-2</v>
      </c>
      <c r="AE133" s="51">
        <f t="shared" si="15"/>
        <v>75753</v>
      </c>
      <c r="AF133" s="51">
        <v>239.70825320380186</v>
      </c>
      <c r="AG133" s="15">
        <f t="shared" si="20"/>
        <v>4.8397364924712027E-2</v>
      </c>
      <c r="AH133" s="15">
        <f t="shared" si="20"/>
        <v>3.740146101622388E-2</v>
      </c>
      <c r="AI133" s="51"/>
      <c r="AJ133" s="51">
        <v>90668.689583844447</v>
      </c>
      <c r="AK133" s="51">
        <v>286.9065674022296</v>
      </c>
      <c r="AL133" s="15">
        <f t="shared" si="18"/>
        <v>-0.16450761174894224</v>
      </c>
      <c r="AM133" s="53">
        <f t="shared" si="18"/>
        <v>-0.16450761174894235</v>
      </c>
    </row>
    <row r="134" spans="1:39" x14ac:dyDescent="0.2">
      <c r="A134" s="160" t="s">
        <v>315</v>
      </c>
      <c r="B134" s="160" t="s">
        <v>316</v>
      </c>
      <c r="D134" s="62">
        <v>36853</v>
      </c>
      <c r="E134" s="67">
        <v>210.44277032807588</v>
      </c>
      <c r="F134" s="50"/>
      <c r="G134" s="82">
        <v>48231.586062534923</v>
      </c>
      <c r="H134" s="75">
        <v>273.6501469325728</v>
      </c>
      <c r="I134" s="84"/>
      <c r="J134" s="94">
        <f t="shared" si="19"/>
        <v>-0.23591565178432983</v>
      </c>
      <c r="K134" s="117">
        <f t="shared" si="19"/>
        <v>-0.23097877824297741</v>
      </c>
      <c r="L134" s="94">
        <v>4.4102810525773695E-2</v>
      </c>
      <c r="M134" s="88">
        <f>INDEX('Pace of change parameters'!$E$20:$I$20,1,$B$6)</f>
        <v>3.7400000000000003E-2</v>
      </c>
      <c r="N134" s="99">
        <f>IF(INDEX('Pace of change parameters'!$E$28:$I$28,1,$B$6)=1,(1+L134)*D134,D134)</f>
        <v>38478.320876306338</v>
      </c>
      <c r="O134" s="85">
        <f>IF(K134&lt;INDEX('Pace of change parameters'!$E$16:$I$16,1,$B$6),1,IF(K134&gt;INDEX('Pace of change parameters'!$E$17:$I$17,1,$B$6),0,(K134-INDEX('Pace of change parameters'!$E$17:$I$17,1,$B$6))/(INDEX('Pace of change parameters'!$E$16:$I$16,1,$B$6)-INDEX('Pace of change parameters'!$E$17:$I$17,1,$B$6))))</f>
        <v>0</v>
      </c>
      <c r="P134" s="52">
        <v>4.4102810525773695E-2</v>
      </c>
      <c r="Q134" s="52">
        <v>3.74000000000001E-2</v>
      </c>
      <c r="R134" s="9">
        <f>IF(INDEX('Pace of change parameters'!$E$29:$I$29,1,$B$6)=1,D134*(1+P134),D134)</f>
        <v>38478.320876306338</v>
      </c>
      <c r="S134" s="94">
        <f>IF(P134&lt;INDEX('Pace of change parameters'!$E$22:$I$22,1,$B$6),INDEX('Pace of change parameters'!$E$22:$I$22,1,$B$6),P134)</f>
        <v>4.4102810525773695E-2</v>
      </c>
      <c r="T134" s="123">
        <v>3.74000000000001E-2</v>
      </c>
      <c r="U134" s="108">
        <f t="shared" si="12"/>
        <v>38478.320876306338</v>
      </c>
      <c r="V134" s="122">
        <f>IF(J134&gt;INDEX('Pace of change parameters'!$E$24:$I$24,1,$B$6),0,IF(J134&lt;INDEX('Pace of change parameters'!$E$23:$I$23,1,$B$6),1,(J134-INDEX('Pace of change parameters'!$E$24:$I$24,1,$B$6))/(INDEX('Pace of change parameters'!$E$23:$I$23,1,$B$6)-INDEX('Pace of change parameters'!$E$24:$I$24,1,$B$6))))</f>
        <v>1</v>
      </c>
      <c r="W134" s="123">
        <f>MIN(S134, S134+(INDEX('Pace of change parameters'!$E$25:$I$25,1,$B$6)-S134)*(1-V134))</f>
        <v>4.4102810525773695E-2</v>
      </c>
      <c r="X134" s="123">
        <v>3.74000000000001E-2</v>
      </c>
      <c r="Y134" s="99">
        <f t="shared" si="13"/>
        <v>38478.320876306338</v>
      </c>
      <c r="Z134" s="88">
        <v>0</v>
      </c>
      <c r="AA134" s="90">
        <f t="shared" si="17"/>
        <v>50389.835485435324</v>
      </c>
      <c r="AB134" s="90">
        <f>IF(INDEX('Pace of change parameters'!$E$27:$I$27,1,$B$6)=1,MAX(AA134,Y134),Y134)</f>
        <v>38478.320876306338</v>
      </c>
      <c r="AC134" s="88">
        <f t="shared" si="14"/>
        <v>4.4102810525773695E-2</v>
      </c>
      <c r="AD134" s="134">
        <v>3.74000000000001E-2</v>
      </c>
      <c r="AE134" s="51">
        <f t="shared" si="15"/>
        <v>38478</v>
      </c>
      <c r="AF134" s="51">
        <v>218.31150939177999</v>
      </c>
      <c r="AG134" s="15">
        <f t="shared" si="20"/>
        <v>4.4094103600792245E-2</v>
      </c>
      <c r="AH134" s="15">
        <f t="shared" si="20"/>
        <v>3.7391348970729155E-2</v>
      </c>
      <c r="AI134" s="51"/>
      <c r="AJ134" s="51">
        <v>50389.835485435324</v>
      </c>
      <c r="AK134" s="51">
        <v>285.89534390635851</v>
      </c>
      <c r="AL134" s="15">
        <f t="shared" si="18"/>
        <v>-0.23639361729764563</v>
      </c>
      <c r="AM134" s="53">
        <f t="shared" si="18"/>
        <v>-0.23639361729764574</v>
      </c>
    </row>
    <row r="135" spans="1:39" x14ac:dyDescent="0.2">
      <c r="A135" s="160" t="s">
        <v>317</v>
      </c>
      <c r="B135" s="160" t="s">
        <v>318</v>
      </c>
      <c r="D135" s="62">
        <v>68031</v>
      </c>
      <c r="E135" s="67">
        <v>271.26282120141104</v>
      </c>
      <c r="F135" s="50"/>
      <c r="G135" s="82">
        <v>77730.821306840298</v>
      </c>
      <c r="H135" s="75">
        <v>307.75559459596388</v>
      </c>
      <c r="I135" s="84"/>
      <c r="J135" s="94">
        <f t="shared" si="19"/>
        <v>-0.12478732559058547</v>
      </c>
      <c r="K135" s="117">
        <f t="shared" si="19"/>
        <v>-0.11857712430041212</v>
      </c>
      <c r="L135" s="94">
        <v>4.4761025504770124E-2</v>
      </c>
      <c r="M135" s="88">
        <f>INDEX('Pace of change parameters'!$E$20:$I$20,1,$B$6)</f>
        <v>3.7400000000000003E-2</v>
      </c>
      <c r="N135" s="99">
        <f>IF(INDEX('Pace of change parameters'!$E$28:$I$28,1,$B$6)=1,(1+L135)*D135,D135)</f>
        <v>71076.137326115015</v>
      </c>
      <c r="O135" s="85">
        <f>IF(K135&lt;INDEX('Pace of change parameters'!$E$16:$I$16,1,$B$6),1,IF(K135&gt;INDEX('Pace of change parameters'!$E$17:$I$17,1,$B$6),0,(K135-INDEX('Pace of change parameters'!$E$17:$I$17,1,$B$6))/(INDEX('Pace of change parameters'!$E$16:$I$16,1,$B$6)-INDEX('Pace of change parameters'!$E$17:$I$17,1,$B$6))))</f>
        <v>0</v>
      </c>
      <c r="P135" s="52">
        <v>4.4761025504770124E-2</v>
      </c>
      <c r="Q135" s="52">
        <v>3.74000000000001E-2</v>
      </c>
      <c r="R135" s="9">
        <f>IF(INDEX('Pace of change parameters'!$E$29:$I$29,1,$B$6)=1,D135*(1+P135),D135)</f>
        <v>71076.137326115015</v>
      </c>
      <c r="S135" s="94">
        <f>IF(P135&lt;INDEX('Pace of change parameters'!$E$22:$I$22,1,$B$6),INDEX('Pace of change parameters'!$E$22:$I$22,1,$B$6),P135)</f>
        <v>4.4761025504770124E-2</v>
      </c>
      <c r="T135" s="123">
        <v>3.74000000000001E-2</v>
      </c>
      <c r="U135" s="108">
        <f t="shared" si="12"/>
        <v>71076.137326115015</v>
      </c>
      <c r="V135" s="122">
        <f>IF(J135&gt;INDEX('Pace of change parameters'!$E$24:$I$24,1,$B$6),0,IF(J135&lt;INDEX('Pace of change parameters'!$E$23:$I$23,1,$B$6),1,(J135-INDEX('Pace of change parameters'!$E$24:$I$24,1,$B$6))/(INDEX('Pace of change parameters'!$E$23:$I$23,1,$B$6)-INDEX('Pace of change parameters'!$E$24:$I$24,1,$B$6))))</f>
        <v>1</v>
      </c>
      <c r="W135" s="123">
        <f>MIN(S135, S135+(INDEX('Pace of change parameters'!$E$25:$I$25,1,$B$6)-S135)*(1-V135))</f>
        <v>4.4761025504770124E-2</v>
      </c>
      <c r="X135" s="123">
        <v>3.74000000000001E-2</v>
      </c>
      <c r="Y135" s="99">
        <f t="shared" si="13"/>
        <v>71076.137326115015</v>
      </c>
      <c r="Z135" s="88">
        <v>-7.4108578208093023E-3</v>
      </c>
      <c r="AA135" s="90">
        <f t="shared" si="17"/>
        <v>80607.262717263817</v>
      </c>
      <c r="AB135" s="90">
        <f>IF(INDEX('Pace of change parameters'!$E$27:$I$27,1,$B$6)=1,MAX(AA135,Y135),Y135)</f>
        <v>71076.137326115015</v>
      </c>
      <c r="AC135" s="88">
        <f t="shared" si="14"/>
        <v>4.4761025504770124E-2</v>
      </c>
      <c r="AD135" s="134">
        <v>3.74000000000001E-2</v>
      </c>
      <c r="AE135" s="51">
        <f t="shared" si="15"/>
        <v>71076</v>
      </c>
      <c r="AF135" s="51">
        <v>281.40750700620498</v>
      </c>
      <c r="AG135" s="15">
        <f t="shared" si="20"/>
        <v>4.4759006923314359E-2</v>
      </c>
      <c r="AH135" s="15">
        <f t="shared" si="20"/>
        <v>3.7397995640772175E-2</v>
      </c>
      <c r="AI135" s="51"/>
      <c r="AJ135" s="51">
        <v>81209.091749979969</v>
      </c>
      <c r="AK135" s="51">
        <v>321.52692970341656</v>
      </c>
      <c r="AL135" s="15">
        <f t="shared" si="18"/>
        <v>-0.12477779927864385</v>
      </c>
      <c r="AM135" s="53">
        <f t="shared" si="18"/>
        <v>-0.12477779927864396</v>
      </c>
    </row>
    <row r="136" spans="1:39" x14ac:dyDescent="0.2">
      <c r="A136" s="160" t="s">
        <v>319</v>
      </c>
      <c r="B136" s="160" t="s">
        <v>320</v>
      </c>
      <c r="D136" s="62">
        <v>57306</v>
      </c>
      <c r="E136" s="67">
        <v>252.93749199132603</v>
      </c>
      <c r="F136" s="50"/>
      <c r="G136" s="82">
        <v>65571.142846352042</v>
      </c>
      <c r="H136" s="75">
        <v>284.31642690355631</v>
      </c>
      <c r="I136" s="84"/>
      <c r="J136" s="94">
        <f t="shared" si="19"/>
        <v>-0.12604847937024877</v>
      </c>
      <c r="K136" s="117">
        <f t="shared" si="19"/>
        <v>-0.11036623966463399</v>
      </c>
      <c r="L136" s="94">
        <v>5.6015169247467966E-2</v>
      </c>
      <c r="M136" s="88">
        <f>INDEX('Pace of change parameters'!$E$20:$I$20,1,$B$6)</f>
        <v>3.7400000000000003E-2</v>
      </c>
      <c r="N136" s="99">
        <f>IF(INDEX('Pace of change parameters'!$E$28:$I$28,1,$B$6)=1,(1+L136)*D136,D136)</f>
        <v>60516.005288895401</v>
      </c>
      <c r="O136" s="85">
        <f>IF(K136&lt;INDEX('Pace of change parameters'!$E$16:$I$16,1,$B$6),1,IF(K136&gt;INDEX('Pace of change parameters'!$E$17:$I$17,1,$B$6),0,(K136-INDEX('Pace of change parameters'!$E$17:$I$17,1,$B$6))/(INDEX('Pace of change parameters'!$E$16:$I$16,1,$B$6)-INDEX('Pace of change parameters'!$E$17:$I$17,1,$B$6))))</f>
        <v>0</v>
      </c>
      <c r="P136" s="52">
        <v>5.6015169247467966E-2</v>
      </c>
      <c r="Q136" s="52">
        <v>3.74000000000001E-2</v>
      </c>
      <c r="R136" s="9">
        <f>IF(INDEX('Pace of change parameters'!$E$29:$I$29,1,$B$6)=1,D136*(1+P136),D136)</f>
        <v>60516.005288895401</v>
      </c>
      <c r="S136" s="94">
        <f>IF(P136&lt;INDEX('Pace of change parameters'!$E$22:$I$22,1,$B$6),INDEX('Pace of change parameters'!$E$22:$I$22,1,$B$6),P136)</f>
        <v>5.6015169247467966E-2</v>
      </c>
      <c r="T136" s="123">
        <v>3.74000000000001E-2</v>
      </c>
      <c r="U136" s="108">
        <f t="shared" si="12"/>
        <v>60516.005288895401</v>
      </c>
      <c r="V136" s="122">
        <f>IF(J136&gt;INDEX('Pace of change parameters'!$E$24:$I$24,1,$B$6),0,IF(J136&lt;INDEX('Pace of change parameters'!$E$23:$I$23,1,$B$6),1,(J136-INDEX('Pace of change parameters'!$E$24:$I$24,1,$B$6))/(INDEX('Pace of change parameters'!$E$23:$I$23,1,$B$6)-INDEX('Pace of change parameters'!$E$24:$I$24,1,$B$6))))</f>
        <v>1</v>
      </c>
      <c r="W136" s="123">
        <f>MIN(S136, S136+(INDEX('Pace of change parameters'!$E$25:$I$25,1,$B$6)-S136)*(1-V136))</f>
        <v>5.6015169247467966E-2</v>
      </c>
      <c r="X136" s="123">
        <v>3.74000000000001E-2</v>
      </c>
      <c r="Y136" s="99">
        <f t="shared" si="13"/>
        <v>60516.005288895401</v>
      </c>
      <c r="Z136" s="88">
        <v>0</v>
      </c>
      <c r="AA136" s="90">
        <f t="shared" si="17"/>
        <v>68505.296432418472</v>
      </c>
      <c r="AB136" s="90">
        <f>IF(INDEX('Pace of change parameters'!$E$27:$I$27,1,$B$6)=1,MAX(AA136,Y136),Y136)</f>
        <v>60516.005288895401</v>
      </c>
      <c r="AC136" s="88">
        <f t="shared" si="14"/>
        <v>5.6015169247467966E-2</v>
      </c>
      <c r="AD136" s="134">
        <v>3.74000000000001E-2</v>
      </c>
      <c r="AE136" s="51">
        <f t="shared" si="15"/>
        <v>60516</v>
      </c>
      <c r="AF136" s="51">
        <v>262.39733125915512</v>
      </c>
      <c r="AG136" s="15">
        <f t="shared" si="20"/>
        <v>5.6015076955292731E-2</v>
      </c>
      <c r="AH136" s="15">
        <f t="shared" si="20"/>
        <v>3.7399909334728143E-2</v>
      </c>
      <c r="AI136" s="51"/>
      <c r="AJ136" s="51">
        <v>68505.296432418472</v>
      </c>
      <c r="AK136" s="51">
        <v>297.03891468345438</v>
      </c>
      <c r="AL136" s="15">
        <f t="shared" si="18"/>
        <v>-0.11662304739167195</v>
      </c>
      <c r="AM136" s="53">
        <f t="shared" si="18"/>
        <v>-0.11662304739167184</v>
      </c>
    </row>
    <row r="137" spans="1:39" x14ac:dyDescent="0.2">
      <c r="A137" s="160" t="s">
        <v>321</v>
      </c>
      <c r="B137" s="160" t="s">
        <v>322</v>
      </c>
      <c r="D137" s="62">
        <v>131003</v>
      </c>
      <c r="E137" s="67">
        <v>311.77745830261858</v>
      </c>
      <c r="F137" s="50"/>
      <c r="G137" s="82">
        <v>138741.07362688461</v>
      </c>
      <c r="H137" s="75">
        <v>325.53068559860185</v>
      </c>
      <c r="I137" s="84"/>
      <c r="J137" s="94">
        <f t="shared" si="19"/>
        <v>-5.5773488157476403E-2</v>
      </c>
      <c r="K137" s="117">
        <f t="shared" si="19"/>
        <v>-4.2248635549343549E-2</v>
      </c>
      <c r="L137" s="94">
        <v>5.2259445185772524E-2</v>
      </c>
      <c r="M137" s="88">
        <f>INDEX('Pace of change parameters'!$E$20:$I$20,1,$B$6)</f>
        <v>3.7400000000000003E-2</v>
      </c>
      <c r="N137" s="99">
        <f>IF(INDEX('Pace of change parameters'!$E$28:$I$28,1,$B$6)=1,(1+L137)*D137,D137)</f>
        <v>137849.14409767176</v>
      </c>
      <c r="O137" s="85">
        <f>IF(K137&lt;INDEX('Pace of change parameters'!$E$16:$I$16,1,$B$6),1,IF(K137&gt;INDEX('Pace of change parameters'!$E$17:$I$17,1,$B$6),0,(K137-INDEX('Pace of change parameters'!$E$17:$I$17,1,$B$6))/(INDEX('Pace of change parameters'!$E$16:$I$16,1,$B$6)-INDEX('Pace of change parameters'!$E$17:$I$17,1,$B$6))))</f>
        <v>0</v>
      </c>
      <c r="P137" s="52">
        <v>5.2259445185772524E-2</v>
      </c>
      <c r="Q137" s="52">
        <v>3.74000000000001E-2</v>
      </c>
      <c r="R137" s="9">
        <f>IF(INDEX('Pace of change parameters'!$E$29:$I$29,1,$B$6)=1,D137*(1+P137),D137)</f>
        <v>137849.14409767176</v>
      </c>
      <c r="S137" s="94">
        <f>IF(P137&lt;INDEX('Pace of change parameters'!$E$22:$I$22,1,$B$6),INDEX('Pace of change parameters'!$E$22:$I$22,1,$B$6),P137)</f>
        <v>5.2259445185772524E-2</v>
      </c>
      <c r="T137" s="123">
        <v>3.74000000000001E-2</v>
      </c>
      <c r="U137" s="108">
        <f t="shared" ref="U137:U200" si="21">D137*(1+S137)</f>
        <v>137849.14409767176</v>
      </c>
      <c r="V137" s="122">
        <f>IF(J137&gt;INDEX('Pace of change parameters'!$E$24:$I$24,1,$B$6),0,IF(J137&lt;INDEX('Pace of change parameters'!$E$23:$I$23,1,$B$6),1,(J137-INDEX('Pace of change parameters'!$E$24:$I$24,1,$B$6))/(INDEX('Pace of change parameters'!$E$23:$I$23,1,$B$6)-INDEX('Pace of change parameters'!$E$24:$I$24,1,$B$6))))</f>
        <v>1</v>
      </c>
      <c r="W137" s="123">
        <f>MIN(S137, S137+(INDEX('Pace of change parameters'!$E$25:$I$25,1,$B$6)-S137)*(1-V137))</f>
        <v>5.2259445185772524E-2</v>
      </c>
      <c r="X137" s="123">
        <v>3.74000000000001E-2</v>
      </c>
      <c r="Y137" s="99">
        <f t="shared" ref="Y137:Y200" si="22">D137*(1+W137)</f>
        <v>137849.14409767176</v>
      </c>
      <c r="Z137" s="88">
        <v>-1.0108030056209971E-2</v>
      </c>
      <c r="AA137" s="90">
        <f t="shared" si="17"/>
        <v>143484.25561153248</v>
      </c>
      <c r="AB137" s="90">
        <f>IF(INDEX('Pace of change parameters'!$E$27:$I$27,1,$B$6)=1,MAX(AA137,Y137),Y137)</f>
        <v>137849.14409767176</v>
      </c>
      <c r="AC137" s="88">
        <f t="shared" ref="AC137:AC200" si="23">AB137/D137-1</f>
        <v>5.2259445185772524E-2</v>
      </c>
      <c r="AD137" s="134">
        <v>3.74000000000001E-2</v>
      </c>
      <c r="AE137" s="51">
        <f t="shared" ref="AE137:AE200" si="24">ROUND(AB137,0)</f>
        <v>137849</v>
      </c>
      <c r="AF137" s="51">
        <v>323.43759714416808</v>
      </c>
      <c r="AG137" s="15">
        <f t="shared" ref="AG137:AH160" si="25">AE137/D137 - 1</f>
        <v>5.2258345228735292E-2</v>
      </c>
      <c r="AH137" s="15">
        <f t="shared" si="25"/>
        <v>3.7398915575967973E-2</v>
      </c>
      <c r="AI137" s="51"/>
      <c r="AJ137" s="51">
        <v>144949.408590192</v>
      </c>
      <c r="AK137" s="51">
        <v>340.0974139956034</v>
      </c>
      <c r="AL137" s="15">
        <f t="shared" si="18"/>
        <v>-4.8985426427413881E-2</v>
      </c>
      <c r="AM137" s="53">
        <f t="shared" si="18"/>
        <v>-4.898542642741377E-2</v>
      </c>
    </row>
    <row r="138" spans="1:39" x14ac:dyDescent="0.2">
      <c r="A138" s="160" t="s">
        <v>323</v>
      </c>
      <c r="B138" s="160" t="s">
        <v>324</v>
      </c>
      <c r="D138" s="62">
        <v>73243</v>
      </c>
      <c r="E138" s="67">
        <v>303.54972538679812</v>
      </c>
      <c r="F138" s="50"/>
      <c r="G138" s="82">
        <v>75037.439524527814</v>
      </c>
      <c r="H138" s="75">
        <v>307.9907877373289</v>
      </c>
      <c r="I138" s="84"/>
      <c r="J138" s="94">
        <f t="shared" si="19"/>
        <v>-2.391392264845682E-2</v>
      </c>
      <c r="K138" s="117">
        <f t="shared" si="19"/>
        <v>-1.4419464891003098E-2</v>
      </c>
      <c r="L138" s="94">
        <v>4.7490862584893767E-2</v>
      </c>
      <c r="M138" s="88">
        <f>INDEX('Pace of change parameters'!$E$20:$I$20,1,$B$6)</f>
        <v>3.7400000000000003E-2</v>
      </c>
      <c r="N138" s="99">
        <f>IF(INDEX('Pace of change parameters'!$E$28:$I$28,1,$B$6)=1,(1+L138)*D138,D138)</f>
        <v>76721.373248305375</v>
      </c>
      <c r="O138" s="85">
        <f>IF(K138&lt;INDEX('Pace of change parameters'!$E$16:$I$16,1,$B$6),1,IF(K138&gt;INDEX('Pace of change parameters'!$E$17:$I$17,1,$B$6),0,(K138-INDEX('Pace of change parameters'!$E$17:$I$17,1,$B$6))/(INDEX('Pace of change parameters'!$E$16:$I$16,1,$B$6)-INDEX('Pace of change parameters'!$E$17:$I$17,1,$B$6))))</f>
        <v>0</v>
      </c>
      <c r="P138" s="52">
        <v>4.7490862584893767E-2</v>
      </c>
      <c r="Q138" s="52">
        <v>3.74000000000001E-2</v>
      </c>
      <c r="R138" s="9">
        <f>IF(INDEX('Pace of change parameters'!$E$29:$I$29,1,$B$6)=1,D138*(1+P138),D138)</f>
        <v>76721.373248305375</v>
      </c>
      <c r="S138" s="94">
        <f>IF(P138&lt;INDEX('Pace of change parameters'!$E$22:$I$22,1,$B$6),INDEX('Pace of change parameters'!$E$22:$I$22,1,$B$6),P138)</f>
        <v>4.7490862584893767E-2</v>
      </c>
      <c r="T138" s="123">
        <v>3.74000000000001E-2</v>
      </c>
      <c r="U138" s="108">
        <f t="shared" si="21"/>
        <v>76721.373248305375</v>
      </c>
      <c r="V138" s="122">
        <f>IF(J138&gt;INDEX('Pace of change parameters'!$E$24:$I$24,1,$B$6),0,IF(J138&lt;INDEX('Pace of change parameters'!$E$23:$I$23,1,$B$6),1,(J138-INDEX('Pace of change parameters'!$E$24:$I$24,1,$B$6))/(INDEX('Pace of change parameters'!$E$23:$I$23,1,$B$6)-INDEX('Pace of change parameters'!$E$24:$I$24,1,$B$6))))</f>
        <v>1</v>
      </c>
      <c r="W138" s="123">
        <f>MIN(S138, S138+(INDEX('Pace of change parameters'!$E$25:$I$25,1,$B$6)-S138)*(1-V138))</f>
        <v>4.7490862584893767E-2</v>
      </c>
      <c r="X138" s="123">
        <v>3.74000000000001E-2</v>
      </c>
      <c r="Y138" s="99">
        <f t="shared" si="22"/>
        <v>76721.373248305375</v>
      </c>
      <c r="Z138" s="88">
        <v>-2.53001710335512E-2</v>
      </c>
      <c r="AA138" s="90">
        <f t="shared" ref="AA138:AA201" si="26">(1+Z138)*AJ138</f>
        <v>76411.775849951315</v>
      </c>
      <c r="AB138" s="90">
        <f>IF(INDEX('Pace of change parameters'!$E$27:$I$27,1,$B$6)=1,MAX(AA138,Y138),Y138)</f>
        <v>76721.373248305375</v>
      </c>
      <c r="AC138" s="88">
        <f t="shared" si="23"/>
        <v>4.7490862584893767E-2</v>
      </c>
      <c r="AD138" s="134">
        <v>3.74000000000001E-2</v>
      </c>
      <c r="AE138" s="51">
        <f t="shared" si="24"/>
        <v>76721</v>
      </c>
      <c r="AF138" s="51">
        <v>314.90095312049897</v>
      </c>
      <c r="AG138" s="15">
        <f t="shared" si="25"/>
        <v>4.748576655789627E-2</v>
      </c>
      <c r="AH138" s="15">
        <f t="shared" si="25"/>
        <v>3.7394953064894265E-2</v>
      </c>
      <c r="AI138" s="51"/>
      <c r="AJ138" s="51">
        <v>78395.187501958178</v>
      </c>
      <c r="AK138" s="51">
        <v>321.7726471816955</v>
      </c>
      <c r="AL138" s="15">
        <f t="shared" ref="AL138:AM160" si="27">AE138/AJ138-1</f>
        <v>-2.1355743321825216E-2</v>
      </c>
      <c r="AM138" s="53">
        <f t="shared" si="27"/>
        <v>-2.1355743321825327E-2</v>
      </c>
    </row>
    <row r="139" spans="1:39" x14ac:dyDescent="0.2">
      <c r="A139" s="160" t="s">
        <v>325</v>
      </c>
      <c r="B139" s="160" t="s">
        <v>326</v>
      </c>
      <c r="D139" s="62">
        <v>111256</v>
      </c>
      <c r="E139" s="67">
        <v>293.03115812548674</v>
      </c>
      <c r="F139" s="50"/>
      <c r="G139" s="82">
        <v>117538.9962691672</v>
      </c>
      <c r="H139" s="75">
        <v>307.13751577908636</v>
      </c>
      <c r="I139" s="84"/>
      <c r="J139" s="94">
        <f t="shared" si="19"/>
        <v>-5.3454568003788117E-2</v>
      </c>
      <c r="K139" s="117">
        <f t="shared" si="19"/>
        <v>-4.592847480001705E-2</v>
      </c>
      <c r="L139" s="94">
        <v>4.5648488477860294E-2</v>
      </c>
      <c r="M139" s="88">
        <f>INDEX('Pace of change parameters'!$E$20:$I$20,1,$B$6)</f>
        <v>3.7400000000000003E-2</v>
      </c>
      <c r="N139" s="99">
        <f>IF(INDEX('Pace of change parameters'!$E$28:$I$28,1,$B$6)=1,(1+L139)*D139,D139)</f>
        <v>116334.66823409282</v>
      </c>
      <c r="O139" s="85">
        <f>IF(K139&lt;INDEX('Pace of change parameters'!$E$16:$I$16,1,$B$6),1,IF(K139&gt;INDEX('Pace of change parameters'!$E$17:$I$17,1,$B$6),0,(K139-INDEX('Pace of change parameters'!$E$17:$I$17,1,$B$6))/(INDEX('Pace of change parameters'!$E$16:$I$16,1,$B$6)-INDEX('Pace of change parameters'!$E$17:$I$17,1,$B$6))))</f>
        <v>0</v>
      </c>
      <c r="P139" s="52">
        <v>4.5648488477860294E-2</v>
      </c>
      <c r="Q139" s="52">
        <v>3.74000000000001E-2</v>
      </c>
      <c r="R139" s="9">
        <f>IF(INDEX('Pace of change parameters'!$E$29:$I$29,1,$B$6)=1,D139*(1+P139),D139)</f>
        <v>116334.66823409282</v>
      </c>
      <c r="S139" s="94">
        <f>IF(P139&lt;INDEX('Pace of change parameters'!$E$22:$I$22,1,$B$6),INDEX('Pace of change parameters'!$E$22:$I$22,1,$B$6),P139)</f>
        <v>4.5648488477860294E-2</v>
      </c>
      <c r="T139" s="123">
        <v>3.74000000000001E-2</v>
      </c>
      <c r="U139" s="108">
        <f t="shared" si="21"/>
        <v>116334.66823409282</v>
      </c>
      <c r="V139" s="122">
        <f>IF(J139&gt;INDEX('Pace of change parameters'!$E$24:$I$24,1,$B$6),0,IF(J139&lt;INDEX('Pace of change parameters'!$E$23:$I$23,1,$B$6),1,(J139-INDEX('Pace of change parameters'!$E$24:$I$24,1,$B$6))/(INDEX('Pace of change parameters'!$E$23:$I$23,1,$B$6)-INDEX('Pace of change parameters'!$E$24:$I$24,1,$B$6))))</f>
        <v>1</v>
      </c>
      <c r="W139" s="123">
        <f>MIN(S139, S139+(INDEX('Pace of change parameters'!$E$25:$I$25,1,$B$6)-S139)*(1-V139))</f>
        <v>4.5648488477860294E-2</v>
      </c>
      <c r="X139" s="123">
        <v>3.74000000000001E-2</v>
      </c>
      <c r="Y139" s="99">
        <f t="shared" si="22"/>
        <v>116334.66823409282</v>
      </c>
      <c r="Z139" s="88">
        <v>0</v>
      </c>
      <c r="AA139" s="90">
        <f t="shared" si="26"/>
        <v>122798.58840734225</v>
      </c>
      <c r="AB139" s="90">
        <f>IF(INDEX('Pace of change parameters'!$E$27:$I$27,1,$B$6)=1,MAX(AA139,Y139),Y139)</f>
        <v>116334.66823409282</v>
      </c>
      <c r="AC139" s="88">
        <f t="shared" si="23"/>
        <v>4.5648488477860294E-2</v>
      </c>
      <c r="AD139" s="134">
        <v>3.74000000000001E-2</v>
      </c>
      <c r="AE139" s="51">
        <f t="shared" si="24"/>
        <v>116335</v>
      </c>
      <c r="AF139" s="51">
        <v>303.99139036661074</v>
      </c>
      <c r="AG139" s="15">
        <f t="shared" si="25"/>
        <v>4.5651470482490852E-2</v>
      </c>
      <c r="AH139" s="15">
        <f t="shared" si="25"/>
        <v>3.7402958481399518E-2</v>
      </c>
      <c r="AI139" s="51"/>
      <c r="AJ139" s="51">
        <v>122798.58840734225</v>
      </c>
      <c r="AK139" s="51">
        <v>320.8811933210568</v>
      </c>
      <c r="AL139" s="15">
        <f t="shared" si="27"/>
        <v>-5.2635689800451968E-2</v>
      </c>
      <c r="AM139" s="53">
        <f t="shared" si="27"/>
        <v>-5.2635689800452079E-2</v>
      </c>
    </row>
    <row r="140" spans="1:39" x14ac:dyDescent="0.2">
      <c r="A140" s="160" t="s">
        <v>327</v>
      </c>
      <c r="B140" s="160" t="s">
        <v>328</v>
      </c>
      <c r="D140" s="62">
        <v>103242</v>
      </c>
      <c r="E140" s="67">
        <v>293.67534337783798</v>
      </c>
      <c r="F140" s="50"/>
      <c r="G140" s="82">
        <v>105584.53700699647</v>
      </c>
      <c r="H140" s="75">
        <v>297.00866119329277</v>
      </c>
      <c r="I140" s="84"/>
      <c r="J140" s="94">
        <f t="shared" si="19"/>
        <v>-2.2186364342737463E-2</v>
      </c>
      <c r="K140" s="117">
        <f t="shared" si="19"/>
        <v>-1.1222965020826314E-2</v>
      </c>
      <c r="L140" s="94">
        <v>4.9031490952675894E-2</v>
      </c>
      <c r="M140" s="88">
        <f>INDEX('Pace of change parameters'!$E$20:$I$20,1,$B$6)</f>
        <v>3.7400000000000003E-2</v>
      </c>
      <c r="N140" s="99">
        <f>IF(INDEX('Pace of change parameters'!$E$28:$I$28,1,$B$6)=1,(1+L140)*D140,D140)</f>
        <v>108304.10918893617</v>
      </c>
      <c r="O140" s="85">
        <f>IF(K140&lt;INDEX('Pace of change parameters'!$E$16:$I$16,1,$B$6),1,IF(K140&gt;INDEX('Pace of change parameters'!$E$17:$I$17,1,$B$6),0,(K140-INDEX('Pace of change parameters'!$E$17:$I$17,1,$B$6))/(INDEX('Pace of change parameters'!$E$16:$I$16,1,$B$6)-INDEX('Pace of change parameters'!$E$17:$I$17,1,$B$6))))</f>
        <v>0</v>
      </c>
      <c r="P140" s="52">
        <v>4.9031490952675894E-2</v>
      </c>
      <c r="Q140" s="52">
        <v>3.74000000000001E-2</v>
      </c>
      <c r="R140" s="9">
        <f>IF(INDEX('Pace of change parameters'!$E$29:$I$29,1,$B$6)=1,D140*(1+P140),D140)</f>
        <v>108304.10918893617</v>
      </c>
      <c r="S140" s="94">
        <f>IF(P140&lt;INDEX('Pace of change parameters'!$E$22:$I$22,1,$B$6),INDEX('Pace of change parameters'!$E$22:$I$22,1,$B$6),P140)</f>
        <v>4.9031490952675894E-2</v>
      </c>
      <c r="T140" s="123">
        <v>3.74000000000001E-2</v>
      </c>
      <c r="U140" s="108">
        <f t="shared" si="21"/>
        <v>108304.10918893617</v>
      </c>
      <c r="V140" s="122">
        <f>IF(J140&gt;INDEX('Pace of change parameters'!$E$24:$I$24,1,$B$6),0,IF(J140&lt;INDEX('Pace of change parameters'!$E$23:$I$23,1,$B$6),1,(J140-INDEX('Pace of change parameters'!$E$24:$I$24,1,$B$6))/(INDEX('Pace of change parameters'!$E$23:$I$23,1,$B$6)-INDEX('Pace of change parameters'!$E$24:$I$24,1,$B$6))))</f>
        <v>1</v>
      </c>
      <c r="W140" s="123">
        <f>MIN(S140, S140+(INDEX('Pace of change parameters'!$E$25:$I$25,1,$B$6)-S140)*(1-V140))</f>
        <v>4.9031490952675894E-2</v>
      </c>
      <c r="X140" s="123">
        <v>3.74000000000001E-2</v>
      </c>
      <c r="Y140" s="99">
        <f t="shared" si="22"/>
        <v>108304.10918893617</v>
      </c>
      <c r="Z140" s="88">
        <v>-1.9856091738064574E-2</v>
      </c>
      <c r="AA140" s="90">
        <f t="shared" si="26"/>
        <v>108118.88585928168</v>
      </c>
      <c r="AB140" s="90">
        <f>IF(INDEX('Pace of change parameters'!$E$27:$I$27,1,$B$6)=1,MAX(AA140,Y140),Y140)</f>
        <v>108304.10918893617</v>
      </c>
      <c r="AC140" s="88">
        <f t="shared" si="23"/>
        <v>4.9031490952675894E-2</v>
      </c>
      <c r="AD140" s="134">
        <v>3.74000000000001E-2</v>
      </c>
      <c r="AE140" s="51">
        <f t="shared" si="24"/>
        <v>108304</v>
      </c>
      <c r="AF140" s="51">
        <v>304.65849407235498</v>
      </c>
      <c r="AG140" s="15">
        <f t="shared" si="25"/>
        <v>4.9030433350768066E-2</v>
      </c>
      <c r="AH140" s="15">
        <f t="shared" si="25"/>
        <v>3.7398954124610473E-2</v>
      </c>
      <c r="AI140" s="51"/>
      <c r="AJ140" s="51">
        <v>110309.19536194047</v>
      </c>
      <c r="AK140" s="51">
        <v>310.29909644428636</v>
      </c>
      <c r="AL140" s="15">
        <f t="shared" si="27"/>
        <v>-1.8177952938203679E-2</v>
      </c>
      <c r="AM140" s="53">
        <f t="shared" si="27"/>
        <v>-1.817795293820379E-2</v>
      </c>
    </row>
    <row r="141" spans="1:39" x14ac:dyDescent="0.2">
      <c r="A141" s="160" t="s">
        <v>329</v>
      </c>
      <c r="B141" s="160" t="s">
        <v>330</v>
      </c>
      <c r="D141" s="62">
        <v>106747</v>
      </c>
      <c r="E141" s="67">
        <v>394.66001574347638</v>
      </c>
      <c r="F141" s="50"/>
      <c r="G141" s="82">
        <v>109564.67859531446</v>
      </c>
      <c r="H141" s="75">
        <v>400.91973611465511</v>
      </c>
      <c r="I141" s="84"/>
      <c r="J141" s="94">
        <f t="shared" si="19"/>
        <v>-2.5717034280014373E-2</v>
      </c>
      <c r="K141" s="117">
        <f t="shared" si="19"/>
        <v>-1.5613400407378686E-2</v>
      </c>
      <c r="L141" s="94">
        <v>4.8158178217481806E-2</v>
      </c>
      <c r="M141" s="88">
        <f>INDEX('Pace of change parameters'!$E$20:$I$20,1,$B$6)</f>
        <v>3.7400000000000003E-2</v>
      </c>
      <c r="N141" s="99">
        <f>IF(INDEX('Pace of change parameters'!$E$28:$I$28,1,$B$6)=1,(1+L141)*D141,D141)</f>
        <v>111887.74105018153</v>
      </c>
      <c r="O141" s="85">
        <f>IF(K141&lt;INDEX('Pace of change parameters'!$E$16:$I$16,1,$B$6),1,IF(K141&gt;INDEX('Pace of change parameters'!$E$17:$I$17,1,$B$6),0,(K141-INDEX('Pace of change parameters'!$E$17:$I$17,1,$B$6))/(INDEX('Pace of change parameters'!$E$16:$I$16,1,$B$6)-INDEX('Pace of change parameters'!$E$17:$I$17,1,$B$6))))</f>
        <v>0</v>
      </c>
      <c r="P141" s="52">
        <v>4.8158178217481806E-2</v>
      </c>
      <c r="Q141" s="52">
        <v>3.74000000000001E-2</v>
      </c>
      <c r="R141" s="9">
        <f>IF(INDEX('Pace of change parameters'!$E$29:$I$29,1,$B$6)=1,D141*(1+P141),D141)</f>
        <v>111887.74105018153</v>
      </c>
      <c r="S141" s="94">
        <f>IF(P141&lt;INDEX('Pace of change parameters'!$E$22:$I$22,1,$B$6),INDEX('Pace of change parameters'!$E$22:$I$22,1,$B$6),P141)</f>
        <v>4.8158178217481806E-2</v>
      </c>
      <c r="T141" s="123">
        <v>3.74000000000001E-2</v>
      </c>
      <c r="U141" s="108">
        <f t="shared" si="21"/>
        <v>111887.74105018153</v>
      </c>
      <c r="V141" s="122">
        <f>IF(J141&gt;INDEX('Pace of change parameters'!$E$24:$I$24,1,$B$6),0,IF(J141&lt;INDEX('Pace of change parameters'!$E$23:$I$23,1,$B$6),1,(J141-INDEX('Pace of change parameters'!$E$24:$I$24,1,$B$6))/(INDEX('Pace of change parameters'!$E$23:$I$23,1,$B$6)-INDEX('Pace of change parameters'!$E$24:$I$24,1,$B$6))))</f>
        <v>1</v>
      </c>
      <c r="W141" s="123">
        <f>MIN(S141, S141+(INDEX('Pace of change parameters'!$E$25:$I$25,1,$B$6)-S141)*(1-V141))</f>
        <v>4.8158178217481806E-2</v>
      </c>
      <c r="X141" s="123">
        <v>3.74000000000001E-2</v>
      </c>
      <c r="Y141" s="99">
        <f t="shared" si="22"/>
        <v>111887.74105018153</v>
      </c>
      <c r="Z141" s="88">
        <v>0</v>
      </c>
      <c r="AA141" s="90">
        <f t="shared" si="26"/>
        <v>114467.43887448113</v>
      </c>
      <c r="AB141" s="90">
        <f>IF(INDEX('Pace of change parameters'!$E$27:$I$27,1,$B$6)=1,MAX(AA141,Y141),Y141)</f>
        <v>111887.74105018153</v>
      </c>
      <c r="AC141" s="88">
        <f t="shared" si="23"/>
        <v>4.8158178217481806E-2</v>
      </c>
      <c r="AD141" s="134">
        <v>3.74000000000001E-2</v>
      </c>
      <c r="AE141" s="51">
        <f t="shared" si="24"/>
        <v>111888</v>
      </c>
      <c r="AF141" s="51">
        <v>409.421247883028</v>
      </c>
      <c r="AG141" s="15">
        <f t="shared" si="25"/>
        <v>4.8160604045078603E-2</v>
      </c>
      <c r="AH141" s="15">
        <f t="shared" si="25"/>
        <v>3.7402400929174018E-2</v>
      </c>
      <c r="AI141" s="51"/>
      <c r="AJ141" s="51">
        <v>114467.43887448113</v>
      </c>
      <c r="AK141" s="51">
        <v>418.85994624950212</v>
      </c>
      <c r="AL141" s="15">
        <f t="shared" si="27"/>
        <v>-2.2534258648956085E-2</v>
      </c>
      <c r="AM141" s="53">
        <f t="shared" si="27"/>
        <v>-2.2534258648956085E-2</v>
      </c>
    </row>
    <row r="142" spans="1:39" x14ac:dyDescent="0.2">
      <c r="A142" s="160" t="s">
        <v>331</v>
      </c>
      <c r="B142" s="160" t="s">
        <v>332</v>
      </c>
      <c r="D142" s="62">
        <v>67236</v>
      </c>
      <c r="E142" s="67">
        <v>307.81297004827485</v>
      </c>
      <c r="F142" s="50"/>
      <c r="G142" s="82">
        <v>66949.810912147092</v>
      </c>
      <c r="H142" s="75">
        <v>303.54123038516792</v>
      </c>
      <c r="I142" s="84"/>
      <c r="J142" s="94">
        <f t="shared" si="19"/>
        <v>4.274681047694795E-3</v>
      </c>
      <c r="K142" s="117">
        <f t="shared" si="19"/>
        <v>1.4073012940240215E-2</v>
      </c>
      <c r="L142" s="94">
        <v>4.752152322183667E-2</v>
      </c>
      <c r="M142" s="88">
        <f>INDEX('Pace of change parameters'!$E$20:$I$20,1,$B$6)</f>
        <v>3.7400000000000003E-2</v>
      </c>
      <c r="N142" s="99">
        <f>IF(INDEX('Pace of change parameters'!$E$28:$I$28,1,$B$6)=1,(1+L142)*D142,D142)</f>
        <v>70431.157135343412</v>
      </c>
      <c r="O142" s="85">
        <f>IF(K142&lt;INDEX('Pace of change parameters'!$E$16:$I$16,1,$B$6),1,IF(K142&gt;INDEX('Pace of change parameters'!$E$17:$I$17,1,$B$6),0,(K142-INDEX('Pace of change parameters'!$E$17:$I$17,1,$B$6))/(INDEX('Pace of change parameters'!$E$16:$I$16,1,$B$6)-INDEX('Pace of change parameters'!$E$17:$I$17,1,$B$6))))</f>
        <v>0</v>
      </c>
      <c r="P142" s="52">
        <v>4.752152322183667E-2</v>
      </c>
      <c r="Q142" s="52">
        <v>3.74000000000001E-2</v>
      </c>
      <c r="R142" s="9">
        <f>IF(INDEX('Pace of change parameters'!$E$29:$I$29,1,$B$6)=1,D142*(1+P142),D142)</f>
        <v>70431.157135343412</v>
      </c>
      <c r="S142" s="94">
        <f>IF(P142&lt;INDEX('Pace of change parameters'!$E$22:$I$22,1,$B$6),INDEX('Pace of change parameters'!$E$22:$I$22,1,$B$6),P142)</f>
        <v>4.752152322183667E-2</v>
      </c>
      <c r="T142" s="123">
        <v>3.74000000000001E-2</v>
      </c>
      <c r="U142" s="108">
        <f t="shared" si="21"/>
        <v>70431.157135343412</v>
      </c>
      <c r="V142" s="122">
        <f>IF(J142&gt;INDEX('Pace of change parameters'!$E$24:$I$24,1,$B$6),0,IF(J142&lt;INDEX('Pace of change parameters'!$E$23:$I$23,1,$B$6),1,(J142-INDEX('Pace of change parameters'!$E$24:$I$24,1,$B$6))/(INDEX('Pace of change parameters'!$E$23:$I$23,1,$B$6)-INDEX('Pace of change parameters'!$E$24:$I$24,1,$B$6))))</f>
        <v>1</v>
      </c>
      <c r="W142" s="123">
        <f>MIN(S142, S142+(INDEX('Pace of change parameters'!$E$25:$I$25,1,$B$6)-S142)*(1-V142))</f>
        <v>4.752152322183667E-2</v>
      </c>
      <c r="X142" s="123">
        <v>3.74000000000001E-2</v>
      </c>
      <c r="Y142" s="99">
        <f t="shared" si="22"/>
        <v>70431.157135343412</v>
      </c>
      <c r="Z142" s="88">
        <v>0</v>
      </c>
      <c r="AA142" s="90">
        <f t="shared" si="26"/>
        <v>69945.656634016734</v>
      </c>
      <c r="AB142" s="90">
        <f>IF(INDEX('Pace of change parameters'!$E$27:$I$27,1,$B$6)=1,MAX(AA142,Y142),Y142)</f>
        <v>70431.157135343412</v>
      </c>
      <c r="AC142" s="88">
        <f t="shared" si="23"/>
        <v>4.752152322183667E-2</v>
      </c>
      <c r="AD142" s="134">
        <v>3.74000000000001E-2</v>
      </c>
      <c r="AE142" s="51">
        <f t="shared" si="24"/>
        <v>70431</v>
      </c>
      <c r="AF142" s="51">
        <v>319.32446269805519</v>
      </c>
      <c r="AG142" s="15">
        <f t="shared" si="25"/>
        <v>4.7519186150276616E-2</v>
      </c>
      <c r="AH142" s="15">
        <f t="shared" si="25"/>
        <v>3.7397685510051737E-2</v>
      </c>
      <c r="AI142" s="51"/>
      <c r="AJ142" s="51">
        <v>69945.656634016734</v>
      </c>
      <c r="AK142" s="51">
        <v>317.12398265990907</v>
      </c>
      <c r="AL142" s="15">
        <f t="shared" si="27"/>
        <v>6.9388635311951052E-3</v>
      </c>
      <c r="AM142" s="53">
        <f t="shared" si="27"/>
        <v>6.9388635311948832E-3</v>
      </c>
    </row>
    <row r="143" spans="1:39" x14ac:dyDescent="0.2">
      <c r="A143" s="160" t="s">
        <v>333</v>
      </c>
      <c r="B143" s="160" t="s">
        <v>334</v>
      </c>
      <c r="D143" s="62">
        <v>107656</v>
      </c>
      <c r="E143" s="67">
        <v>347.0690692345438</v>
      </c>
      <c r="F143" s="50"/>
      <c r="G143" s="82">
        <v>110859.52780060002</v>
      </c>
      <c r="H143" s="75">
        <v>353.00492924411896</v>
      </c>
      <c r="I143" s="84"/>
      <c r="J143" s="94">
        <f t="shared" si="19"/>
        <v>-2.8897180640730435E-2</v>
      </c>
      <c r="K143" s="117">
        <f t="shared" si="19"/>
        <v>-1.6815232643593525E-2</v>
      </c>
      <c r="L143" s="94">
        <v>5.030678247695719E-2</v>
      </c>
      <c r="M143" s="88">
        <f>INDEX('Pace of change parameters'!$E$20:$I$20,1,$B$6)</f>
        <v>3.7400000000000003E-2</v>
      </c>
      <c r="N143" s="99">
        <f>IF(INDEX('Pace of change parameters'!$E$28:$I$28,1,$B$6)=1,(1+L143)*D143,D143)</f>
        <v>113071.8269743393</v>
      </c>
      <c r="O143" s="85">
        <f>IF(K143&lt;INDEX('Pace of change parameters'!$E$16:$I$16,1,$B$6),1,IF(K143&gt;INDEX('Pace of change parameters'!$E$17:$I$17,1,$B$6),0,(K143-INDEX('Pace of change parameters'!$E$17:$I$17,1,$B$6))/(INDEX('Pace of change parameters'!$E$16:$I$16,1,$B$6)-INDEX('Pace of change parameters'!$E$17:$I$17,1,$B$6))))</f>
        <v>0</v>
      </c>
      <c r="P143" s="52">
        <v>5.030678247695719E-2</v>
      </c>
      <c r="Q143" s="52">
        <v>3.74000000000001E-2</v>
      </c>
      <c r="R143" s="9">
        <f>IF(INDEX('Pace of change parameters'!$E$29:$I$29,1,$B$6)=1,D143*(1+P143),D143)</f>
        <v>113071.8269743393</v>
      </c>
      <c r="S143" s="94">
        <f>IF(P143&lt;INDEX('Pace of change parameters'!$E$22:$I$22,1,$B$6),INDEX('Pace of change parameters'!$E$22:$I$22,1,$B$6),P143)</f>
        <v>5.030678247695719E-2</v>
      </c>
      <c r="T143" s="123">
        <v>3.74000000000001E-2</v>
      </c>
      <c r="U143" s="108">
        <f t="shared" si="21"/>
        <v>113071.8269743393</v>
      </c>
      <c r="V143" s="122">
        <f>IF(J143&gt;INDEX('Pace of change parameters'!$E$24:$I$24,1,$B$6),0,IF(J143&lt;INDEX('Pace of change parameters'!$E$23:$I$23,1,$B$6),1,(J143-INDEX('Pace of change parameters'!$E$24:$I$24,1,$B$6))/(INDEX('Pace of change parameters'!$E$23:$I$23,1,$B$6)-INDEX('Pace of change parameters'!$E$24:$I$24,1,$B$6))))</f>
        <v>1</v>
      </c>
      <c r="W143" s="123">
        <f>MIN(S143, S143+(INDEX('Pace of change parameters'!$E$25:$I$25,1,$B$6)-S143)*(1-V143))</f>
        <v>5.030678247695719E-2</v>
      </c>
      <c r="X143" s="123">
        <v>3.74000000000001E-2</v>
      </c>
      <c r="Y143" s="99">
        <f t="shared" si="22"/>
        <v>113071.8269743393</v>
      </c>
      <c r="Z143" s="88">
        <v>0</v>
      </c>
      <c r="AA143" s="90">
        <f t="shared" si="26"/>
        <v>115820.22951976884</v>
      </c>
      <c r="AB143" s="90">
        <f>IF(INDEX('Pace of change parameters'!$E$27:$I$27,1,$B$6)=1,MAX(AA143,Y143),Y143)</f>
        <v>113071.8269743393</v>
      </c>
      <c r="AC143" s="88">
        <f t="shared" si="23"/>
        <v>5.030678247695719E-2</v>
      </c>
      <c r="AD143" s="134">
        <v>3.74000000000001E-2</v>
      </c>
      <c r="AE143" s="51">
        <f t="shared" si="24"/>
        <v>113072</v>
      </c>
      <c r="AF143" s="51">
        <v>360.05000338162165</v>
      </c>
      <c r="AG143" s="15">
        <f t="shared" si="25"/>
        <v>5.0308389685665533E-2</v>
      </c>
      <c r="AH143" s="15">
        <f t="shared" si="25"/>
        <v>3.7401587458390173E-2</v>
      </c>
      <c r="AI143" s="51"/>
      <c r="AJ143" s="51">
        <v>115820.22951976884</v>
      </c>
      <c r="AK143" s="51">
        <v>368.80106507581866</v>
      </c>
      <c r="AL143" s="15">
        <f t="shared" si="27"/>
        <v>-2.3728406783201539E-2</v>
      </c>
      <c r="AM143" s="53">
        <f t="shared" si="27"/>
        <v>-2.3728406783201539E-2</v>
      </c>
    </row>
    <row r="144" spans="1:39" x14ac:dyDescent="0.2">
      <c r="A144" s="160" t="s">
        <v>335</v>
      </c>
      <c r="B144" s="160" t="s">
        <v>336</v>
      </c>
      <c r="D144" s="62">
        <v>130746</v>
      </c>
      <c r="E144" s="67">
        <v>316.09302805346374</v>
      </c>
      <c r="F144" s="50"/>
      <c r="G144" s="82">
        <v>129947.97553927649</v>
      </c>
      <c r="H144" s="75">
        <v>310.8011498440336</v>
      </c>
      <c r="I144" s="84"/>
      <c r="J144" s="94">
        <f t="shared" si="19"/>
        <v>6.1411072962986868E-3</v>
      </c>
      <c r="K144" s="117">
        <f t="shared" si="19"/>
        <v>1.7026572173512555E-2</v>
      </c>
      <c r="L144" s="94">
        <v>4.8623655590384285E-2</v>
      </c>
      <c r="M144" s="88">
        <f>INDEX('Pace of change parameters'!$E$20:$I$20,1,$B$6)</f>
        <v>3.7400000000000003E-2</v>
      </c>
      <c r="N144" s="99">
        <f>IF(INDEX('Pace of change parameters'!$E$28:$I$28,1,$B$6)=1,(1+L144)*D144,D144)</f>
        <v>137103.34847382037</v>
      </c>
      <c r="O144" s="85">
        <f>IF(K144&lt;INDEX('Pace of change parameters'!$E$16:$I$16,1,$B$6),1,IF(K144&gt;INDEX('Pace of change parameters'!$E$17:$I$17,1,$B$6),0,(K144-INDEX('Pace of change parameters'!$E$17:$I$17,1,$B$6))/(INDEX('Pace of change parameters'!$E$16:$I$16,1,$B$6)-INDEX('Pace of change parameters'!$E$17:$I$17,1,$B$6))))</f>
        <v>0</v>
      </c>
      <c r="P144" s="52">
        <v>4.8623655590384285E-2</v>
      </c>
      <c r="Q144" s="52">
        <v>3.74000000000001E-2</v>
      </c>
      <c r="R144" s="9">
        <f>IF(INDEX('Pace of change parameters'!$E$29:$I$29,1,$B$6)=1,D144*(1+P144),D144)</f>
        <v>137103.34847382037</v>
      </c>
      <c r="S144" s="94">
        <f>IF(P144&lt;INDEX('Pace of change parameters'!$E$22:$I$22,1,$B$6),INDEX('Pace of change parameters'!$E$22:$I$22,1,$B$6),P144)</f>
        <v>4.8623655590384285E-2</v>
      </c>
      <c r="T144" s="123">
        <v>3.74000000000001E-2</v>
      </c>
      <c r="U144" s="108">
        <f t="shared" si="21"/>
        <v>137103.34847382037</v>
      </c>
      <c r="V144" s="122">
        <f>IF(J144&gt;INDEX('Pace of change parameters'!$E$24:$I$24,1,$B$6),0,IF(J144&lt;INDEX('Pace of change parameters'!$E$23:$I$23,1,$B$6),1,(J144-INDEX('Pace of change parameters'!$E$24:$I$24,1,$B$6))/(INDEX('Pace of change parameters'!$E$23:$I$23,1,$B$6)-INDEX('Pace of change parameters'!$E$24:$I$24,1,$B$6))))</f>
        <v>1</v>
      </c>
      <c r="W144" s="123">
        <f>MIN(S144, S144+(INDEX('Pace of change parameters'!$E$25:$I$25,1,$B$6)-S144)*(1-V144))</f>
        <v>4.8623655590384285E-2</v>
      </c>
      <c r="X144" s="123">
        <v>3.74000000000001E-2</v>
      </c>
      <c r="Y144" s="99">
        <f t="shared" si="22"/>
        <v>137103.34847382037</v>
      </c>
      <c r="Z144" s="88">
        <v>-3.4599430537461062E-2</v>
      </c>
      <c r="AA144" s="90">
        <f t="shared" si="26"/>
        <v>131065.52319867881</v>
      </c>
      <c r="AB144" s="90">
        <f>IF(INDEX('Pace of change parameters'!$E$27:$I$27,1,$B$6)=1,MAX(AA144,Y144),Y144)</f>
        <v>137103.34847382037</v>
      </c>
      <c r="AC144" s="88">
        <f t="shared" si="23"/>
        <v>4.8623655590384285E-2</v>
      </c>
      <c r="AD144" s="134">
        <v>3.74000000000001E-2</v>
      </c>
      <c r="AE144" s="51">
        <f t="shared" si="24"/>
        <v>137103</v>
      </c>
      <c r="AF144" s="51">
        <v>327.91407384555384</v>
      </c>
      <c r="AG144" s="15">
        <f t="shared" si="25"/>
        <v>4.8620990317103319E-2</v>
      </c>
      <c r="AH144" s="15">
        <f t="shared" si="25"/>
        <v>3.7397363253740323E-2</v>
      </c>
      <c r="AI144" s="51"/>
      <c r="AJ144" s="51">
        <v>135762.84015623282</v>
      </c>
      <c r="AK144" s="51">
        <v>324.70876634700232</v>
      </c>
      <c r="AL144" s="15">
        <f t="shared" si="27"/>
        <v>9.8713303450705947E-3</v>
      </c>
      <c r="AM144" s="53">
        <f t="shared" si="27"/>
        <v>9.8713303450703727E-3</v>
      </c>
    </row>
    <row r="145" spans="1:39" x14ac:dyDescent="0.2">
      <c r="A145" s="160" t="s">
        <v>337</v>
      </c>
      <c r="B145" s="160" t="s">
        <v>338</v>
      </c>
      <c r="D145" s="62">
        <v>130888</v>
      </c>
      <c r="E145" s="67">
        <v>297.75929145469217</v>
      </c>
      <c r="F145" s="50"/>
      <c r="G145" s="82">
        <v>126956.24383302827</v>
      </c>
      <c r="H145" s="75">
        <v>286.11761779421903</v>
      </c>
      <c r="I145" s="84"/>
      <c r="J145" s="94">
        <f t="shared" si="19"/>
        <v>3.0969380065644758E-2</v>
      </c>
      <c r="K145" s="117">
        <f t="shared" si="19"/>
        <v>4.068841950461799E-2</v>
      </c>
      <c r="L145" s="94">
        <v>4.7179661461283162E-2</v>
      </c>
      <c r="M145" s="88">
        <f>INDEX('Pace of change parameters'!$E$20:$I$20,1,$B$6)</f>
        <v>3.7400000000000003E-2</v>
      </c>
      <c r="N145" s="99">
        <f>IF(INDEX('Pace of change parameters'!$E$28:$I$28,1,$B$6)=1,(1+L145)*D145,D145)</f>
        <v>137063.25152934444</v>
      </c>
      <c r="O145" s="85">
        <f>IF(K145&lt;INDEX('Pace of change parameters'!$E$16:$I$16,1,$B$6),1,IF(K145&gt;INDEX('Pace of change parameters'!$E$17:$I$17,1,$B$6),0,(K145-INDEX('Pace of change parameters'!$E$17:$I$17,1,$B$6))/(INDEX('Pace of change parameters'!$E$16:$I$16,1,$B$6)-INDEX('Pace of change parameters'!$E$17:$I$17,1,$B$6))))</f>
        <v>0</v>
      </c>
      <c r="P145" s="52">
        <v>4.7179661461283162E-2</v>
      </c>
      <c r="Q145" s="52">
        <v>3.74000000000001E-2</v>
      </c>
      <c r="R145" s="9">
        <f>IF(INDEX('Pace of change parameters'!$E$29:$I$29,1,$B$6)=1,D145*(1+P145),D145)</f>
        <v>137063.25152934444</v>
      </c>
      <c r="S145" s="94">
        <f>IF(P145&lt;INDEX('Pace of change parameters'!$E$22:$I$22,1,$B$6),INDEX('Pace of change parameters'!$E$22:$I$22,1,$B$6),P145)</f>
        <v>4.7179661461283162E-2</v>
      </c>
      <c r="T145" s="123">
        <v>3.74000000000001E-2</v>
      </c>
      <c r="U145" s="108">
        <f t="shared" si="21"/>
        <v>137063.25152934444</v>
      </c>
      <c r="V145" s="122">
        <f>IF(J145&gt;INDEX('Pace of change parameters'!$E$24:$I$24,1,$B$6),0,IF(J145&lt;INDEX('Pace of change parameters'!$E$23:$I$23,1,$B$6),1,(J145-INDEX('Pace of change parameters'!$E$24:$I$24,1,$B$6))/(INDEX('Pace of change parameters'!$E$23:$I$23,1,$B$6)-INDEX('Pace of change parameters'!$E$24:$I$24,1,$B$6))))</f>
        <v>1</v>
      </c>
      <c r="W145" s="123">
        <f>MIN(S145, S145+(INDEX('Pace of change parameters'!$E$25:$I$25,1,$B$6)-S145)*(1-V145))</f>
        <v>4.7179661461283162E-2</v>
      </c>
      <c r="X145" s="123">
        <v>3.74000000000001E-2</v>
      </c>
      <c r="Y145" s="99">
        <f t="shared" si="22"/>
        <v>137063.25152934444</v>
      </c>
      <c r="Z145" s="88">
        <v>-2.4690487143247175E-2</v>
      </c>
      <c r="AA145" s="90">
        <f t="shared" si="26"/>
        <v>129362.357572102</v>
      </c>
      <c r="AB145" s="90">
        <f>IF(INDEX('Pace of change parameters'!$E$27:$I$27,1,$B$6)=1,MAX(AA145,Y145),Y145)</f>
        <v>137063.25152934444</v>
      </c>
      <c r="AC145" s="88">
        <f t="shared" si="23"/>
        <v>4.7179661461283162E-2</v>
      </c>
      <c r="AD145" s="134">
        <v>3.74000000000001E-2</v>
      </c>
      <c r="AE145" s="51">
        <f t="shared" si="24"/>
        <v>137063</v>
      </c>
      <c r="AF145" s="51">
        <v>308.89492209068317</v>
      </c>
      <c r="AG145" s="15">
        <f t="shared" si="25"/>
        <v>4.7177739746959269E-2</v>
      </c>
      <c r="AH145" s="15">
        <f t="shared" si="25"/>
        <v>3.7398096232659217E-2</v>
      </c>
      <c r="AI145" s="51"/>
      <c r="AJ145" s="51">
        <v>132637.23553068831</v>
      </c>
      <c r="AK145" s="51">
        <v>298.92070460719202</v>
      </c>
      <c r="AL145" s="15">
        <f t="shared" si="27"/>
        <v>3.3367436011493945E-2</v>
      </c>
      <c r="AM145" s="53">
        <f t="shared" si="27"/>
        <v>3.3367436011493945E-2</v>
      </c>
    </row>
    <row r="146" spans="1:39" x14ac:dyDescent="0.2">
      <c r="A146" s="160" t="s">
        <v>339</v>
      </c>
      <c r="B146" s="160" t="s">
        <v>340</v>
      </c>
      <c r="D146" s="62">
        <v>115559</v>
      </c>
      <c r="E146" s="67">
        <v>341.494393254861</v>
      </c>
      <c r="F146" s="50"/>
      <c r="G146" s="82">
        <v>120213.87464823248</v>
      </c>
      <c r="H146" s="75">
        <v>350.52332481254263</v>
      </c>
      <c r="I146" s="84"/>
      <c r="J146" s="94">
        <f t="shared" si="19"/>
        <v>-3.8721608981105438E-2</v>
      </c>
      <c r="K146" s="117">
        <f t="shared" si="19"/>
        <v>-2.5758432944541498E-2</v>
      </c>
      <c r="L146" s="94">
        <v>5.1389702614741406E-2</v>
      </c>
      <c r="M146" s="88">
        <f>INDEX('Pace of change parameters'!$E$20:$I$20,1,$B$6)</f>
        <v>3.7400000000000003E-2</v>
      </c>
      <c r="N146" s="99">
        <f>IF(INDEX('Pace of change parameters'!$E$28:$I$28,1,$B$6)=1,(1+L146)*D146,D146)</f>
        <v>121497.5426444569</v>
      </c>
      <c r="O146" s="85">
        <f>IF(K146&lt;INDEX('Pace of change parameters'!$E$16:$I$16,1,$B$6),1,IF(K146&gt;INDEX('Pace of change parameters'!$E$17:$I$17,1,$B$6),0,(K146-INDEX('Pace of change parameters'!$E$17:$I$17,1,$B$6))/(INDEX('Pace of change parameters'!$E$16:$I$16,1,$B$6)-INDEX('Pace of change parameters'!$E$17:$I$17,1,$B$6))))</f>
        <v>0</v>
      </c>
      <c r="P146" s="52">
        <v>5.1389702614741406E-2</v>
      </c>
      <c r="Q146" s="52">
        <v>3.74000000000001E-2</v>
      </c>
      <c r="R146" s="9">
        <f>IF(INDEX('Pace of change parameters'!$E$29:$I$29,1,$B$6)=1,D146*(1+P146),D146)</f>
        <v>121497.5426444569</v>
      </c>
      <c r="S146" s="94">
        <f>IF(P146&lt;INDEX('Pace of change parameters'!$E$22:$I$22,1,$B$6),INDEX('Pace of change parameters'!$E$22:$I$22,1,$B$6),P146)</f>
        <v>5.1389702614741406E-2</v>
      </c>
      <c r="T146" s="123">
        <v>3.74000000000001E-2</v>
      </c>
      <c r="U146" s="108">
        <f t="shared" si="21"/>
        <v>121497.5426444569</v>
      </c>
      <c r="V146" s="122">
        <f>IF(J146&gt;INDEX('Pace of change parameters'!$E$24:$I$24,1,$B$6),0,IF(J146&lt;INDEX('Pace of change parameters'!$E$23:$I$23,1,$B$6),1,(J146-INDEX('Pace of change parameters'!$E$24:$I$24,1,$B$6))/(INDEX('Pace of change parameters'!$E$23:$I$23,1,$B$6)-INDEX('Pace of change parameters'!$E$24:$I$24,1,$B$6))))</f>
        <v>1</v>
      </c>
      <c r="W146" s="123">
        <f>MIN(S146, S146+(INDEX('Pace of change parameters'!$E$25:$I$25,1,$B$6)-S146)*(1-V146))</f>
        <v>5.1389702614741406E-2</v>
      </c>
      <c r="X146" s="123">
        <v>3.74000000000001E-2</v>
      </c>
      <c r="Y146" s="99">
        <f t="shared" si="22"/>
        <v>121497.5426444569</v>
      </c>
      <c r="Z146" s="88">
        <v>-2.1162866141825831E-2</v>
      </c>
      <c r="AA146" s="90">
        <f t="shared" si="26"/>
        <v>122935.25000832093</v>
      </c>
      <c r="AB146" s="90">
        <f>IF(INDEX('Pace of change parameters'!$E$27:$I$27,1,$B$6)=1,MAX(AA146,Y146),Y146)</f>
        <v>121497.5426444569</v>
      </c>
      <c r="AC146" s="88">
        <f t="shared" si="23"/>
        <v>5.1389702614741406E-2</v>
      </c>
      <c r="AD146" s="134">
        <v>3.74000000000001E-2</v>
      </c>
      <c r="AE146" s="51">
        <f t="shared" si="24"/>
        <v>121498</v>
      </c>
      <c r="AF146" s="51">
        <v>354.26761713399679</v>
      </c>
      <c r="AG146" s="15">
        <f t="shared" si="25"/>
        <v>5.1393660381277018E-2</v>
      </c>
      <c r="AH146" s="15">
        <f t="shared" si="25"/>
        <v>3.7403905104828494E-2</v>
      </c>
      <c r="AI146" s="51"/>
      <c r="AJ146" s="51">
        <v>125593.16126857656</v>
      </c>
      <c r="AK146" s="51">
        <v>366.20841471418788</v>
      </c>
      <c r="AL146" s="15">
        <f t="shared" si="27"/>
        <v>-3.2606562548570639E-2</v>
      </c>
      <c r="AM146" s="53">
        <f t="shared" si="27"/>
        <v>-3.260656254857075E-2</v>
      </c>
    </row>
    <row r="147" spans="1:39" x14ac:dyDescent="0.2">
      <c r="A147" s="160" t="s">
        <v>341</v>
      </c>
      <c r="B147" s="160" t="s">
        <v>342</v>
      </c>
      <c r="D147" s="62">
        <v>104497</v>
      </c>
      <c r="E147" s="67">
        <v>353.17688514246646</v>
      </c>
      <c r="F147" s="50"/>
      <c r="G147" s="82">
        <v>106532.51739427572</v>
      </c>
      <c r="H147" s="75">
        <v>356.19435901324914</v>
      </c>
      <c r="I147" s="84"/>
      <c r="J147" s="94">
        <f t="shared" si="19"/>
        <v>-1.9107005485867745E-2</v>
      </c>
      <c r="K147" s="117">
        <f t="shared" si="19"/>
        <v>-8.4714252048849747E-3</v>
      </c>
      <c r="L147" s="94">
        <v>4.8648271773983565E-2</v>
      </c>
      <c r="M147" s="88">
        <f>INDEX('Pace of change parameters'!$E$20:$I$20,1,$B$6)</f>
        <v>3.7400000000000003E-2</v>
      </c>
      <c r="N147" s="99">
        <f>IF(INDEX('Pace of change parameters'!$E$28:$I$28,1,$B$6)=1,(1+L147)*D147,D147)</f>
        <v>109580.59845556597</v>
      </c>
      <c r="O147" s="85">
        <f>IF(K147&lt;INDEX('Pace of change parameters'!$E$16:$I$16,1,$B$6),1,IF(K147&gt;INDEX('Pace of change parameters'!$E$17:$I$17,1,$B$6),0,(K147-INDEX('Pace of change parameters'!$E$17:$I$17,1,$B$6))/(INDEX('Pace of change parameters'!$E$16:$I$16,1,$B$6)-INDEX('Pace of change parameters'!$E$17:$I$17,1,$B$6))))</f>
        <v>0</v>
      </c>
      <c r="P147" s="52">
        <v>4.8648271773983565E-2</v>
      </c>
      <c r="Q147" s="52">
        <v>3.74000000000001E-2</v>
      </c>
      <c r="R147" s="9">
        <f>IF(INDEX('Pace of change parameters'!$E$29:$I$29,1,$B$6)=1,D147*(1+P147),D147)</f>
        <v>109580.59845556597</v>
      </c>
      <c r="S147" s="94">
        <f>IF(P147&lt;INDEX('Pace of change parameters'!$E$22:$I$22,1,$B$6),INDEX('Pace of change parameters'!$E$22:$I$22,1,$B$6),P147)</f>
        <v>4.8648271773983565E-2</v>
      </c>
      <c r="T147" s="123">
        <v>3.74000000000001E-2</v>
      </c>
      <c r="U147" s="108">
        <f t="shared" si="21"/>
        <v>109580.59845556597</v>
      </c>
      <c r="V147" s="122">
        <f>IF(J147&gt;INDEX('Pace of change parameters'!$E$24:$I$24,1,$B$6),0,IF(J147&lt;INDEX('Pace of change parameters'!$E$23:$I$23,1,$B$6),1,(J147-INDEX('Pace of change parameters'!$E$24:$I$24,1,$B$6))/(INDEX('Pace of change parameters'!$E$23:$I$23,1,$B$6)-INDEX('Pace of change parameters'!$E$24:$I$24,1,$B$6))))</f>
        <v>1</v>
      </c>
      <c r="W147" s="123">
        <f>MIN(S147, S147+(INDEX('Pace of change parameters'!$E$25:$I$25,1,$B$6)-S147)*(1-V147))</f>
        <v>4.8648271773983565E-2</v>
      </c>
      <c r="X147" s="123">
        <v>3.74000000000001E-2</v>
      </c>
      <c r="Y147" s="99">
        <f t="shared" si="22"/>
        <v>109580.59845556597</v>
      </c>
      <c r="Z147" s="88">
        <v>-2.1601093951540529E-2</v>
      </c>
      <c r="AA147" s="90">
        <f t="shared" si="26"/>
        <v>108895.40260788894</v>
      </c>
      <c r="AB147" s="90">
        <f>IF(INDEX('Pace of change parameters'!$E$27:$I$27,1,$B$6)=1,MAX(AA147,Y147),Y147)</f>
        <v>109580.59845556597</v>
      </c>
      <c r="AC147" s="88">
        <f t="shared" si="23"/>
        <v>4.8648271773983565E-2</v>
      </c>
      <c r="AD147" s="134">
        <v>3.74000000000001E-2</v>
      </c>
      <c r="AE147" s="51">
        <f t="shared" si="24"/>
        <v>109581</v>
      </c>
      <c r="AF147" s="51">
        <v>366.38704322149204</v>
      </c>
      <c r="AG147" s="15">
        <f t="shared" si="25"/>
        <v>4.86521144147678E-2</v>
      </c>
      <c r="AH147" s="15">
        <f t="shared" si="25"/>
        <v>3.7403801422895455E-2</v>
      </c>
      <c r="AI147" s="51"/>
      <c r="AJ147" s="51">
        <v>111299.59562985797</v>
      </c>
      <c r="AK147" s="51">
        <v>372.13321428506185</v>
      </c>
      <c r="AL147" s="15">
        <f t="shared" si="27"/>
        <v>-1.544116688054642E-2</v>
      </c>
      <c r="AM147" s="53">
        <f t="shared" si="27"/>
        <v>-1.5441166880546531E-2</v>
      </c>
    </row>
    <row r="148" spans="1:39" x14ac:dyDescent="0.2">
      <c r="A148" s="160" t="s">
        <v>343</v>
      </c>
      <c r="B148" s="160" t="s">
        <v>344</v>
      </c>
      <c r="D148" s="62">
        <v>65193</v>
      </c>
      <c r="E148" s="67">
        <v>307.55045124623632</v>
      </c>
      <c r="F148" s="50"/>
      <c r="G148" s="82">
        <v>64882.54333213652</v>
      </c>
      <c r="H148" s="75">
        <v>305.10934167416326</v>
      </c>
      <c r="I148" s="84"/>
      <c r="J148" s="94">
        <f t="shared" si="19"/>
        <v>4.784902870934582E-3</v>
      </c>
      <c r="K148" s="117">
        <f t="shared" si="19"/>
        <v>8.0007696869537348E-3</v>
      </c>
      <c r="L148" s="94">
        <v>4.0720253146127261E-2</v>
      </c>
      <c r="M148" s="88">
        <f>INDEX('Pace of change parameters'!$E$20:$I$20,1,$B$6)</f>
        <v>3.7400000000000003E-2</v>
      </c>
      <c r="N148" s="99">
        <f>IF(INDEX('Pace of change parameters'!$E$28:$I$28,1,$B$6)=1,(1+L148)*D148,D148)</f>
        <v>67847.675463355481</v>
      </c>
      <c r="O148" s="85">
        <f>IF(K148&lt;INDEX('Pace of change parameters'!$E$16:$I$16,1,$B$6),1,IF(K148&gt;INDEX('Pace of change parameters'!$E$17:$I$17,1,$B$6),0,(K148-INDEX('Pace of change parameters'!$E$17:$I$17,1,$B$6))/(INDEX('Pace of change parameters'!$E$16:$I$16,1,$B$6)-INDEX('Pace of change parameters'!$E$17:$I$17,1,$B$6))))</f>
        <v>0</v>
      </c>
      <c r="P148" s="52">
        <v>4.0720253146127261E-2</v>
      </c>
      <c r="Q148" s="52">
        <v>3.74000000000001E-2</v>
      </c>
      <c r="R148" s="9">
        <f>IF(INDEX('Pace of change parameters'!$E$29:$I$29,1,$B$6)=1,D148*(1+P148),D148)</f>
        <v>67847.675463355481</v>
      </c>
      <c r="S148" s="94">
        <f>IF(P148&lt;INDEX('Pace of change parameters'!$E$22:$I$22,1,$B$6),INDEX('Pace of change parameters'!$E$22:$I$22,1,$B$6),P148)</f>
        <v>4.0720253146127261E-2</v>
      </c>
      <c r="T148" s="123">
        <v>3.74000000000001E-2</v>
      </c>
      <c r="U148" s="108">
        <f t="shared" si="21"/>
        <v>67847.675463355481</v>
      </c>
      <c r="V148" s="122">
        <f>IF(J148&gt;INDEX('Pace of change parameters'!$E$24:$I$24,1,$B$6),0,IF(J148&lt;INDEX('Pace of change parameters'!$E$23:$I$23,1,$B$6),1,(J148-INDEX('Pace of change parameters'!$E$24:$I$24,1,$B$6))/(INDEX('Pace of change parameters'!$E$23:$I$23,1,$B$6)-INDEX('Pace of change parameters'!$E$24:$I$24,1,$B$6))))</f>
        <v>1</v>
      </c>
      <c r="W148" s="123">
        <f>MIN(S148, S148+(INDEX('Pace of change parameters'!$E$25:$I$25,1,$B$6)-S148)*(1-V148))</f>
        <v>4.0720253146127261E-2</v>
      </c>
      <c r="X148" s="123">
        <v>3.74000000000001E-2</v>
      </c>
      <c r="Y148" s="99">
        <f t="shared" si="22"/>
        <v>67847.675463355481</v>
      </c>
      <c r="Z148" s="88">
        <v>0</v>
      </c>
      <c r="AA148" s="90">
        <f t="shared" si="26"/>
        <v>67785.883718275465</v>
      </c>
      <c r="AB148" s="90">
        <f>IF(INDEX('Pace of change parameters'!$E$27:$I$27,1,$B$6)=1,MAX(AA148,Y148),Y148)</f>
        <v>67847.675463355481</v>
      </c>
      <c r="AC148" s="88">
        <f t="shared" si="23"/>
        <v>4.0720253146127261E-2</v>
      </c>
      <c r="AD148" s="134">
        <v>3.74000000000001E-2</v>
      </c>
      <c r="AE148" s="51">
        <f t="shared" si="24"/>
        <v>67848</v>
      </c>
      <c r="AF148" s="51">
        <v>319.05436425232324</v>
      </c>
      <c r="AG148" s="15">
        <f t="shared" si="25"/>
        <v>4.0725231236482529E-2</v>
      </c>
      <c r="AH148" s="15">
        <f t="shared" si="25"/>
        <v>3.740496220854661E-2</v>
      </c>
      <c r="AI148" s="51"/>
      <c r="AJ148" s="51">
        <v>67785.883718275465</v>
      </c>
      <c r="AK148" s="51">
        <v>318.76226322096869</v>
      </c>
      <c r="AL148" s="15">
        <f t="shared" si="27"/>
        <v>9.163601374984065E-4</v>
      </c>
      <c r="AM148" s="53">
        <f t="shared" si="27"/>
        <v>9.1636013749862855E-4</v>
      </c>
    </row>
    <row r="149" spans="1:39" x14ac:dyDescent="0.2">
      <c r="A149" s="160" t="s">
        <v>345</v>
      </c>
      <c r="B149" s="160" t="s">
        <v>346</v>
      </c>
      <c r="D149" s="62">
        <v>111480</v>
      </c>
      <c r="E149" s="67">
        <v>355.41532939053673</v>
      </c>
      <c r="F149" s="50"/>
      <c r="G149" s="82">
        <v>114172.41867019098</v>
      </c>
      <c r="H149" s="75">
        <v>359.83142503003467</v>
      </c>
      <c r="I149" s="84"/>
      <c r="J149" s="94">
        <f t="shared" si="19"/>
        <v>-2.3582041105466578E-2</v>
      </c>
      <c r="K149" s="117">
        <f t="shared" si="19"/>
        <v>-1.2272679183396362E-2</v>
      </c>
      <c r="L149" s="94">
        <v>4.9415686470206444E-2</v>
      </c>
      <c r="M149" s="88">
        <f>INDEX('Pace of change parameters'!$E$20:$I$20,1,$B$6)</f>
        <v>3.7400000000000003E-2</v>
      </c>
      <c r="N149" s="99">
        <f>IF(INDEX('Pace of change parameters'!$E$28:$I$28,1,$B$6)=1,(1+L149)*D149,D149)</f>
        <v>116988.86072769861</v>
      </c>
      <c r="O149" s="85">
        <f>IF(K149&lt;INDEX('Pace of change parameters'!$E$16:$I$16,1,$B$6),1,IF(K149&gt;INDEX('Pace of change parameters'!$E$17:$I$17,1,$B$6),0,(K149-INDEX('Pace of change parameters'!$E$17:$I$17,1,$B$6))/(INDEX('Pace of change parameters'!$E$16:$I$16,1,$B$6)-INDEX('Pace of change parameters'!$E$17:$I$17,1,$B$6))))</f>
        <v>0</v>
      </c>
      <c r="P149" s="52">
        <v>4.9415686470206444E-2</v>
      </c>
      <c r="Q149" s="52">
        <v>3.74000000000001E-2</v>
      </c>
      <c r="R149" s="9">
        <f>IF(INDEX('Pace of change parameters'!$E$29:$I$29,1,$B$6)=1,D149*(1+P149),D149)</f>
        <v>116988.86072769861</v>
      </c>
      <c r="S149" s="94">
        <f>IF(P149&lt;INDEX('Pace of change parameters'!$E$22:$I$22,1,$B$6),INDEX('Pace of change parameters'!$E$22:$I$22,1,$B$6),P149)</f>
        <v>4.9415686470206444E-2</v>
      </c>
      <c r="T149" s="123">
        <v>3.74000000000001E-2</v>
      </c>
      <c r="U149" s="108">
        <f t="shared" si="21"/>
        <v>116988.86072769861</v>
      </c>
      <c r="V149" s="122">
        <f>IF(J149&gt;INDEX('Pace of change parameters'!$E$24:$I$24,1,$B$6),0,IF(J149&lt;INDEX('Pace of change parameters'!$E$23:$I$23,1,$B$6),1,(J149-INDEX('Pace of change parameters'!$E$24:$I$24,1,$B$6))/(INDEX('Pace of change parameters'!$E$23:$I$23,1,$B$6)-INDEX('Pace of change parameters'!$E$24:$I$24,1,$B$6))))</f>
        <v>1</v>
      </c>
      <c r="W149" s="123">
        <f>MIN(S149, S149+(INDEX('Pace of change parameters'!$E$25:$I$25,1,$B$6)-S149)*(1-V149))</f>
        <v>4.9415686470206444E-2</v>
      </c>
      <c r="X149" s="123">
        <v>3.74000000000001E-2</v>
      </c>
      <c r="Y149" s="99">
        <f t="shared" si="22"/>
        <v>116988.86072769861</v>
      </c>
      <c r="Z149" s="88">
        <v>-1.8550131921179824E-2</v>
      </c>
      <c r="AA149" s="90">
        <f t="shared" si="26"/>
        <v>117068.67937600736</v>
      </c>
      <c r="AB149" s="90">
        <f>IF(INDEX('Pace of change parameters'!$E$27:$I$27,1,$B$6)=1,MAX(AA149,Y149),Y149)</f>
        <v>116988.86072769861</v>
      </c>
      <c r="AC149" s="88">
        <f t="shared" si="23"/>
        <v>4.9415686470206444E-2</v>
      </c>
      <c r="AD149" s="134">
        <v>3.74000000000001E-2</v>
      </c>
      <c r="AE149" s="51">
        <f t="shared" si="24"/>
        <v>116989</v>
      </c>
      <c r="AF149" s="51">
        <v>368.70830164719598</v>
      </c>
      <c r="AG149" s="15">
        <f t="shared" si="25"/>
        <v>4.9416935773232806E-2</v>
      </c>
      <c r="AH149" s="15">
        <f t="shared" si="25"/>
        <v>3.7401234998653443E-2</v>
      </c>
      <c r="AI149" s="51"/>
      <c r="AJ149" s="51">
        <v>119281.36442176951</v>
      </c>
      <c r="AK149" s="51">
        <v>375.93303040551598</v>
      </c>
      <c r="AL149" s="15">
        <f t="shared" si="27"/>
        <v>-1.9218127097070159E-2</v>
      </c>
      <c r="AM149" s="53">
        <f t="shared" si="27"/>
        <v>-1.921812709707027E-2</v>
      </c>
    </row>
    <row r="150" spans="1:39" x14ac:dyDescent="0.2">
      <c r="A150" s="160" t="s">
        <v>347</v>
      </c>
      <c r="B150" s="160" t="s">
        <v>348</v>
      </c>
      <c r="D150" s="62">
        <v>78965</v>
      </c>
      <c r="E150" s="67">
        <v>293.999500607399</v>
      </c>
      <c r="F150" s="50"/>
      <c r="G150" s="82">
        <v>83140.579165373769</v>
      </c>
      <c r="H150" s="75">
        <v>306.13296163688904</v>
      </c>
      <c r="I150" s="84"/>
      <c r="J150" s="94">
        <f t="shared" si="19"/>
        <v>-5.0223118569671987E-2</v>
      </c>
      <c r="K150" s="117">
        <f t="shared" si="19"/>
        <v>-3.9634611590377511E-2</v>
      </c>
      <c r="L150" s="94">
        <v>4.8965365882330136E-2</v>
      </c>
      <c r="M150" s="88">
        <f>INDEX('Pace of change parameters'!$E$20:$I$20,1,$B$6)</f>
        <v>3.7400000000000003E-2</v>
      </c>
      <c r="N150" s="99">
        <f>IF(INDEX('Pace of change parameters'!$E$28:$I$28,1,$B$6)=1,(1+L150)*D150,D150)</f>
        <v>82831.550116898201</v>
      </c>
      <c r="O150" s="85">
        <f>IF(K150&lt;INDEX('Pace of change parameters'!$E$16:$I$16,1,$B$6),1,IF(K150&gt;INDEX('Pace of change parameters'!$E$17:$I$17,1,$B$6),0,(K150-INDEX('Pace of change parameters'!$E$17:$I$17,1,$B$6))/(INDEX('Pace of change parameters'!$E$16:$I$16,1,$B$6)-INDEX('Pace of change parameters'!$E$17:$I$17,1,$B$6))))</f>
        <v>0</v>
      </c>
      <c r="P150" s="52">
        <v>4.8965365882330136E-2</v>
      </c>
      <c r="Q150" s="52">
        <v>3.74000000000001E-2</v>
      </c>
      <c r="R150" s="9">
        <f>IF(INDEX('Pace of change parameters'!$E$29:$I$29,1,$B$6)=1,D150*(1+P150),D150)</f>
        <v>82831.550116898201</v>
      </c>
      <c r="S150" s="94">
        <f>IF(P150&lt;INDEX('Pace of change parameters'!$E$22:$I$22,1,$B$6),INDEX('Pace of change parameters'!$E$22:$I$22,1,$B$6),P150)</f>
        <v>4.8965365882330136E-2</v>
      </c>
      <c r="T150" s="123">
        <v>3.74000000000001E-2</v>
      </c>
      <c r="U150" s="108">
        <f t="shared" si="21"/>
        <v>82831.550116898201</v>
      </c>
      <c r="V150" s="122">
        <f>IF(J150&gt;INDEX('Pace of change parameters'!$E$24:$I$24,1,$B$6),0,IF(J150&lt;INDEX('Pace of change parameters'!$E$23:$I$23,1,$B$6),1,(J150-INDEX('Pace of change parameters'!$E$24:$I$24,1,$B$6))/(INDEX('Pace of change parameters'!$E$23:$I$23,1,$B$6)-INDEX('Pace of change parameters'!$E$24:$I$24,1,$B$6))))</f>
        <v>1</v>
      </c>
      <c r="W150" s="123">
        <f>MIN(S150, S150+(INDEX('Pace of change parameters'!$E$25:$I$25,1,$B$6)-S150)*(1-V150))</f>
        <v>4.8965365882330136E-2</v>
      </c>
      <c r="X150" s="123">
        <v>3.74000000000001E-2</v>
      </c>
      <c r="Y150" s="99">
        <f t="shared" si="22"/>
        <v>82831.550116898201</v>
      </c>
      <c r="Z150" s="88">
        <v>-2.169464851045777E-2</v>
      </c>
      <c r="AA150" s="90">
        <f t="shared" si="26"/>
        <v>84976.506276012806</v>
      </c>
      <c r="AB150" s="90">
        <f>IF(INDEX('Pace of change parameters'!$E$27:$I$27,1,$B$6)=1,MAX(AA150,Y150),Y150)</f>
        <v>82831.550116898201</v>
      </c>
      <c r="AC150" s="88">
        <f t="shared" si="23"/>
        <v>4.8965365882330136E-2</v>
      </c>
      <c r="AD150" s="134">
        <v>3.74000000000001E-2</v>
      </c>
      <c r="AE150" s="51">
        <f t="shared" si="24"/>
        <v>82832</v>
      </c>
      <c r="AF150" s="51">
        <v>304.99673845028587</v>
      </c>
      <c r="AG150" s="15">
        <f t="shared" si="25"/>
        <v>4.8971063129234382E-2</v>
      </c>
      <c r="AH150" s="15">
        <f t="shared" si="25"/>
        <v>3.7405634431918244E-2</v>
      </c>
      <c r="AI150" s="51"/>
      <c r="AJ150" s="51">
        <v>86860.92348020972</v>
      </c>
      <c r="AK150" s="51">
        <v>319.83168775646874</v>
      </c>
      <c r="AL150" s="15">
        <f t="shared" si="27"/>
        <v>-4.6383613238093924E-2</v>
      </c>
      <c r="AM150" s="53">
        <f t="shared" si="27"/>
        <v>-4.6383613238093924E-2</v>
      </c>
    </row>
    <row r="151" spans="1:39" x14ac:dyDescent="0.2">
      <c r="A151" s="160" t="s">
        <v>349</v>
      </c>
      <c r="B151" s="160" t="s">
        <v>350</v>
      </c>
      <c r="D151" s="62">
        <v>75188</v>
      </c>
      <c r="E151" s="67">
        <v>272.85107175193895</v>
      </c>
      <c r="F151" s="50"/>
      <c r="G151" s="82">
        <v>84586.817070583827</v>
      </c>
      <c r="H151" s="75">
        <v>303.50775615103225</v>
      </c>
      <c r="I151" s="84"/>
      <c r="J151" s="94">
        <f t="shared" si="19"/>
        <v>-0.11111444307853491</v>
      </c>
      <c r="K151" s="117">
        <f t="shared" si="19"/>
        <v>-0.10100791092744876</v>
      </c>
      <c r="L151" s="94">
        <v>4.919512522382341E-2</v>
      </c>
      <c r="M151" s="88">
        <f>INDEX('Pace of change parameters'!$E$20:$I$20,1,$B$6)</f>
        <v>3.7400000000000003E-2</v>
      </c>
      <c r="N151" s="99">
        <f>IF(INDEX('Pace of change parameters'!$E$28:$I$28,1,$B$6)=1,(1+L151)*D151,D151)</f>
        <v>78886.883075328835</v>
      </c>
      <c r="O151" s="85">
        <f>IF(K151&lt;INDEX('Pace of change parameters'!$E$16:$I$16,1,$B$6),1,IF(K151&gt;INDEX('Pace of change parameters'!$E$17:$I$17,1,$B$6),0,(K151-INDEX('Pace of change parameters'!$E$17:$I$17,1,$B$6))/(INDEX('Pace of change parameters'!$E$16:$I$16,1,$B$6)-INDEX('Pace of change parameters'!$E$17:$I$17,1,$B$6))))</f>
        <v>0</v>
      </c>
      <c r="P151" s="52">
        <v>4.919512522382341E-2</v>
      </c>
      <c r="Q151" s="52">
        <v>3.74000000000001E-2</v>
      </c>
      <c r="R151" s="9">
        <f>IF(INDEX('Pace of change parameters'!$E$29:$I$29,1,$B$6)=1,D151*(1+P151),D151)</f>
        <v>78886.883075328835</v>
      </c>
      <c r="S151" s="94">
        <f>IF(P151&lt;INDEX('Pace of change parameters'!$E$22:$I$22,1,$B$6),INDEX('Pace of change parameters'!$E$22:$I$22,1,$B$6),P151)</f>
        <v>4.919512522382341E-2</v>
      </c>
      <c r="T151" s="123">
        <v>3.74000000000001E-2</v>
      </c>
      <c r="U151" s="108">
        <f t="shared" si="21"/>
        <v>78886.883075328835</v>
      </c>
      <c r="V151" s="122">
        <f>IF(J151&gt;INDEX('Pace of change parameters'!$E$24:$I$24,1,$B$6),0,IF(J151&lt;INDEX('Pace of change parameters'!$E$23:$I$23,1,$B$6),1,(J151-INDEX('Pace of change parameters'!$E$24:$I$24,1,$B$6))/(INDEX('Pace of change parameters'!$E$23:$I$23,1,$B$6)-INDEX('Pace of change parameters'!$E$24:$I$24,1,$B$6))))</f>
        <v>1</v>
      </c>
      <c r="W151" s="123">
        <f>MIN(S151, S151+(INDEX('Pace of change parameters'!$E$25:$I$25,1,$B$6)-S151)*(1-V151))</f>
        <v>4.919512522382341E-2</v>
      </c>
      <c r="X151" s="123">
        <v>3.74000000000001E-2</v>
      </c>
      <c r="Y151" s="99">
        <f t="shared" si="22"/>
        <v>78886.883075328835</v>
      </c>
      <c r="Z151" s="88">
        <v>-1.1092101837443358E-2</v>
      </c>
      <c r="AA151" s="90">
        <f t="shared" si="26"/>
        <v>87391.647251264556</v>
      </c>
      <c r="AB151" s="90">
        <f>IF(INDEX('Pace of change parameters'!$E$27:$I$27,1,$B$6)=1,MAX(AA151,Y151),Y151)</f>
        <v>78886.883075328835</v>
      </c>
      <c r="AC151" s="88">
        <f t="shared" si="23"/>
        <v>4.919512522382341E-2</v>
      </c>
      <c r="AD151" s="134">
        <v>3.74000000000001E-2</v>
      </c>
      <c r="AE151" s="51">
        <f t="shared" si="24"/>
        <v>78887</v>
      </c>
      <c r="AF151" s="51">
        <v>283.05612137535923</v>
      </c>
      <c r="AG151" s="15">
        <f t="shared" si="25"/>
        <v>4.9196680321327957E-2</v>
      </c>
      <c r="AH151" s="15">
        <f t="shared" si="25"/>
        <v>3.7401537614989211E-2</v>
      </c>
      <c r="AI151" s="51"/>
      <c r="AJ151" s="51">
        <v>88371.877111754162</v>
      </c>
      <c r="AK151" s="51">
        <v>317.08901053295244</v>
      </c>
      <c r="AL151" s="15">
        <f t="shared" si="27"/>
        <v>-0.10732913480789463</v>
      </c>
      <c r="AM151" s="53">
        <f t="shared" si="27"/>
        <v>-0.10732913480789474</v>
      </c>
    </row>
    <row r="152" spans="1:39" x14ac:dyDescent="0.2">
      <c r="A152" s="160" t="s">
        <v>351</v>
      </c>
      <c r="B152" s="160" t="s">
        <v>352</v>
      </c>
      <c r="D152" s="62">
        <v>91644</v>
      </c>
      <c r="E152" s="67">
        <v>287.71760816953474</v>
      </c>
      <c r="F152" s="50"/>
      <c r="G152" s="82">
        <v>90549.497835109869</v>
      </c>
      <c r="H152" s="75">
        <v>280.44790341270169</v>
      </c>
      <c r="I152" s="84"/>
      <c r="J152" s="94">
        <f t="shared" si="19"/>
        <v>1.2087335557434242E-2</v>
      </c>
      <c r="K152" s="117">
        <f t="shared" si="19"/>
        <v>2.5921765391610396E-2</v>
      </c>
      <c r="L152" s="94">
        <v>5.1580433847707274E-2</v>
      </c>
      <c r="M152" s="88">
        <f>INDEX('Pace of change parameters'!$E$20:$I$20,1,$B$6)</f>
        <v>3.7400000000000003E-2</v>
      </c>
      <c r="N152" s="99">
        <f>IF(INDEX('Pace of change parameters'!$E$28:$I$28,1,$B$6)=1,(1+L152)*D152,D152)</f>
        <v>96371.03727953929</v>
      </c>
      <c r="O152" s="85">
        <f>IF(K152&lt;INDEX('Pace of change parameters'!$E$16:$I$16,1,$B$6),1,IF(K152&gt;INDEX('Pace of change parameters'!$E$17:$I$17,1,$B$6),0,(K152-INDEX('Pace of change parameters'!$E$17:$I$17,1,$B$6))/(INDEX('Pace of change parameters'!$E$16:$I$16,1,$B$6)-INDEX('Pace of change parameters'!$E$17:$I$17,1,$B$6))))</f>
        <v>0</v>
      </c>
      <c r="P152" s="52">
        <v>5.1580433847707274E-2</v>
      </c>
      <c r="Q152" s="52">
        <v>3.74000000000001E-2</v>
      </c>
      <c r="R152" s="9">
        <f>IF(INDEX('Pace of change parameters'!$E$29:$I$29,1,$B$6)=1,D152*(1+P152),D152)</f>
        <v>96371.03727953929</v>
      </c>
      <c r="S152" s="94">
        <f>IF(P152&lt;INDEX('Pace of change parameters'!$E$22:$I$22,1,$B$6),INDEX('Pace of change parameters'!$E$22:$I$22,1,$B$6),P152)</f>
        <v>5.1580433847707274E-2</v>
      </c>
      <c r="T152" s="123">
        <v>3.74000000000001E-2</v>
      </c>
      <c r="U152" s="108">
        <f t="shared" si="21"/>
        <v>96371.03727953929</v>
      </c>
      <c r="V152" s="122">
        <f>IF(J152&gt;INDEX('Pace of change parameters'!$E$24:$I$24,1,$B$6),0,IF(J152&lt;INDEX('Pace of change parameters'!$E$23:$I$23,1,$B$6),1,(J152-INDEX('Pace of change parameters'!$E$24:$I$24,1,$B$6))/(INDEX('Pace of change parameters'!$E$23:$I$23,1,$B$6)-INDEX('Pace of change parameters'!$E$24:$I$24,1,$B$6))))</f>
        <v>1</v>
      </c>
      <c r="W152" s="123">
        <f>MIN(S152, S152+(INDEX('Pace of change parameters'!$E$25:$I$25,1,$B$6)-S152)*(1-V152))</f>
        <v>5.1580433847707274E-2</v>
      </c>
      <c r="X152" s="123">
        <v>3.74000000000001E-2</v>
      </c>
      <c r="Y152" s="99">
        <f t="shared" si="22"/>
        <v>96371.03727953929</v>
      </c>
      <c r="Z152" s="88">
        <v>-3.3577204440049524E-2</v>
      </c>
      <c r="AA152" s="90">
        <f t="shared" si="26"/>
        <v>91424.924074125956</v>
      </c>
      <c r="AB152" s="90">
        <f>IF(INDEX('Pace of change parameters'!$E$27:$I$27,1,$B$6)=1,MAX(AA152,Y152),Y152)</f>
        <v>96371.03727953929</v>
      </c>
      <c r="AC152" s="88">
        <f t="shared" si="23"/>
        <v>5.1580433847707274E-2</v>
      </c>
      <c r="AD152" s="134">
        <v>3.74000000000001E-2</v>
      </c>
      <c r="AE152" s="51">
        <f t="shared" si="24"/>
        <v>96371</v>
      </c>
      <c r="AF152" s="51">
        <v>298.47813125371022</v>
      </c>
      <c r="AG152" s="15">
        <f t="shared" si="25"/>
        <v>5.1580027061236988E-2</v>
      </c>
      <c r="AH152" s="15">
        <f t="shared" si="25"/>
        <v>3.7399598698995673E-2</v>
      </c>
      <c r="AI152" s="51"/>
      <c r="AJ152" s="51">
        <v>94601.373740520969</v>
      </c>
      <c r="AK152" s="51">
        <v>292.99728391429488</v>
      </c>
      <c r="AL152" s="15">
        <f t="shared" si="27"/>
        <v>1.8706137020091163E-2</v>
      </c>
      <c r="AM152" s="53">
        <f t="shared" si="27"/>
        <v>1.8706137020091163E-2</v>
      </c>
    </row>
    <row r="153" spans="1:39" x14ac:dyDescent="0.2">
      <c r="A153" s="160" t="s">
        <v>353</v>
      </c>
      <c r="B153" s="160" t="s">
        <v>354</v>
      </c>
      <c r="D153" s="62">
        <v>84517</v>
      </c>
      <c r="E153" s="67">
        <v>264.28825072681713</v>
      </c>
      <c r="F153" s="50"/>
      <c r="G153" s="82">
        <v>83118.729429096929</v>
      </c>
      <c r="H153" s="75">
        <v>256.50343994664331</v>
      </c>
      <c r="I153" s="84"/>
      <c r="J153" s="94">
        <f t="shared" ref="J153:K216" si="28">D153/G153-1</f>
        <v>1.6822569118983388E-2</v>
      </c>
      <c r="K153" s="117">
        <f t="shared" si="28"/>
        <v>3.0349732470617896E-2</v>
      </c>
      <c r="L153" s="94">
        <v>5.12009124572681E-2</v>
      </c>
      <c r="M153" s="88">
        <f>INDEX('Pace of change parameters'!$E$20:$I$20,1,$B$6)</f>
        <v>3.7400000000000003E-2</v>
      </c>
      <c r="N153" s="99">
        <f>IF(INDEX('Pace of change parameters'!$E$28:$I$28,1,$B$6)=1,(1+L153)*D153,D153)</f>
        <v>88844.347518150927</v>
      </c>
      <c r="O153" s="85">
        <f>IF(K153&lt;INDEX('Pace of change parameters'!$E$16:$I$16,1,$B$6),1,IF(K153&gt;INDEX('Pace of change parameters'!$E$17:$I$17,1,$B$6),0,(K153-INDEX('Pace of change parameters'!$E$17:$I$17,1,$B$6))/(INDEX('Pace of change parameters'!$E$16:$I$16,1,$B$6)-INDEX('Pace of change parameters'!$E$17:$I$17,1,$B$6))))</f>
        <v>0</v>
      </c>
      <c r="P153" s="52">
        <v>5.12009124572681E-2</v>
      </c>
      <c r="Q153" s="52">
        <v>3.74000000000001E-2</v>
      </c>
      <c r="R153" s="9">
        <f>IF(INDEX('Pace of change parameters'!$E$29:$I$29,1,$B$6)=1,D153*(1+P153),D153)</f>
        <v>88844.347518150927</v>
      </c>
      <c r="S153" s="94">
        <f>IF(P153&lt;INDEX('Pace of change parameters'!$E$22:$I$22,1,$B$6),INDEX('Pace of change parameters'!$E$22:$I$22,1,$B$6),P153)</f>
        <v>5.12009124572681E-2</v>
      </c>
      <c r="T153" s="123">
        <v>3.74000000000001E-2</v>
      </c>
      <c r="U153" s="108">
        <f t="shared" si="21"/>
        <v>88844.347518150927</v>
      </c>
      <c r="V153" s="122">
        <f>IF(J153&gt;INDEX('Pace of change parameters'!$E$24:$I$24,1,$B$6),0,IF(J153&lt;INDEX('Pace of change parameters'!$E$23:$I$23,1,$B$6),1,(J153-INDEX('Pace of change parameters'!$E$24:$I$24,1,$B$6))/(INDEX('Pace of change parameters'!$E$23:$I$23,1,$B$6)-INDEX('Pace of change parameters'!$E$24:$I$24,1,$B$6))))</f>
        <v>1</v>
      </c>
      <c r="W153" s="123">
        <f>MIN(S153, S153+(INDEX('Pace of change parameters'!$E$25:$I$25,1,$B$6)-S153)*(1-V153))</f>
        <v>5.12009124572681E-2</v>
      </c>
      <c r="X153" s="123">
        <v>3.74000000000001E-2</v>
      </c>
      <c r="Y153" s="99">
        <f t="shared" si="22"/>
        <v>88844.347518150927</v>
      </c>
      <c r="Z153" s="88">
        <v>-3.1150902607181452E-2</v>
      </c>
      <c r="AA153" s="90">
        <f t="shared" si="26"/>
        <v>84133.010948193565</v>
      </c>
      <c r="AB153" s="90">
        <f>IF(INDEX('Pace of change parameters'!$E$27:$I$27,1,$B$6)=1,MAX(AA153,Y153),Y153)</f>
        <v>88844.347518150927</v>
      </c>
      <c r="AC153" s="88">
        <f t="shared" si="23"/>
        <v>5.12009124572681E-2</v>
      </c>
      <c r="AD153" s="134">
        <v>3.74000000000001E-2</v>
      </c>
      <c r="AE153" s="51">
        <f t="shared" si="24"/>
        <v>88844</v>
      </c>
      <c r="AF153" s="51">
        <v>274.17155886699624</v>
      </c>
      <c r="AG153" s="15">
        <f t="shared" si="25"/>
        <v>5.1196800643657392E-2</v>
      </c>
      <c r="AH153" s="15">
        <f t="shared" si="25"/>
        <v>3.7395942169200058E-2</v>
      </c>
      <c r="AI153" s="51"/>
      <c r="AJ153" s="51">
        <v>86838.09601990263</v>
      </c>
      <c r="AK153" s="51">
        <v>267.98136232968579</v>
      </c>
      <c r="AL153" s="15">
        <f t="shared" si="27"/>
        <v>2.3099354684580353E-2</v>
      </c>
      <c r="AM153" s="53">
        <f t="shared" si="27"/>
        <v>2.3099354684580353E-2</v>
      </c>
    </row>
    <row r="154" spans="1:39" x14ac:dyDescent="0.2">
      <c r="A154" s="160" t="s">
        <v>355</v>
      </c>
      <c r="B154" s="160" t="s">
        <v>356</v>
      </c>
      <c r="D154" s="62">
        <v>98499</v>
      </c>
      <c r="E154" s="67">
        <v>400.40414419387173</v>
      </c>
      <c r="F154" s="50"/>
      <c r="G154" s="82">
        <v>98722.926369653869</v>
      </c>
      <c r="H154" s="75">
        <v>396.00324753021869</v>
      </c>
      <c r="I154" s="84"/>
      <c r="J154" s="94">
        <f t="shared" si="28"/>
        <v>-2.2682306723303958E-3</v>
      </c>
      <c r="K154" s="117">
        <f t="shared" si="28"/>
        <v>1.111328427506697E-2</v>
      </c>
      <c r="L154" s="94">
        <v>5.13135427308129E-2</v>
      </c>
      <c r="M154" s="88">
        <f>INDEX('Pace of change parameters'!$E$20:$I$20,1,$B$6)</f>
        <v>3.7400000000000003E-2</v>
      </c>
      <c r="N154" s="99">
        <f>IF(INDEX('Pace of change parameters'!$E$28:$I$28,1,$B$6)=1,(1+L154)*D154,D154)</f>
        <v>103553.33264544234</v>
      </c>
      <c r="O154" s="85">
        <f>IF(K154&lt;INDEX('Pace of change parameters'!$E$16:$I$16,1,$B$6),1,IF(K154&gt;INDEX('Pace of change parameters'!$E$17:$I$17,1,$B$6),0,(K154-INDEX('Pace of change parameters'!$E$17:$I$17,1,$B$6))/(INDEX('Pace of change parameters'!$E$16:$I$16,1,$B$6)-INDEX('Pace of change parameters'!$E$17:$I$17,1,$B$6))))</f>
        <v>0</v>
      </c>
      <c r="P154" s="52">
        <v>5.13135427308129E-2</v>
      </c>
      <c r="Q154" s="52">
        <v>3.74000000000001E-2</v>
      </c>
      <c r="R154" s="9">
        <f>IF(INDEX('Pace of change parameters'!$E$29:$I$29,1,$B$6)=1,D154*(1+P154),D154)</f>
        <v>103553.33264544234</v>
      </c>
      <c r="S154" s="94">
        <f>IF(P154&lt;INDEX('Pace of change parameters'!$E$22:$I$22,1,$B$6),INDEX('Pace of change parameters'!$E$22:$I$22,1,$B$6),P154)</f>
        <v>5.13135427308129E-2</v>
      </c>
      <c r="T154" s="123">
        <v>3.74000000000001E-2</v>
      </c>
      <c r="U154" s="108">
        <f t="shared" si="21"/>
        <v>103553.33264544234</v>
      </c>
      <c r="V154" s="122">
        <f>IF(J154&gt;INDEX('Pace of change parameters'!$E$24:$I$24,1,$B$6),0,IF(J154&lt;INDEX('Pace of change parameters'!$E$23:$I$23,1,$B$6),1,(J154-INDEX('Pace of change parameters'!$E$24:$I$24,1,$B$6))/(INDEX('Pace of change parameters'!$E$23:$I$23,1,$B$6)-INDEX('Pace of change parameters'!$E$24:$I$24,1,$B$6))))</f>
        <v>1</v>
      </c>
      <c r="W154" s="123">
        <f>MIN(S154, S154+(INDEX('Pace of change parameters'!$E$25:$I$25,1,$B$6)-S154)*(1-V154))</f>
        <v>5.13135427308129E-2</v>
      </c>
      <c r="X154" s="123">
        <v>3.74000000000001E-2</v>
      </c>
      <c r="Y154" s="99">
        <f t="shared" si="22"/>
        <v>103553.33264544234</v>
      </c>
      <c r="Z154" s="88">
        <v>0</v>
      </c>
      <c r="AA154" s="90">
        <f t="shared" si="26"/>
        <v>103140.54387425113</v>
      </c>
      <c r="AB154" s="90">
        <f>IF(INDEX('Pace of change parameters'!$E$27:$I$27,1,$B$6)=1,MAX(AA154,Y154),Y154)</f>
        <v>103553.33264544234</v>
      </c>
      <c r="AC154" s="88">
        <f t="shared" si="23"/>
        <v>5.13135427308129E-2</v>
      </c>
      <c r="AD154" s="134">
        <v>3.74000000000001E-2</v>
      </c>
      <c r="AE154" s="51">
        <f t="shared" si="24"/>
        <v>103553</v>
      </c>
      <c r="AF154" s="51">
        <v>415.37792485962865</v>
      </c>
      <c r="AG154" s="15">
        <f t="shared" si="25"/>
        <v>5.1310165585437328E-2</v>
      </c>
      <c r="AH154" s="15">
        <f t="shared" si="25"/>
        <v>3.7396667549241869E-2</v>
      </c>
      <c r="AI154" s="51"/>
      <c r="AJ154" s="51">
        <v>103140.54387425113</v>
      </c>
      <c r="AK154" s="51">
        <v>413.72345642694967</v>
      </c>
      <c r="AL154" s="15">
        <f t="shared" si="27"/>
        <v>3.9989717937858327E-3</v>
      </c>
      <c r="AM154" s="53">
        <f t="shared" si="27"/>
        <v>3.9989717937858327E-3</v>
      </c>
    </row>
    <row r="155" spans="1:39" x14ac:dyDescent="0.2">
      <c r="A155" s="160" t="s">
        <v>357</v>
      </c>
      <c r="B155" s="160" t="s">
        <v>358</v>
      </c>
      <c r="D155" s="62">
        <v>54787</v>
      </c>
      <c r="E155" s="67">
        <v>258.10780453412036</v>
      </c>
      <c r="F155" s="50"/>
      <c r="G155" s="82">
        <v>56061.684829415382</v>
      </c>
      <c r="H155" s="75">
        <v>260.53342115822187</v>
      </c>
      <c r="I155" s="84"/>
      <c r="J155" s="94">
        <f t="shared" si="28"/>
        <v>-2.2737183752040258E-2</v>
      </c>
      <c r="K155" s="117">
        <f t="shared" si="28"/>
        <v>-9.3101937299185922E-3</v>
      </c>
      <c r="L155" s="94">
        <v>5.1653237939030427E-2</v>
      </c>
      <c r="M155" s="88">
        <f>INDEX('Pace of change parameters'!$E$20:$I$20,1,$B$6)</f>
        <v>3.7400000000000003E-2</v>
      </c>
      <c r="N155" s="99">
        <f>IF(INDEX('Pace of change parameters'!$E$28:$I$28,1,$B$6)=1,(1+L155)*D155,D155)</f>
        <v>57616.925946965661</v>
      </c>
      <c r="O155" s="85">
        <f>IF(K155&lt;INDEX('Pace of change parameters'!$E$16:$I$16,1,$B$6),1,IF(K155&gt;INDEX('Pace of change parameters'!$E$17:$I$17,1,$B$6),0,(K155-INDEX('Pace of change parameters'!$E$17:$I$17,1,$B$6))/(INDEX('Pace of change parameters'!$E$16:$I$16,1,$B$6)-INDEX('Pace of change parameters'!$E$17:$I$17,1,$B$6))))</f>
        <v>0</v>
      </c>
      <c r="P155" s="52">
        <v>5.1653237939030427E-2</v>
      </c>
      <c r="Q155" s="52">
        <v>3.74000000000001E-2</v>
      </c>
      <c r="R155" s="9">
        <f>IF(INDEX('Pace of change parameters'!$E$29:$I$29,1,$B$6)=1,D155*(1+P155),D155)</f>
        <v>57616.925946965661</v>
      </c>
      <c r="S155" s="94">
        <f>IF(P155&lt;INDEX('Pace of change parameters'!$E$22:$I$22,1,$B$6),INDEX('Pace of change parameters'!$E$22:$I$22,1,$B$6),P155)</f>
        <v>5.1653237939030427E-2</v>
      </c>
      <c r="T155" s="123">
        <v>3.74000000000001E-2</v>
      </c>
      <c r="U155" s="108">
        <f t="shared" si="21"/>
        <v>57616.925946965661</v>
      </c>
      <c r="V155" s="122">
        <f>IF(J155&gt;INDEX('Pace of change parameters'!$E$24:$I$24,1,$B$6),0,IF(J155&lt;INDEX('Pace of change parameters'!$E$23:$I$23,1,$B$6),1,(J155-INDEX('Pace of change parameters'!$E$24:$I$24,1,$B$6))/(INDEX('Pace of change parameters'!$E$23:$I$23,1,$B$6)-INDEX('Pace of change parameters'!$E$24:$I$24,1,$B$6))))</f>
        <v>1</v>
      </c>
      <c r="W155" s="123">
        <f>MIN(S155, S155+(INDEX('Pace of change parameters'!$E$25:$I$25,1,$B$6)-S155)*(1-V155))</f>
        <v>5.1653237939030427E-2</v>
      </c>
      <c r="X155" s="123">
        <v>3.74000000000001E-2</v>
      </c>
      <c r="Y155" s="99">
        <f t="shared" si="22"/>
        <v>57616.925946965661</v>
      </c>
      <c r="Z155" s="88">
        <v>-7.8454261184026652E-3</v>
      </c>
      <c r="AA155" s="90">
        <f t="shared" si="26"/>
        <v>58110.803595595571</v>
      </c>
      <c r="AB155" s="90">
        <f>IF(INDEX('Pace of change parameters'!$E$27:$I$27,1,$B$6)=1,MAX(AA155,Y155),Y155)</f>
        <v>57616.925946965661</v>
      </c>
      <c r="AC155" s="88">
        <f t="shared" si="23"/>
        <v>5.1653237939030427E-2</v>
      </c>
      <c r="AD155" s="134">
        <v>3.74000000000001E-2</v>
      </c>
      <c r="AE155" s="51">
        <f t="shared" si="24"/>
        <v>57617</v>
      </c>
      <c r="AF155" s="51">
        <v>267.76138056765939</v>
      </c>
      <c r="AG155" s="15">
        <f t="shared" si="25"/>
        <v>5.165458959242164E-2</v>
      </c>
      <c r="AH155" s="15">
        <f t="shared" si="25"/>
        <v>3.7401333334199371E-2</v>
      </c>
      <c r="AI155" s="51"/>
      <c r="AJ155" s="51">
        <v>58570.312656272101</v>
      </c>
      <c r="AK155" s="51">
        <v>272.19167567077199</v>
      </c>
      <c r="AL155" s="15">
        <f t="shared" si="27"/>
        <v>-1.627637984223762E-2</v>
      </c>
      <c r="AM155" s="53">
        <f t="shared" si="27"/>
        <v>-1.6276379842237509E-2</v>
      </c>
    </row>
    <row r="156" spans="1:39" x14ac:dyDescent="0.2">
      <c r="A156" s="160" t="s">
        <v>359</v>
      </c>
      <c r="B156" s="160" t="s">
        <v>360</v>
      </c>
      <c r="D156" s="62">
        <v>171325</v>
      </c>
      <c r="E156" s="67">
        <v>431.75675179138346</v>
      </c>
      <c r="F156" s="50"/>
      <c r="G156" s="82">
        <v>167150.7543935698</v>
      </c>
      <c r="H156" s="75">
        <v>417.16957170408756</v>
      </c>
      <c r="I156" s="84"/>
      <c r="J156" s="94">
        <f t="shared" si="28"/>
        <v>2.4972939078705014E-2</v>
      </c>
      <c r="K156" s="117">
        <f t="shared" si="28"/>
        <v>3.4967027982671484E-2</v>
      </c>
      <c r="L156" s="94">
        <v>4.7515260055835284E-2</v>
      </c>
      <c r="M156" s="88">
        <f>INDEX('Pace of change parameters'!$E$20:$I$20,1,$B$6)</f>
        <v>3.7400000000000003E-2</v>
      </c>
      <c r="N156" s="99">
        <f>IF(INDEX('Pace of change parameters'!$E$28:$I$28,1,$B$6)=1,(1+L156)*D156,D156)</f>
        <v>179465.55192906599</v>
      </c>
      <c r="O156" s="85">
        <f>IF(K156&lt;INDEX('Pace of change parameters'!$E$16:$I$16,1,$B$6),1,IF(K156&gt;INDEX('Pace of change parameters'!$E$17:$I$17,1,$B$6),0,(K156-INDEX('Pace of change parameters'!$E$17:$I$17,1,$B$6))/(INDEX('Pace of change parameters'!$E$16:$I$16,1,$B$6)-INDEX('Pace of change parameters'!$E$17:$I$17,1,$B$6))))</f>
        <v>0</v>
      </c>
      <c r="P156" s="52">
        <v>4.7515260055835284E-2</v>
      </c>
      <c r="Q156" s="52">
        <v>3.74000000000001E-2</v>
      </c>
      <c r="R156" s="9">
        <f>IF(INDEX('Pace of change parameters'!$E$29:$I$29,1,$B$6)=1,D156*(1+P156),D156)</f>
        <v>179465.55192906599</v>
      </c>
      <c r="S156" s="94">
        <f>IF(P156&lt;INDEX('Pace of change parameters'!$E$22:$I$22,1,$B$6),INDEX('Pace of change parameters'!$E$22:$I$22,1,$B$6),P156)</f>
        <v>4.7515260055835284E-2</v>
      </c>
      <c r="T156" s="123">
        <v>3.74000000000001E-2</v>
      </c>
      <c r="U156" s="108">
        <f t="shared" si="21"/>
        <v>179465.55192906599</v>
      </c>
      <c r="V156" s="122">
        <f>IF(J156&gt;INDEX('Pace of change parameters'!$E$24:$I$24,1,$B$6),0,IF(J156&lt;INDEX('Pace of change parameters'!$E$23:$I$23,1,$B$6),1,(J156-INDEX('Pace of change parameters'!$E$24:$I$24,1,$B$6))/(INDEX('Pace of change parameters'!$E$23:$I$23,1,$B$6)-INDEX('Pace of change parameters'!$E$24:$I$24,1,$B$6))))</f>
        <v>1</v>
      </c>
      <c r="W156" s="123">
        <f>MIN(S156, S156+(INDEX('Pace of change parameters'!$E$25:$I$25,1,$B$6)-S156)*(1-V156))</f>
        <v>4.7515260055835284E-2</v>
      </c>
      <c r="X156" s="123">
        <v>3.74000000000001E-2</v>
      </c>
      <c r="Y156" s="99">
        <f t="shared" si="22"/>
        <v>179465.55192906599</v>
      </c>
      <c r="Z156" s="88">
        <v>-1.9134794236702724E-2</v>
      </c>
      <c r="AA156" s="90">
        <f t="shared" si="26"/>
        <v>171288.83947283254</v>
      </c>
      <c r="AB156" s="90">
        <f>IF(INDEX('Pace of change parameters'!$E$27:$I$27,1,$B$6)=1,MAX(AA156,Y156),Y156)</f>
        <v>179465.55192906599</v>
      </c>
      <c r="AC156" s="88">
        <f t="shared" si="23"/>
        <v>4.7515260055835284E-2</v>
      </c>
      <c r="AD156" s="134">
        <v>3.74000000000001E-2</v>
      </c>
      <c r="AE156" s="51">
        <f t="shared" si="24"/>
        <v>179466</v>
      </c>
      <c r="AF156" s="51">
        <v>447.90557258966157</v>
      </c>
      <c r="AG156" s="15">
        <f t="shared" si="25"/>
        <v>4.7517875383043862E-2</v>
      </c>
      <c r="AH156" s="15">
        <f t="shared" si="25"/>
        <v>3.7402590072478814E-2</v>
      </c>
      <c r="AI156" s="51"/>
      <c r="AJ156" s="51">
        <v>174630.35539071617</v>
      </c>
      <c r="AK156" s="51">
        <v>435.83692355551926</v>
      </c>
      <c r="AL156" s="15">
        <f t="shared" si="27"/>
        <v>2.7690744821910362E-2</v>
      </c>
      <c r="AM156" s="53">
        <f t="shared" si="27"/>
        <v>2.7690744821910362E-2</v>
      </c>
    </row>
    <row r="157" spans="1:39" x14ac:dyDescent="0.2">
      <c r="A157" s="160" t="s">
        <v>361</v>
      </c>
      <c r="B157" s="160" t="s">
        <v>362</v>
      </c>
      <c r="D157" s="62">
        <v>121057</v>
      </c>
      <c r="E157" s="67">
        <v>371.08197417587053</v>
      </c>
      <c r="F157" s="50"/>
      <c r="G157" s="82">
        <v>122061.2020762248</v>
      </c>
      <c r="H157" s="75">
        <v>369.34180572693128</v>
      </c>
      <c r="I157" s="84"/>
      <c r="J157" s="94">
        <f t="shared" si="28"/>
        <v>-8.2270374135566815E-3</v>
      </c>
      <c r="K157" s="117">
        <f t="shared" si="28"/>
        <v>4.7115393436556463E-3</v>
      </c>
      <c r="L157" s="94">
        <v>5.0933822794410277E-2</v>
      </c>
      <c r="M157" s="88">
        <f>INDEX('Pace of change parameters'!$E$20:$I$20,1,$B$6)</f>
        <v>3.7400000000000003E-2</v>
      </c>
      <c r="N157" s="99">
        <f>IF(INDEX('Pace of change parameters'!$E$28:$I$28,1,$B$6)=1,(1+L157)*D157,D157)</f>
        <v>127222.89578602293</v>
      </c>
      <c r="O157" s="85">
        <f>IF(K157&lt;INDEX('Pace of change parameters'!$E$16:$I$16,1,$B$6),1,IF(K157&gt;INDEX('Pace of change parameters'!$E$17:$I$17,1,$B$6),0,(K157-INDEX('Pace of change parameters'!$E$17:$I$17,1,$B$6))/(INDEX('Pace of change parameters'!$E$16:$I$16,1,$B$6)-INDEX('Pace of change parameters'!$E$17:$I$17,1,$B$6))))</f>
        <v>0</v>
      </c>
      <c r="P157" s="52">
        <v>5.0933822794410277E-2</v>
      </c>
      <c r="Q157" s="52">
        <v>3.74000000000001E-2</v>
      </c>
      <c r="R157" s="9">
        <f>IF(INDEX('Pace of change parameters'!$E$29:$I$29,1,$B$6)=1,D157*(1+P157),D157)</f>
        <v>127222.89578602293</v>
      </c>
      <c r="S157" s="94">
        <f>IF(P157&lt;INDEX('Pace of change parameters'!$E$22:$I$22,1,$B$6),INDEX('Pace of change parameters'!$E$22:$I$22,1,$B$6),P157)</f>
        <v>5.0933822794410277E-2</v>
      </c>
      <c r="T157" s="123">
        <v>3.74000000000001E-2</v>
      </c>
      <c r="U157" s="108">
        <f t="shared" si="21"/>
        <v>127222.89578602293</v>
      </c>
      <c r="V157" s="122">
        <f>IF(J157&gt;INDEX('Pace of change parameters'!$E$24:$I$24,1,$B$6),0,IF(J157&lt;INDEX('Pace of change parameters'!$E$23:$I$23,1,$B$6),1,(J157-INDEX('Pace of change parameters'!$E$24:$I$24,1,$B$6))/(INDEX('Pace of change parameters'!$E$23:$I$23,1,$B$6)-INDEX('Pace of change parameters'!$E$24:$I$24,1,$B$6))))</f>
        <v>1</v>
      </c>
      <c r="W157" s="123">
        <f>MIN(S157, S157+(INDEX('Pace of change parameters'!$E$25:$I$25,1,$B$6)-S157)*(1-V157))</f>
        <v>5.0933822794410277E-2</v>
      </c>
      <c r="X157" s="123">
        <v>3.74000000000001E-2</v>
      </c>
      <c r="Y157" s="99">
        <f t="shared" si="22"/>
        <v>127222.89578602293</v>
      </c>
      <c r="Z157" s="88">
        <v>0</v>
      </c>
      <c r="AA157" s="90">
        <f t="shared" si="26"/>
        <v>127523.15223058999</v>
      </c>
      <c r="AB157" s="90">
        <f>IF(INDEX('Pace of change parameters'!$E$27:$I$27,1,$B$6)=1,MAX(AA157,Y157),Y157)</f>
        <v>127222.89578602293</v>
      </c>
      <c r="AC157" s="88">
        <f t="shared" si="23"/>
        <v>5.0933822794410277E-2</v>
      </c>
      <c r="AD157" s="134">
        <v>3.74000000000001E-2</v>
      </c>
      <c r="AE157" s="51">
        <f t="shared" si="24"/>
        <v>127223</v>
      </c>
      <c r="AF157" s="51">
        <v>384.96075534840156</v>
      </c>
      <c r="AG157" s="15">
        <f t="shared" si="25"/>
        <v>5.0934683661415736E-2</v>
      </c>
      <c r="AH157" s="15">
        <f t="shared" si="25"/>
        <v>3.740084978084468E-2</v>
      </c>
      <c r="AI157" s="51"/>
      <c r="AJ157" s="51">
        <v>127523.15223058999</v>
      </c>
      <c r="AK157" s="51">
        <v>385.86897814936862</v>
      </c>
      <c r="AL157" s="15">
        <f t="shared" si="27"/>
        <v>-2.3537077412205676E-3</v>
      </c>
      <c r="AM157" s="53">
        <f t="shared" si="27"/>
        <v>-2.3537077412205676E-3</v>
      </c>
    </row>
    <row r="158" spans="1:39" x14ac:dyDescent="0.2">
      <c r="A158" s="160" t="s">
        <v>363</v>
      </c>
      <c r="B158" s="160" t="s">
        <v>364</v>
      </c>
      <c r="D158" s="62">
        <v>62248</v>
      </c>
      <c r="E158" s="67">
        <v>271.32301675685835</v>
      </c>
      <c r="F158" s="50"/>
      <c r="G158" s="82">
        <v>63887.931727085786</v>
      </c>
      <c r="H158" s="75">
        <v>275.14493628873112</v>
      </c>
      <c r="I158" s="84"/>
      <c r="J158" s="94">
        <f t="shared" si="28"/>
        <v>-2.5668881160391788E-2</v>
      </c>
      <c r="K158" s="117">
        <f t="shared" si="28"/>
        <v>-1.3890568307105333E-2</v>
      </c>
      <c r="L158" s="94">
        <v>4.9940728216246955E-2</v>
      </c>
      <c r="M158" s="88">
        <f>INDEX('Pace of change parameters'!$E$20:$I$20,1,$B$6)</f>
        <v>3.7400000000000003E-2</v>
      </c>
      <c r="N158" s="99">
        <f>IF(INDEX('Pace of change parameters'!$E$28:$I$28,1,$B$6)=1,(1+L158)*D158,D158)</f>
        <v>65356.710450004939</v>
      </c>
      <c r="O158" s="85">
        <f>IF(K158&lt;INDEX('Pace of change parameters'!$E$16:$I$16,1,$B$6),1,IF(K158&gt;INDEX('Pace of change parameters'!$E$17:$I$17,1,$B$6),0,(K158-INDEX('Pace of change parameters'!$E$17:$I$17,1,$B$6))/(INDEX('Pace of change parameters'!$E$16:$I$16,1,$B$6)-INDEX('Pace of change parameters'!$E$17:$I$17,1,$B$6))))</f>
        <v>0</v>
      </c>
      <c r="P158" s="52">
        <v>4.9940728216246955E-2</v>
      </c>
      <c r="Q158" s="52">
        <v>3.74000000000001E-2</v>
      </c>
      <c r="R158" s="9">
        <f>IF(INDEX('Pace of change parameters'!$E$29:$I$29,1,$B$6)=1,D158*(1+P158),D158)</f>
        <v>65356.710450004939</v>
      </c>
      <c r="S158" s="94">
        <f>IF(P158&lt;INDEX('Pace of change parameters'!$E$22:$I$22,1,$B$6),INDEX('Pace of change parameters'!$E$22:$I$22,1,$B$6),P158)</f>
        <v>4.9940728216246955E-2</v>
      </c>
      <c r="T158" s="123">
        <v>3.74000000000001E-2</v>
      </c>
      <c r="U158" s="108">
        <f t="shared" si="21"/>
        <v>65356.710450004939</v>
      </c>
      <c r="V158" s="122">
        <f>IF(J158&gt;INDEX('Pace of change parameters'!$E$24:$I$24,1,$B$6),0,IF(J158&lt;INDEX('Pace of change parameters'!$E$23:$I$23,1,$B$6),1,(J158-INDEX('Pace of change parameters'!$E$24:$I$24,1,$B$6))/(INDEX('Pace of change parameters'!$E$23:$I$23,1,$B$6)-INDEX('Pace of change parameters'!$E$24:$I$24,1,$B$6))))</f>
        <v>1</v>
      </c>
      <c r="W158" s="123">
        <f>MIN(S158, S158+(INDEX('Pace of change parameters'!$E$25:$I$25,1,$B$6)-S158)*(1-V158))</f>
        <v>4.9940728216246955E-2</v>
      </c>
      <c r="X158" s="123">
        <v>3.74000000000001E-2</v>
      </c>
      <c r="Y158" s="99">
        <f t="shared" si="22"/>
        <v>65356.710450004939</v>
      </c>
      <c r="Z158" s="88">
        <v>-4.3081236329889361E-3</v>
      </c>
      <c r="AA158" s="90">
        <f t="shared" si="26"/>
        <v>66459.212277571103</v>
      </c>
      <c r="AB158" s="90">
        <f>IF(INDEX('Pace of change parameters'!$E$27:$I$27,1,$B$6)=1,MAX(AA158,Y158),Y158)</f>
        <v>65356.710450004939</v>
      </c>
      <c r="AC158" s="88">
        <f t="shared" si="23"/>
        <v>4.9940728216246955E-2</v>
      </c>
      <c r="AD158" s="134">
        <v>3.74000000000001E-2</v>
      </c>
      <c r="AE158" s="51">
        <f t="shared" si="24"/>
        <v>65357</v>
      </c>
      <c r="AF158" s="51">
        <v>281.47174458300265</v>
      </c>
      <c r="AG158" s="15">
        <f t="shared" si="25"/>
        <v>4.9945379771237697E-2</v>
      </c>
      <c r="AH158" s="15">
        <f t="shared" si="25"/>
        <v>3.7404595995771839E-2</v>
      </c>
      <c r="AI158" s="51"/>
      <c r="AJ158" s="51">
        <v>66746.765595860197</v>
      </c>
      <c r="AK158" s="51">
        <v>287.45702155147131</v>
      </c>
      <c r="AL158" s="15">
        <f t="shared" si="27"/>
        <v>-2.082146727940315E-2</v>
      </c>
      <c r="AM158" s="53">
        <f t="shared" si="27"/>
        <v>-2.0821467279403261E-2</v>
      </c>
    </row>
    <row r="159" spans="1:39" x14ac:dyDescent="0.2">
      <c r="A159" s="160" t="s">
        <v>365</v>
      </c>
      <c r="B159" s="160" t="s">
        <v>366</v>
      </c>
      <c r="D159" s="62">
        <v>104336</v>
      </c>
      <c r="E159" s="67">
        <v>268.10301418841306</v>
      </c>
      <c r="F159" s="50"/>
      <c r="G159" s="82">
        <v>106535.91727393713</v>
      </c>
      <c r="H159" s="75">
        <v>270.13464391967943</v>
      </c>
      <c r="I159" s="84"/>
      <c r="J159" s="94">
        <f t="shared" si="28"/>
        <v>-2.064953613982079E-2</v>
      </c>
      <c r="K159" s="117">
        <f t="shared" si="28"/>
        <v>-7.5208040767642537E-3</v>
      </c>
      <c r="L159" s="94">
        <v>5.13069180490624E-2</v>
      </c>
      <c r="M159" s="88">
        <f>INDEX('Pace of change parameters'!$E$20:$I$20,1,$B$6)</f>
        <v>3.7400000000000003E-2</v>
      </c>
      <c r="N159" s="99">
        <f>IF(INDEX('Pace of change parameters'!$E$28:$I$28,1,$B$6)=1,(1+L159)*D159,D159)</f>
        <v>109689.15860156697</v>
      </c>
      <c r="O159" s="85">
        <f>IF(K159&lt;INDEX('Pace of change parameters'!$E$16:$I$16,1,$B$6),1,IF(K159&gt;INDEX('Pace of change parameters'!$E$17:$I$17,1,$B$6),0,(K159-INDEX('Pace of change parameters'!$E$17:$I$17,1,$B$6))/(INDEX('Pace of change parameters'!$E$16:$I$16,1,$B$6)-INDEX('Pace of change parameters'!$E$17:$I$17,1,$B$6))))</f>
        <v>0</v>
      </c>
      <c r="P159" s="52">
        <v>5.13069180490624E-2</v>
      </c>
      <c r="Q159" s="52">
        <v>3.74000000000001E-2</v>
      </c>
      <c r="R159" s="9">
        <f>IF(INDEX('Pace of change parameters'!$E$29:$I$29,1,$B$6)=1,D159*(1+P159),D159)</f>
        <v>109689.15860156697</v>
      </c>
      <c r="S159" s="94">
        <f>IF(P159&lt;INDEX('Pace of change parameters'!$E$22:$I$22,1,$B$6),INDEX('Pace of change parameters'!$E$22:$I$22,1,$B$6),P159)</f>
        <v>5.13069180490624E-2</v>
      </c>
      <c r="T159" s="123">
        <v>3.74000000000001E-2</v>
      </c>
      <c r="U159" s="108">
        <f t="shared" si="21"/>
        <v>109689.15860156697</v>
      </c>
      <c r="V159" s="122">
        <f>IF(J159&gt;INDEX('Pace of change parameters'!$E$24:$I$24,1,$B$6),0,IF(J159&lt;INDEX('Pace of change parameters'!$E$23:$I$23,1,$B$6),1,(J159-INDEX('Pace of change parameters'!$E$24:$I$24,1,$B$6))/(INDEX('Pace of change parameters'!$E$23:$I$23,1,$B$6)-INDEX('Pace of change parameters'!$E$24:$I$24,1,$B$6))))</f>
        <v>1</v>
      </c>
      <c r="W159" s="123">
        <f>MIN(S159, S159+(INDEX('Pace of change parameters'!$E$25:$I$25,1,$B$6)-S159)*(1-V159))</f>
        <v>5.13069180490624E-2</v>
      </c>
      <c r="X159" s="123">
        <v>3.74000000000001E-2</v>
      </c>
      <c r="Y159" s="99">
        <f t="shared" si="22"/>
        <v>109689.15860156697</v>
      </c>
      <c r="Z159" s="88">
        <v>0</v>
      </c>
      <c r="AA159" s="90">
        <f t="shared" si="26"/>
        <v>111303.14764609451</v>
      </c>
      <c r="AB159" s="90">
        <f>IF(INDEX('Pace of change parameters'!$E$27:$I$27,1,$B$6)=1,MAX(AA159,Y159),Y159)</f>
        <v>109689.15860156697</v>
      </c>
      <c r="AC159" s="88">
        <f t="shared" si="23"/>
        <v>5.13069180490624E-2</v>
      </c>
      <c r="AD159" s="134">
        <v>3.74000000000001E-2</v>
      </c>
      <c r="AE159" s="51">
        <f t="shared" si="24"/>
        <v>109689</v>
      </c>
      <c r="AF159" s="51">
        <v>278.12966476569284</v>
      </c>
      <c r="AG159" s="15">
        <f t="shared" si="25"/>
        <v>5.1305397945100362E-2</v>
      </c>
      <c r="AH159" s="15">
        <f t="shared" si="25"/>
        <v>3.7398500004305779E-2</v>
      </c>
      <c r="AI159" s="51"/>
      <c r="AJ159" s="51">
        <v>111303.14764609451</v>
      </c>
      <c r="AK159" s="51">
        <v>282.22253044676023</v>
      </c>
      <c r="AL159" s="15">
        <f t="shared" si="27"/>
        <v>-1.450226413386746E-2</v>
      </c>
      <c r="AM159" s="53">
        <f t="shared" si="27"/>
        <v>-1.4502264133867571E-2</v>
      </c>
    </row>
    <row r="160" spans="1:39" x14ac:dyDescent="0.2">
      <c r="A160" s="160" t="s">
        <v>367</v>
      </c>
      <c r="B160" s="160" t="s">
        <v>368</v>
      </c>
      <c r="D160" s="62">
        <v>81460</v>
      </c>
      <c r="E160" s="67">
        <v>256.80532755494022</v>
      </c>
      <c r="F160" s="50"/>
      <c r="G160" s="82">
        <v>86403.421131994241</v>
      </c>
      <c r="H160" s="75">
        <v>267.90186607166856</v>
      </c>
      <c r="I160" s="84"/>
      <c r="J160" s="94">
        <f t="shared" si="28"/>
        <v>-5.7213256920028877E-2</v>
      </c>
      <c r="K160" s="117">
        <f t="shared" si="28"/>
        <v>-4.1420161342809791E-2</v>
      </c>
      <c r="L160" s="94">
        <v>5.4778009896790936E-2</v>
      </c>
      <c r="M160" s="88">
        <f>INDEX('Pace of change parameters'!$E$20:$I$20,1,$B$6)</f>
        <v>3.7400000000000003E-2</v>
      </c>
      <c r="N160" s="99">
        <f>IF(INDEX('Pace of change parameters'!$E$28:$I$28,1,$B$6)=1,(1+L160)*D160,D160)</f>
        <v>85922.216686192594</v>
      </c>
      <c r="O160" s="85">
        <f>IF(K160&lt;INDEX('Pace of change parameters'!$E$16:$I$16,1,$B$6),1,IF(K160&gt;INDEX('Pace of change parameters'!$E$17:$I$17,1,$B$6),0,(K160-INDEX('Pace of change parameters'!$E$17:$I$17,1,$B$6))/(INDEX('Pace of change parameters'!$E$16:$I$16,1,$B$6)-INDEX('Pace of change parameters'!$E$17:$I$17,1,$B$6))))</f>
        <v>0</v>
      </c>
      <c r="P160" s="52">
        <v>5.4778009896790936E-2</v>
      </c>
      <c r="Q160" s="52">
        <v>3.74000000000001E-2</v>
      </c>
      <c r="R160" s="9">
        <f>IF(INDEX('Pace of change parameters'!$E$29:$I$29,1,$B$6)=1,D160*(1+P160),D160)</f>
        <v>85922.216686192594</v>
      </c>
      <c r="S160" s="94">
        <f>IF(P160&lt;INDEX('Pace of change parameters'!$E$22:$I$22,1,$B$6),INDEX('Pace of change parameters'!$E$22:$I$22,1,$B$6),P160)</f>
        <v>5.4778009896790936E-2</v>
      </c>
      <c r="T160" s="123">
        <v>3.74000000000001E-2</v>
      </c>
      <c r="U160" s="108">
        <f t="shared" si="21"/>
        <v>85922.216686192594</v>
      </c>
      <c r="V160" s="122">
        <f>IF(J160&gt;INDEX('Pace of change parameters'!$E$24:$I$24,1,$B$6),0,IF(J160&lt;INDEX('Pace of change parameters'!$E$23:$I$23,1,$B$6),1,(J160-INDEX('Pace of change parameters'!$E$24:$I$24,1,$B$6))/(INDEX('Pace of change parameters'!$E$23:$I$23,1,$B$6)-INDEX('Pace of change parameters'!$E$24:$I$24,1,$B$6))))</f>
        <v>1</v>
      </c>
      <c r="W160" s="123">
        <f>MIN(S160, S160+(INDEX('Pace of change parameters'!$E$25:$I$25,1,$B$6)-S160)*(1-V160))</f>
        <v>5.4778009896790936E-2</v>
      </c>
      <c r="X160" s="123">
        <v>3.74000000000001E-2</v>
      </c>
      <c r="Y160" s="99">
        <f t="shared" si="22"/>
        <v>85922.216686192594</v>
      </c>
      <c r="Z160" s="88">
        <v>-1.4246321298460041E-2</v>
      </c>
      <c r="AA160" s="90">
        <f t="shared" si="26"/>
        <v>88983.75776351853</v>
      </c>
      <c r="AB160" s="90">
        <f>IF(INDEX('Pace of change parameters'!$E$27:$I$27,1,$B$6)=1,MAX(AA160,Y160),Y160)</f>
        <v>85922.216686192594</v>
      </c>
      <c r="AC160" s="88">
        <f t="shared" si="23"/>
        <v>5.4778009896790936E-2</v>
      </c>
      <c r="AD160" s="134">
        <v>3.74000000000001E-2</v>
      </c>
      <c r="AE160" s="51">
        <f t="shared" si="24"/>
        <v>85922</v>
      </c>
      <c r="AF160" s="51">
        <v>266.40917494974451</v>
      </c>
      <c r="AG160" s="15">
        <f t="shared" si="25"/>
        <v>5.4775349864964351E-2</v>
      </c>
      <c r="AH160" s="15">
        <f t="shared" si="25"/>
        <v>3.7397383793565053E-2</v>
      </c>
      <c r="AI160" s="51"/>
      <c r="AJ160" s="51">
        <v>90269.769909182811</v>
      </c>
      <c r="AK160" s="51">
        <v>279.88984106990841</v>
      </c>
      <c r="AL160" s="15">
        <f t="shared" si="27"/>
        <v>-4.8164185125950221E-2</v>
      </c>
      <c r="AM160" s="53">
        <f t="shared" si="27"/>
        <v>-4.8164185125950443E-2</v>
      </c>
    </row>
    <row r="161" spans="1:39" x14ac:dyDescent="0.2">
      <c r="A161" s="160" t="s">
        <v>369</v>
      </c>
      <c r="B161" s="160" t="s">
        <v>370</v>
      </c>
      <c r="D161" s="62">
        <v>54597</v>
      </c>
      <c r="E161" s="67">
        <v>250.53455221143091</v>
      </c>
      <c r="F161" s="50"/>
      <c r="G161" s="82">
        <v>53906.830510294392</v>
      </c>
      <c r="H161" s="75">
        <v>244.47549816081397</v>
      </c>
      <c r="I161" s="84"/>
      <c r="J161" s="94">
        <f t="shared" si="28"/>
        <v>1.2803006282734675E-2</v>
      </c>
      <c r="K161" s="117">
        <f t="shared" si="28"/>
        <v>2.4783890803778297E-2</v>
      </c>
      <c r="L161" s="94">
        <v>4.9671852991184151E-2</v>
      </c>
      <c r="M161" s="88">
        <f>INDEX('Pace of change parameters'!$E$20:$I$20,1,$B$6)</f>
        <v>3.7400000000000003E-2</v>
      </c>
      <c r="N161" s="99">
        <f>IF(INDEX('Pace of change parameters'!$E$28:$I$28,1,$B$6)=1,(1+L161)*D161,D161)</f>
        <v>57308.934157759679</v>
      </c>
      <c r="O161" s="85">
        <f>IF(K161&lt;INDEX('Pace of change parameters'!$E$16:$I$16,1,$B$6),1,IF(K161&gt;INDEX('Pace of change parameters'!$E$17:$I$17,1,$B$6),0,(K161-INDEX('Pace of change parameters'!$E$17:$I$17,1,$B$6))/(INDEX('Pace of change parameters'!$E$16:$I$16,1,$B$6)-INDEX('Pace of change parameters'!$E$17:$I$17,1,$B$6))))</f>
        <v>0</v>
      </c>
      <c r="P161" s="52">
        <v>4.9671852991184151E-2</v>
      </c>
      <c r="Q161" s="52">
        <v>3.74000000000001E-2</v>
      </c>
      <c r="R161" s="9">
        <f>IF(INDEX('Pace of change parameters'!$E$29:$I$29,1,$B$6)=1,D161*(1+P161),D161)</f>
        <v>57308.934157759679</v>
      </c>
      <c r="S161" s="94">
        <f>IF(P161&lt;INDEX('Pace of change parameters'!$E$22:$I$22,1,$B$6),INDEX('Pace of change parameters'!$E$22:$I$22,1,$B$6),P161)</f>
        <v>4.9671852991184151E-2</v>
      </c>
      <c r="T161" s="123">
        <v>3.74000000000001E-2</v>
      </c>
      <c r="U161" s="108">
        <f t="shared" si="21"/>
        <v>57308.934157759679</v>
      </c>
      <c r="V161" s="122">
        <f>IF(J161&gt;INDEX('Pace of change parameters'!$E$24:$I$24,1,$B$6),0,IF(J161&lt;INDEX('Pace of change parameters'!$E$23:$I$23,1,$B$6),1,(J161-INDEX('Pace of change parameters'!$E$24:$I$24,1,$B$6))/(INDEX('Pace of change parameters'!$E$23:$I$23,1,$B$6)-INDEX('Pace of change parameters'!$E$24:$I$24,1,$B$6))))</f>
        <v>1</v>
      </c>
      <c r="W161" s="123">
        <f>MIN(S161, S161+(INDEX('Pace of change parameters'!$E$25:$I$25,1,$B$6)-S161)*(1-V161))</f>
        <v>4.9671852991184151E-2</v>
      </c>
      <c r="X161" s="123">
        <v>3.74000000000001E-2</v>
      </c>
      <c r="Y161" s="99">
        <f t="shared" si="22"/>
        <v>57308.934157759679</v>
      </c>
      <c r="Z161" s="88">
        <v>0</v>
      </c>
      <c r="AA161" s="90">
        <f t="shared" si="26"/>
        <v>56319.033701961896</v>
      </c>
      <c r="AB161" s="90">
        <f>IF(INDEX('Pace of change parameters'!$E$27:$I$27,1,$B$6)=1,MAX(AA161,Y161),Y161)</f>
        <v>57308.934157759679</v>
      </c>
      <c r="AC161" s="88">
        <f t="shared" si="23"/>
        <v>4.9671852991184151E-2</v>
      </c>
      <c r="AD161" s="134">
        <v>3.74000000000001E-2</v>
      </c>
      <c r="AE161" s="51">
        <f t="shared" si="24"/>
        <v>57309</v>
      </c>
      <c r="AF161" s="51">
        <v>259.90484306849618</v>
      </c>
      <c r="AG161" s="15">
        <f t="shared" ref="AG161:AH217" si="29">AE161/D161 - 1</f>
        <v>4.9673058959283534E-2</v>
      </c>
      <c r="AH161" s="15">
        <f t="shared" si="29"/>
        <v>3.7401191868966288E-2</v>
      </c>
      <c r="AI161" s="51"/>
      <c r="AJ161" s="51">
        <v>56319.033701961896</v>
      </c>
      <c r="AK161" s="51">
        <v>255.41519859145606</v>
      </c>
      <c r="AL161" s="15">
        <f t="shared" ref="AL161:AM217" si="30">AE161/AJ161-1</f>
        <v>1.7577828186416733E-2</v>
      </c>
      <c r="AM161" s="53">
        <f t="shared" si="30"/>
        <v>1.7577828186416733E-2</v>
      </c>
    </row>
    <row r="162" spans="1:39" x14ac:dyDescent="0.2">
      <c r="A162" s="160" t="s">
        <v>371</v>
      </c>
      <c r="B162" s="160" t="s">
        <v>372</v>
      </c>
      <c r="D162" s="62">
        <v>127015</v>
      </c>
      <c r="E162" s="67">
        <v>390.66330749350595</v>
      </c>
      <c r="F162" s="50"/>
      <c r="G162" s="82">
        <v>126361.89218640699</v>
      </c>
      <c r="H162" s="75">
        <v>384.11703927525207</v>
      </c>
      <c r="I162" s="84"/>
      <c r="J162" s="94">
        <f t="shared" si="28"/>
        <v>5.1685504410583505E-3</v>
      </c>
      <c r="K162" s="117">
        <f t="shared" si="28"/>
        <v>1.7042379142058639E-2</v>
      </c>
      <c r="L162" s="94">
        <v>4.9654571523365609E-2</v>
      </c>
      <c r="M162" s="88">
        <f>INDEX('Pace of change parameters'!$E$20:$I$20,1,$B$6)</f>
        <v>3.7400000000000003E-2</v>
      </c>
      <c r="N162" s="99">
        <f>IF(INDEX('Pace of change parameters'!$E$28:$I$28,1,$B$6)=1,(1+L162)*D162,D162)</f>
        <v>133321.87540204028</v>
      </c>
      <c r="O162" s="85">
        <f>IF(K162&lt;INDEX('Pace of change parameters'!$E$16:$I$16,1,$B$6),1,IF(K162&gt;INDEX('Pace of change parameters'!$E$17:$I$17,1,$B$6),0,(K162-INDEX('Pace of change parameters'!$E$17:$I$17,1,$B$6))/(INDEX('Pace of change parameters'!$E$16:$I$16,1,$B$6)-INDEX('Pace of change parameters'!$E$17:$I$17,1,$B$6))))</f>
        <v>0</v>
      </c>
      <c r="P162" s="52">
        <v>4.9654571523365609E-2</v>
      </c>
      <c r="Q162" s="52">
        <v>3.74000000000001E-2</v>
      </c>
      <c r="R162" s="9">
        <f>IF(INDEX('Pace of change parameters'!$E$29:$I$29,1,$B$6)=1,D162*(1+P162),D162)</f>
        <v>133321.87540204028</v>
      </c>
      <c r="S162" s="94">
        <f>IF(P162&lt;INDEX('Pace of change parameters'!$E$22:$I$22,1,$B$6),INDEX('Pace of change parameters'!$E$22:$I$22,1,$B$6),P162)</f>
        <v>4.9654571523365609E-2</v>
      </c>
      <c r="T162" s="123">
        <v>3.74000000000001E-2</v>
      </c>
      <c r="U162" s="108">
        <f t="shared" si="21"/>
        <v>133321.87540204028</v>
      </c>
      <c r="V162" s="122">
        <f>IF(J162&gt;INDEX('Pace of change parameters'!$E$24:$I$24,1,$B$6),0,IF(J162&lt;INDEX('Pace of change parameters'!$E$23:$I$23,1,$B$6),1,(J162-INDEX('Pace of change parameters'!$E$24:$I$24,1,$B$6))/(INDEX('Pace of change parameters'!$E$23:$I$23,1,$B$6)-INDEX('Pace of change parameters'!$E$24:$I$24,1,$B$6))))</f>
        <v>1</v>
      </c>
      <c r="W162" s="123">
        <f>MIN(S162, S162+(INDEX('Pace of change parameters'!$E$25:$I$25,1,$B$6)-S162)*(1-V162))</f>
        <v>4.9654571523365609E-2</v>
      </c>
      <c r="X162" s="123">
        <v>3.74000000000001E-2</v>
      </c>
      <c r="Y162" s="99">
        <f t="shared" si="22"/>
        <v>133321.87540204028</v>
      </c>
      <c r="Z162" s="88">
        <v>0</v>
      </c>
      <c r="AA162" s="90">
        <f t="shared" si="26"/>
        <v>132016.2880533461</v>
      </c>
      <c r="AB162" s="90">
        <f>IF(INDEX('Pace of change parameters'!$E$27:$I$27,1,$B$6)=1,MAX(AA162,Y162),Y162)</f>
        <v>133321.87540204028</v>
      </c>
      <c r="AC162" s="88">
        <f t="shared" si="23"/>
        <v>4.9654571523365609E-2</v>
      </c>
      <c r="AD162" s="134">
        <v>3.74000000000001E-2</v>
      </c>
      <c r="AE162" s="51">
        <f t="shared" si="24"/>
        <v>133322</v>
      </c>
      <c r="AF162" s="51">
        <v>405.27449394877027</v>
      </c>
      <c r="AG162" s="15">
        <f t="shared" si="29"/>
        <v>4.9655552493800048E-2</v>
      </c>
      <c r="AH162" s="15">
        <f t="shared" si="29"/>
        <v>3.7400969517740634E-2</v>
      </c>
      <c r="AI162" s="51"/>
      <c r="AJ162" s="51">
        <v>132016.2880533461</v>
      </c>
      <c r="AK162" s="51">
        <v>401.305368459931</v>
      </c>
      <c r="AL162" s="15">
        <f t="shared" si="30"/>
        <v>9.8905367353328E-3</v>
      </c>
      <c r="AM162" s="53">
        <f t="shared" si="30"/>
        <v>9.890536735333022E-3</v>
      </c>
    </row>
    <row r="163" spans="1:39" x14ac:dyDescent="0.2">
      <c r="A163" s="160" t="s">
        <v>373</v>
      </c>
      <c r="B163" s="160" t="s">
        <v>374</v>
      </c>
      <c r="D163" s="62">
        <v>58614</v>
      </c>
      <c r="E163" s="67">
        <v>295.42639136436111</v>
      </c>
      <c r="F163" s="50"/>
      <c r="G163" s="82">
        <v>57586.111276677148</v>
      </c>
      <c r="H163" s="75">
        <v>286.40847735008305</v>
      </c>
      <c r="I163" s="84"/>
      <c r="J163" s="94">
        <f t="shared" si="28"/>
        <v>1.7849594295129112E-2</v>
      </c>
      <c r="K163" s="117">
        <f t="shared" si="28"/>
        <v>3.1486197956547501E-2</v>
      </c>
      <c r="L163" s="94">
        <v>5.1298529525034553E-2</v>
      </c>
      <c r="M163" s="88">
        <f>INDEX('Pace of change parameters'!$E$20:$I$20,1,$B$6)</f>
        <v>3.7400000000000003E-2</v>
      </c>
      <c r="N163" s="99">
        <f>IF(INDEX('Pace of change parameters'!$E$28:$I$28,1,$B$6)=1,(1+L163)*D163,D163)</f>
        <v>61620.812009580375</v>
      </c>
      <c r="O163" s="85">
        <f>IF(K163&lt;INDEX('Pace of change parameters'!$E$16:$I$16,1,$B$6),1,IF(K163&gt;INDEX('Pace of change parameters'!$E$17:$I$17,1,$B$6),0,(K163-INDEX('Pace of change parameters'!$E$17:$I$17,1,$B$6))/(INDEX('Pace of change parameters'!$E$16:$I$16,1,$B$6)-INDEX('Pace of change parameters'!$E$17:$I$17,1,$B$6))))</f>
        <v>0</v>
      </c>
      <c r="P163" s="52">
        <v>5.1298529525034553E-2</v>
      </c>
      <c r="Q163" s="52">
        <v>3.74000000000001E-2</v>
      </c>
      <c r="R163" s="9">
        <f>IF(INDEX('Pace of change parameters'!$E$29:$I$29,1,$B$6)=1,D163*(1+P163),D163)</f>
        <v>61620.812009580375</v>
      </c>
      <c r="S163" s="94">
        <f>IF(P163&lt;INDEX('Pace of change parameters'!$E$22:$I$22,1,$B$6),INDEX('Pace of change parameters'!$E$22:$I$22,1,$B$6),P163)</f>
        <v>5.1298529525034553E-2</v>
      </c>
      <c r="T163" s="123">
        <v>3.74000000000001E-2</v>
      </c>
      <c r="U163" s="108">
        <f t="shared" si="21"/>
        <v>61620.812009580375</v>
      </c>
      <c r="V163" s="122">
        <f>IF(J163&gt;INDEX('Pace of change parameters'!$E$24:$I$24,1,$B$6),0,IF(J163&lt;INDEX('Pace of change parameters'!$E$23:$I$23,1,$B$6),1,(J163-INDEX('Pace of change parameters'!$E$24:$I$24,1,$B$6))/(INDEX('Pace of change parameters'!$E$23:$I$23,1,$B$6)-INDEX('Pace of change parameters'!$E$24:$I$24,1,$B$6))))</f>
        <v>1</v>
      </c>
      <c r="W163" s="123">
        <f>MIN(S163, S163+(INDEX('Pace of change parameters'!$E$25:$I$25,1,$B$6)-S163)*(1-V163))</f>
        <v>5.1298529525034553E-2</v>
      </c>
      <c r="X163" s="123">
        <v>3.74000000000001E-2</v>
      </c>
      <c r="Y163" s="99">
        <f t="shared" si="22"/>
        <v>61620.812009580375</v>
      </c>
      <c r="Z163" s="88">
        <v>-2.2943942286504648E-2</v>
      </c>
      <c r="AA163" s="90">
        <f t="shared" si="26"/>
        <v>58782.578247455946</v>
      </c>
      <c r="AB163" s="90">
        <f>IF(INDEX('Pace of change parameters'!$E$27:$I$27,1,$B$6)=1,MAX(AA163,Y163),Y163)</f>
        <v>61620.812009580375</v>
      </c>
      <c r="AC163" s="88">
        <f t="shared" si="23"/>
        <v>5.1298529525034553E-2</v>
      </c>
      <c r="AD163" s="134">
        <v>3.74000000000001E-2</v>
      </c>
      <c r="AE163" s="51">
        <f t="shared" si="24"/>
        <v>61621</v>
      </c>
      <c r="AF163" s="51">
        <v>306.47627338464451</v>
      </c>
      <c r="AG163" s="15">
        <f t="shared" si="29"/>
        <v>5.1301736786433239E-2</v>
      </c>
      <c r="AH163" s="15">
        <f t="shared" si="29"/>
        <v>3.740316486029549E-2</v>
      </c>
      <c r="AI163" s="51"/>
      <c r="AJ163" s="51">
        <v>60162.953582232345</v>
      </c>
      <c r="AK163" s="51">
        <v>299.22457944038428</v>
      </c>
      <c r="AL163" s="15">
        <f t="shared" si="30"/>
        <v>2.423495408640064E-2</v>
      </c>
      <c r="AM163" s="53">
        <f t="shared" si="30"/>
        <v>2.423495408640064E-2</v>
      </c>
    </row>
    <row r="164" spans="1:39" x14ac:dyDescent="0.2">
      <c r="A164" s="160" t="s">
        <v>375</v>
      </c>
      <c r="B164" s="160" t="s">
        <v>376</v>
      </c>
      <c r="D164" s="62">
        <v>137724</v>
      </c>
      <c r="E164" s="67">
        <v>438.86492243604363</v>
      </c>
      <c r="F164" s="50"/>
      <c r="G164" s="82">
        <v>113093.7199753569</v>
      </c>
      <c r="H164" s="75">
        <v>354.04387045856924</v>
      </c>
      <c r="I164" s="84"/>
      <c r="J164" s="94">
        <f t="shared" si="28"/>
        <v>0.21778645206833791</v>
      </c>
      <c r="K164" s="117">
        <f t="shared" si="28"/>
        <v>0.23957780110021787</v>
      </c>
      <c r="L164" s="94">
        <v>5.5963472641099798E-2</v>
      </c>
      <c r="M164" s="88">
        <f>INDEX('Pace of change parameters'!$E$20:$I$20,1,$B$6)</f>
        <v>3.7400000000000003E-2</v>
      </c>
      <c r="N164" s="99">
        <f>IF(INDEX('Pace of change parameters'!$E$28:$I$28,1,$B$6)=1,(1+L164)*D164,D164)</f>
        <v>145431.51330602283</v>
      </c>
      <c r="O164" s="85">
        <f>IF(K164&lt;INDEX('Pace of change parameters'!$E$16:$I$16,1,$B$6),1,IF(K164&gt;INDEX('Pace of change parameters'!$E$17:$I$17,1,$B$6),0,(K164-INDEX('Pace of change parameters'!$E$17:$I$17,1,$B$6))/(INDEX('Pace of change parameters'!$E$16:$I$16,1,$B$6)-INDEX('Pace of change parameters'!$E$17:$I$17,1,$B$6))))</f>
        <v>0</v>
      </c>
      <c r="P164" s="52">
        <v>5.5963472641099798E-2</v>
      </c>
      <c r="Q164" s="52">
        <v>3.74000000000001E-2</v>
      </c>
      <c r="R164" s="9">
        <f>IF(INDEX('Pace of change parameters'!$E$29:$I$29,1,$B$6)=1,D164*(1+P164),D164)</f>
        <v>145431.51330602283</v>
      </c>
      <c r="S164" s="94">
        <f>IF(P164&lt;INDEX('Pace of change parameters'!$E$22:$I$22,1,$B$6),INDEX('Pace of change parameters'!$E$22:$I$22,1,$B$6),P164)</f>
        <v>5.5963472641099798E-2</v>
      </c>
      <c r="T164" s="123">
        <v>3.74000000000001E-2</v>
      </c>
      <c r="U164" s="108">
        <f t="shared" si="21"/>
        <v>145431.51330602283</v>
      </c>
      <c r="V164" s="122">
        <f>IF(J164&gt;INDEX('Pace of change parameters'!$E$24:$I$24,1,$B$6),0,IF(J164&lt;INDEX('Pace of change parameters'!$E$23:$I$23,1,$B$6),1,(J164-INDEX('Pace of change parameters'!$E$24:$I$24,1,$B$6))/(INDEX('Pace of change parameters'!$E$23:$I$23,1,$B$6)-INDEX('Pace of change parameters'!$E$24:$I$24,1,$B$6))))</f>
        <v>1</v>
      </c>
      <c r="W164" s="123">
        <f>MIN(S164, S164+(INDEX('Pace of change parameters'!$E$25:$I$25,1,$B$6)-S164)*(1-V164))</f>
        <v>5.5963472641099798E-2</v>
      </c>
      <c r="X164" s="123">
        <v>3.74000000000001E-2</v>
      </c>
      <c r="Y164" s="99">
        <f t="shared" si="22"/>
        <v>145431.51330602283</v>
      </c>
      <c r="Z164" s="88">
        <v>0</v>
      </c>
      <c r="AA164" s="90">
        <f t="shared" si="26"/>
        <v>118154.39651114414</v>
      </c>
      <c r="AB164" s="90">
        <f>IF(INDEX('Pace of change parameters'!$E$27:$I$27,1,$B$6)=1,MAX(AA164,Y164),Y164)</f>
        <v>145431.51330602283</v>
      </c>
      <c r="AC164" s="88">
        <f t="shared" si="23"/>
        <v>5.5963472641099798E-2</v>
      </c>
      <c r="AD164" s="134">
        <v>3.74000000000001E-2</v>
      </c>
      <c r="AE164" s="51">
        <f t="shared" si="24"/>
        <v>145432</v>
      </c>
      <c r="AF164" s="51">
        <v>455.27999414777543</v>
      </c>
      <c r="AG164" s="15">
        <f t="shared" si="29"/>
        <v>5.5967006476721481E-2</v>
      </c>
      <c r="AH164" s="15">
        <f t="shared" si="29"/>
        <v>3.7403471712013969E-2</v>
      </c>
      <c r="AI164" s="51"/>
      <c r="AJ164" s="51">
        <v>118154.39651114414</v>
      </c>
      <c r="AK164" s="51">
        <v>369.88649645282766</v>
      </c>
      <c r="AL164" s="15">
        <f t="shared" si="30"/>
        <v>0.23086405833644186</v>
      </c>
      <c r="AM164" s="53">
        <f t="shared" si="30"/>
        <v>0.23086405833644208</v>
      </c>
    </row>
    <row r="165" spans="1:39" x14ac:dyDescent="0.2">
      <c r="A165" s="160" t="s">
        <v>377</v>
      </c>
      <c r="B165" s="160" t="s">
        <v>378</v>
      </c>
      <c r="D165" s="62">
        <v>99785</v>
      </c>
      <c r="E165" s="67">
        <v>322.96373021183712</v>
      </c>
      <c r="F165" s="50"/>
      <c r="G165" s="82">
        <v>100071.0382732985</v>
      </c>
      <c r="H165" s="75">
        <v>320.18447405287236</v>
      </c>
      <c r="I165" s="84"/>
      <c r="J165" s="94">
        <f t="shared" si="28"/>
        <v>-2.8583522089310476E-3</v>
      </c>
      <c r="K165" s="117">
        <f t="shared" si="28"/>
        <v>8.6801715391915391E-3</v>
      </c>
      <c r="L165" s="94">
        <v>4.9404377274602229E-2</v>
      </c>
      <c r="M165" s="88">
        <f>INDEX('Pace of change parameters'!$E$20:$I$20,1,$B$6)</f>
        <v>3.7400000000000003E-2</v>
      </c>
      <c r="N165" s="99">
        <f>IF(INDEX('Pace of change parameters'!$E$28:$I$28,1,$B$6)=1,(1+L165)*D165,D165)</f>
        <v>104714.81578634618</v>
      </c>
      <c r="O165" s="85">
        <f>IF(K165&lt;INDEX('Pace of change parameters'!$E$16:$I$16,1,$B$6),1,IF(K165&gt;INDEX('Pace of change parameters'!$E$17:$I$17,1,$B$6),0,(K165-INDEX('Pace of change parameters'!$E$17:$I$17,1,$B$6))/(INDEX('Pace of change parameters'!$E$16:$I$16,1,$B$6)-INDEX('Pace of change parameters'!$E$17:$I$17,1,$B$6))))</f>
        <v>0</v>
      </c>
      <c r="P165" s="52">
        <v>4.9404377274602229E-2</v>
      </c>
      <c r="Q165" s="52">
        <v>3.74000000000001E-2</v>
      </c>
      <c r="R165" s="9">
        <f>IF(INDEX('Pace of change parameters'!$E$29:$I$29,1,$B$6)=1,D165*(1+P165),D165)</f>
        <v>104714.81578634618</v>
      </c>
      <c r="S165" s="94">
        <f>IF(P165&lt;INDEX('Pace of change parameters'!$E$22:$I$22,1,$B$6),INDEX('Pace of change parameters'!$E$22:$I$22,1,$B$6),P165)</f>
        <v>4.9404377274602229E-2</v>
      </c>
      <c r="T165" s="123">
        <v>3.74000000000001E-2</v>
      </c>
      <c r="U165" s="108">
        <f t="shared" si="21"/>
        <v>104714.81578634618</v>
      </c>
      <c r="V165" s="122">
        <f>IF(J165&gt;INDEX('Pace of change parameters'!$E$24:$I$24,1,$B$6),0,IF(J165&lt;INDEX('Pace of change parameters'!$E$23:$I$23,1,$B$6),1,(J165-INDEX('Pace of change parameters'!$E$24:$I$24,1,$B$6))/(INDEX('Pace of change parameters'!$E$23:$I$23,1,$B$6)-INDEX('Pace of change parameters'!$E$24:$I$24,1,$B$6))))</f>
        <v>1</v>
      </c>
      <c r="W165" s="123">
        <f>MIN(S165, S165+(INDEX('Pace of change parameters'!$E$25:$I$25,1,$B$6)-S165)*(1-V165))</f>
        <v>4.9404377274602229E-2</v>
      </c>
      <c r="X165" s="123">
        <v>3.74000000000001E-2</v>
      </c>
      <c r="Y165" s="99">
        <f t="shared" si="22"/>
        <v>104714.81578634618</v>
      </c>
      <c r="Z165" s="88">
        <v>-2.4393986276429969E-2</v>
      </c>
      <c r="AA165" s="90">
        <f t="shared" si="26"/>
        <v>101998.61419978399</v>
      </c>
      <c r="AB165" s="90">
        <f>IF(INDEX('Pace of change parameters'!$E$27:$I$27,1,$B$6)=1,MAX(AA165,Y165),Y165)</f>
        <v>104714.81578634618</v>
      </c>
      <c r="AC165" s="88">
        <f t="shared" si="23"/>
        <v>4.9404377274602229E-2</v>
      </c>
      <c r="AD165" s="134">
        <v>3.74000000000001E-2</v>
      </c>
      <c r="AE165" s="51">
        <f t="shared" si="24"/>
        <v>104715</v>
      </c>
      <c r="AF165" s="51">
        <v>335.04316312657551</v>
      </c>
      <c r="AG165" s="15">
        <f t="shared" si="29"/>
        <v>4.9406223380267678E-2</v>
      </c>
      <c r="AH165" s="15">
        <f t="shared" si="29"/>
        <v>3.7401824987639554E-2</v>
      </c>
      <c r="AI165" s="51"/>
      <c r="AJ165" s="51">
        <v>104548.980597699</v>
      </c>
      <c r="AK165" s="51">
        <v>334.51197212540745</v>
      </c>
      <c r="AL165" s="15">
        <f t="shared" si="30"/>
        <v>1.5879581163955603E-3</v>
      </c>
      <c r="AM165" s="53">
        <f t="shared" si="30"/>
        <v>1.5879581163955603E-3</v>
      </c>
    </row>
    <row r="166" spans="1:39" x14ac:dyDescent="0.2">
      <c r="A166" s="160" t="s">
        <v>379</v>
      </c>
      <c r="B166" s="160" t="s">
        <v>380</v>
      </c>
      <c r="D166" s="62">
        <v>115648</v>
      </c>
      <c r="E166" s="67">
        <v>293.14231384608462</v>
      </c>
      <c r="F166" s="50"/>
      <c r="G166" s="82">
        <v>115773.26813703209</v>
      </c>
      <c r="H166" s="75">
        <v>290.88301248012925</v>
      </c>
      <c r="I166" s="84"/>
      <c r="J166" s="94">
        <f t="shared" si="28"/>
        <v>-1.0820126186973367E-3</v>
      </c>
      <c r="K166" s="117">
        <f t="shared" si="28"/>
        <v>7.767044719085181E-3</v>
      </c>
      <c r="L166" s="94">
        <v>4.658995573028113E-2</v>
      </c>
      <c r="M166" s="88">
        <f>INDEX('Pace of change parameters'!$E$20:$I$20,1,$B$6)</f>
        <v>3.7400000000000003E-2</v>
      </c>
      <c r="N166" s="99">
        <f>IF(INDEX('Pace of change parameters'!$E$28:$I$28,1,$B$6)=1,(1+L166)*D166,D166)</f>
        <v>121036.03520029555</v>
      </c>
      <c r="O166" s="85">
        <f>IF(K166&lt;INDEX('Pace of change parameters'!$E$16:$I$16,1,$B$6),1,IF(K166&gt;INDEX('Pace of change parameters'!$E$17:$I$17,1,$B$6),0,(K166-INDEX('Pace of change parameters'!$E$17:$I$17,1,$B$6))/(INDEX('Pace of change parameters'!$E$16:$I$16,1,$B$6)-INDEX('Pace of change parameters'!$E$17:$I$17,1,$B$6))))</f>
        <v>0</v>
      </c>
      <c r="P166" s="52">
        <v>4.658995573028113E-2</v>
      </c>
      <c r="Q166" s="52">
        <v>3.74000000000001E-2</v>
      </c>
      <c r="R166" s="9">
        <f>IF(INDEX('Pace of change parameters'!$E$29:$I$29,1,$B$6)=1,D166*(1+P166),D166)</f>
        <v>121036.03520029555</v>
      </c>
      <c r="S166" s="94">
        <f>IF(P166&lt;INDEX('Pace of change parameters'!$E$22:$I$22,1,$B$6),INDEX('Pace of change parameters'!$E$22:$I$22,1,$B$6),P166)</f>
        <v>4.658995573028113E-2</v>
      </c>
      <c r="T166" s="123">
        <v>3.74000000000001E-2</v>
      </c>
      <c r="U166" s="108">
        <f t="shared" si="21"/>
        <v>121036.03520029555</v>
      </c>
      <c r="V166" s="122">
        <f>IF(J166&gt;INDEX('Pace of change parameters'!$E$24:$I$24,1,$B$6),0,IF(J166&lt;INDEX('Pace of change parameters'!$E$23:$I$23,1,$B$6),1,(J166-INDEX('Pace of change parameters'!$E$24:$I$24,1,$B$6))/(INDEX('Pace of change parameters'!$E$23:$I$23,1,$B$6)-INDEX('Pace of change parameters'!$E$24:$I$24,1,$B$6))))</f>
        <v>1</v>
      </c>
      <c r="W166" s="123">
        <f>MIN(S166, S166+(INDEX('Pace of change parameters'!$E$25:$I$25,1,$B$6)-S166)*(1-V166))</f>
        <v>4.658995573028113E-2</v>
      </c>
      <c r="X166" s="123">
        <v>3.74000000000001E-2</v>
      </c>
      <c r="Y166" s="99">
        <f t="shared" si="22"/>
        <v>121036.03520029555</v>
      </c>
      <c r="Z166" s="88">
        <v>0</v>
      </c>
      <c r="AA166" s="90">
        <f t="shared" si="26"/>
        <v>120953.84811671752</v>
      </c>
      <c r="AB166" s="90">
        <f>IF(INDEX('Pace of change parameters'!$E$27:$I$27,1,$B$6)=1,MAX(AA166,Y166),Y166)</f>
        <v>121036.03520029555</v>
      </c>
      <c r="AC166" s="88">
        <f t="shared" si="23"/>
        <v>4.658995573028113E-2</v>
      </c>
      <c r="AD166" s="134">
        <v>3.74000000000001E-2</v>
      </c>
      <c r="AE166" s="51">
        <f t="shared" si="24"/>
        <v>121036</v>
      </c>
      <c r="AF166" s="51">
        <v>304.10574794237192</v>
      </c>
      <c r="AG166" s="15">
        <f t="shared" si="29"/>
        <v>4.6589651355838368E-2</v>
      </c>
      <c r="AH166" s="15">
        <f t="shared" si="29"/>
        <v>3.7399698298225426E-2</v>
      </c>
      <c r="AI166" s="51"/>
      <c r="AJ166" s="51">
        <v>120953.84811671752</v>
      </c>
      <c r="AK166" s="51">
        <v>303.89933943655143</v>
      </c>
      <c r="AL166" s="15">
        <f t="shared" si="30"/>
        <v>6.7920024506551435E-4</v>
      </c>
      <c r="AM166" s="53">
        <f t="shared" si="30"/>
        <v>6.7920024506529231E-4</v>
      </c>
    </row>
    <row r="167" spans="1:39" x14ac:dyDescent="0.2">
      <c r="A167" s="160" t="s">
        <v>381</v>
      </c>
      <c r="B167" s="160" t="s">
        <v>382</v>
      </c>
      <c r="D167" s="62">
        <v>81943</v>
      </c>
      <c r="E167" s="67">
        <v>330.96266082378696</v>
      </c>
      <c r="F167" s="50"/>
      <c r="G167" s="82">
        <v>80032.029323639974</v>
      </c>
      <c r="H167" s="75">
        <v>322.02803349631796</v>
      </c>
      <c r="I167" s="84"/>
      <c r="J167" s="94">
        <f t="shared" si="28"/>
        <v>2.3877573672814068E-2</v>
      </c>
      <c r="K167" s="117">
        <f t="shared" si="28"/>
        <v>2.7744874352906734E-2</v>
      </c>
      <c r="L167" s="94">
        <v>4.1318376404257728E-2</v>
      </c>
      <c r="M167" s="88">
        <f>INDEX('Pace of change parameters'!$E$20:$I$20,1,$B$6)</f>
        <v>3.7400000000000003E-2</v>
      </c>
      <c r="N167" s="99">
        <f>IF(INDEX('Pace of change parameters'!$E$28:$I$28,1,$B$6)=1,(1+L167)*D167,D167)</f>
        <v>85328.751717694089</v>
      </c>
      <c r="O167" s="85">
        <f>IF(K167&lt;INDEX('Pace of change parameters'!$E$16:$I$16,1,$B$6),1,IF(K167&gt;INDEX('Pace of change parameters'!$E$17:$I$17,1,$B$6),0,(K167-INDEX('Pace of change parameters'!$E$17:$I$17,1,$B$6))/(INDEX('Pace of change parameters'!$E$16:$I$16,1,$B$6)-INDEX('Pace of change parameters'!$E$17:$I$17,1,$B$6))))</f>
        <v>0</v>
      </c>
      <c r="P167" s="52">
        <v>4.1318376404257728E-2</v>
      </c>
      <c r="Q167" s="52">
        <v>3.74000000000001E-2</v>
      </c>
      <c r="R167" s="9">
        <f>IF(INDEX('Pace of change parameters'!$E$29:$I$29,1,$B$6)=1,D167*(1+P167),D167)</f>
        <v>85328.751717694089</v>
      </c>
      <c r="S167" s="94">
        <f>IF(P167&lt;INDEX('Pace of change parameters'!$E$22:$I$22,1,$B$6),INDEX('Pace of change parameters'!$E$22:$I$22,1,$B$6),P167)</f>
        <v>4.1318376404257728E-2</v>
      </c>
      <c r="T167" s="123">
        <v>3.74000000000001E-2</v>
      </c>
      <c r="U167" s="108">
        <f t="shared" si="21"/>
        <v>85328.751717694089</v>
      </c>
      <c r="V167" s="122">
        <f>IF(J167&gt;INDEX('Pace of change parameters'!$E$24:$I$24,1,$B$6),0,IF(J167&lt;INDEX('Pace of change parameters'!$E$23:$I$23,1,$B$6),1,(J167-INDEX('Pace of change parameters'!$E$24:$I$24,1,$B$6))/(INDEX('Pace of change parameters'!$E$23:$I$23,1,$B$6)-INDEX('Pace of change parameters'!$E$24:$I$24,1,$B$6))))</f>
        <v>1</v>
      </c>
      <c r="W167" s="123">
        <f>MIN(S167, S167+(INDEX('Pace of change parameters'!$E$25:$I$25,1,$B$6)-S167)*(1-V167))</f>
        <v>4.1318376404257728E-2</v>
      </c>
      <c r="X167" s="123">
        <v>3.74000000000001E-2</v>
      </c>
      <c r="Y167" s="99">
        <f t="shared" si="22"/>
        <v>85328.751717694089</v>
      </c>
      <c r="Z167" s="88">
        <v>0</v>
      </c>
      <c r="AA167" s="90">
        <f t="shared" si="26"/>
        <v>83613.273383856882</v>
      </c>
      <c r="AB167" s="90">
        <f>IF(INDEX('Pace of change parameters'!$E$27:$I$27,1,$B$6)=1,MAX(AA167,Y167),Y167)</f>
        <v>85328.751717694089</v>
      </c>
      <c r="AC167" s="88">
        <f t="shared" si="23"/>
        <v>4.1318376404257728E-2</v>
      </c>
      <c r="AD167" s="134">
        <v>3.74000000000001E-2</v>
      </c>
      <c r="AE167" s="51">
        <f t="shared" si="24"/>
        <v>85329</v>
      </c>
      <c r="AF167" s="51">
        <v>343.34166336190509</v>
      </c>
      <c r="AG167" s="15">
        <f t="shared" si="29"/>
        <v>4.1321406343433953E-2</v>
      </c>
      <c r="AH167" s="15">
        <f t="shared" si="29"/>
        <v>3.7403018537819355E-2</v>
      </c>
      <c r="AI167" s="51"/>
      <c r="AJ167" s="51">
        <v>83613.273383856882</v>
      </c>
      <c r="AK167" s="51">
        <v>336.43802649447582</v>
      </c>
      <c r="AL167" s="15">
        <f t="shared" si="30"/>
        <v>2.0519787668956013E-2</v>
      </c>
      <c r="AM167" s="53">
        <f t="shared" si="30"/>
        <v>2.0519787668956013E-2</v>
      </c>
    </row>
    <row r="168" spans="1:39" x14ac:dyDescent="0.2">
      <c r="A168" s="160" t="s">
        <v>383</v>
      </c>
      <c r="B168" s="160" t="s">
        <v>384</v>
      </c>
      <c r="D168" s="62">
        <v>32975</v>
      </c>
      <c r="E168" s="67">
        <v>250.071977292833</v>
      </c>
      <c r="F168" s="50"/>
      <c r="G168" s="82">
        <v>35917.886486717958</v>
      </c>
      <c r="H168" s="75">
        <v>269.61187595316983</v>
      </c>
      <c r="I168" s="84"/>
      <c r="J168" s="94">
        <f t="shared" si="28"/>
        <v>-8.1933732036438278E-2</v>
      </c>
      <c r="K168" s="117">
        <f t="shared" si="28"/>
        <v>-7.2474176411022828E-2</v>
      </c>
      <c r="L168" s="94">
        <v>4.8089144507589943E-2</v>
      </c>
      <c r="M168" s="88">
        <f>INDEX('Pace of change parameters'!$E$20:$I$20,1,$B$6)</f>
        <v>3.7400000000000003E-2</v>
      </c>
      <c r="N168" s="99">
        <f>IF(INDEX('Pace of change parameters'!$E$28:$I$28,1,$B$6)=1,(1+L168)*D168,D168)</f>
        <v>34560.73954013778</v>
      </c>
      <c r="O168" s="85">
        <f>IF(K168&lt;INDEX('Pace of change parameters'!$E$16:$I$16,1,$B$6),1,IF(K168&gt;INDEX('Pace of change parameters'!$E$17:$I$17,1,$B$6),0,(K168-INDEX('Pace of change parameters'!$E$17:$I$17,1,$B$6))/(INDEX('Pace of change parameters'!$E$16:$I$16,1,$B$6)-INDEX('Pace of change parameters'!$E$17:$I$17,1,$B$6))))</f>
        <v>0</v>
      </c>
      <c r="P168" s="52">
        <v>4.8089144507589943E-2</v>
      </c>
      <c r="Q168" s="52">
        <v>3.74000000000001E-2</v>
      </c>
      <c r="R168" s="9">
        <f>IF(INDEX('Pace of change parameters'!$E$29:$I$29,1,$B$6)=1,D168*(1+P168),D168)</f>
        <v>34560.73954013778</v>
      </c>
      <c r="S168" s="94">
        <f>IF(P168&lt;INDEX('Pace of change parameters'!$E$22:$I$22,1,$B$6),INDEX('Pace of change parameters'!$E$22:$I$22,1,$B$6),P168)</f>
        <v>4.8089144507589943E-2</v>
      </c>
      <c r="T168" s="123">
        <v>3.74000000000001E-2</v>
      </c>
      <c r="U168" s="108">
        <f t="shared" si="21"/>
        <v>34560.73954013778</v>
      </c>
      <c r="V168" s="122">
        <f>IF(J168&gt;INDEX('Pace of change parameters'!$E$24:$I$24,1,$B$6),0,IF(J168&lt;INDEX('Pace of change parameters'!$E$23:$I$23,1,$B$6),1,(J168-INDEX('Pace of change parameters'!$E$24:$I$24,1,$B$6))/(INDEX('Pace of change parameters'!$E$23:$I$23,1,$B$6)-INDEX('Pace of change parameters'!$E$24:$I$24,1,$B$6))))</f>
        <v>1</v>
      </c>
      <c r="W168" s="123">
        <f>MIN(S168, S168+(INDEX('Pace of change parameters'!$E$25:$I$25,1,$B$6)-S168)*(1-V168))</f>
        <v>4.8089144507589943E-2</v>
      </c>
      <c r="X168" s="123">
        <v>3.74000000000001E-2</v>
      </c>
      <c r="Y168" s="99">
        <f t="shared" si="22"/>
        <v>34560.73954013778</v>
      </c>
      <c r="Z168" s="88">
        <v>0</v>
      </c>
      <c r="AA168" s="90">
        <f t="shared" si="26"/>
        <v>37525.126971848433</v>
      </c>
      <c r="AB168" s="90">
        <f>IF(INDEX('Pace of change parameters'!$E$27:$I$27,1,$B$6)=1,MAX(AA168,Y168),Y168)</f>
        <v>34560.73954013778</v>
      </c>
      <c r="AC168" s="88">
        <f t="shared" si="23"/>
        <v>4.8089144507589943E-2</v>
      </c>
      <c r="AD168" s="134">
        <v>3.74000000000001E-2</v>
      </c>
      <c r="AE168" s="51">
        <f t="shared" si="24"/>
        <v>34561</v>
      </c>
      <c r="AF168" s="51">
        <v>259.42662434392452</v>
      </c>
      <c r="AG168" s="15">
        <f t="shared" si="29"/>
        <v>4.8097043214556434E-2</v>
      </c>
      <c r="AH168" s="15">
        <f t="shared" si="29"/>
        <v>3.7407818150441141E-2</v>
      </c>
      <c r="AI168" s="51"/>
      <c r="AJ168" s="51">
        <v>37525.126971848433</v>
      </c>
      <c r="AK168" s="51">
        <v>281.6763698499405</v>
      </c>
      <c r="AL168" s="15">
        <f t="shared" si="30"/>
        <v>-7.8990458155468457E-2</v>
      </c>
      <c r="AM168" s="53">
        <f t="shared" si="30"/>
        <v>-7.8990458155468457E-2</v>
      </c>
    </row>
    <row r="169" spans="1:39" x14ac:dyDescent="0.2">
      <c r="A169" s="160" t="s">
        <v>385</v>
      </c>
      <c r="B169" s="160" t="s">
        <v>386</v>
      </c>
      <c r="D169" s="62">
        <v>56481</v>
      </c>
      <c r="E169" s="67">
        <v>263.88666985753713</v>
      </c>
      <c r="F169" s="50"/>
      <c r="G169" s="82">
        <v>50100.793277405392</v>
      </c>
      <c r="H169" s="75">
        <v>231.78617149029722</v>
      </c>
      <c r="I169" s="84"/>
      <c r="J169" s="94">
        <f t="shared" si="28"/>
        <v>0.12734741917693304</v>
      </c>
      <c r="K169" s="117">
        <f t="shared" si="28"/>
        <v>0.13849186153274751</v>
      </c>
      <c r="L169" s="94">
        <v>4.7655263198600251E-2</v>
      </c>
      <c r="M169" s="88">
        <f>INDEX('Pace of change parameters'!$E$20:$I$20,1,$B$6)</f>
        <v>3.7400000000000003E-2</v>
      </c>
      <c r="N169" s="99">
        <f>IF(INDEX('Pace of change parameters'!$E$28:$I$28,1,$B$6)=1,(1+L169)*D169,D169)</f>
        <v>59172.616920720138</v>
      </c>
      <c r="O169" s="85">
        <f>IF(K169&lt;INDEX('Pace of change parameters'!$E$16:$I$16,1,$B$6),1,IF(K169&gt;INDEX('Pace of change parameters'!$E$17:$I$17,1,$B$6),0,(K169-INDEX('Pace of change parameters'!$E$17:$I$17,1,$B$6))/(INDEX('Pace of change parameters'!$E$16:$I$16,1,$B$6)-INDEX('Pace of change parameters'!$E$17:$I$17,1,$B$6))))</f>
        <v>0</v>
      </c>
      <c r="P169" s="52">
        <v>4.7655263198600251E-2</v>
      </c>
      <c r="Q169" s="52">
        <v>3.74000000000001E-2</v>
      </c>
      <c r="R169" s="9">
        <f>IF(INDEX('Pace of change parameters'!$E$29:$I$29,1,$B$6)=1,D169*(1+P169),D169)</f>
        <v>59172.616920720138</v>
      </c>
      <c r="S169" s="94">
        <f>IF(P169&lt;INDEX('Pace of change parameters'!$E$22:$I$22,1,$B$6),INDEX('Pace of change parameters'!$E$22:$I$22,1,$B$6),P169)</f>
        <v>4.7655263198600251E-2</v>
      </c>
      <c r="T169" s="123">
        <v>3.74000000000001E-2</v>
      </c>
      <c r="U169" s="108">
        <f t="shared" si="21"/>
        <v>59172.616920720138</v>
      </c>
      <c r="V169" s="122">
        <f>IF(J169&gt;INDEX('Pace of change parameters'!$E$24:$I$24,1,$B$6),0,IF(J169&lt;INDEX('Pace of change parameters'!$E$23:$I$23,1,$B$6),1,(J169-INDEX('Pace of change parameters'!$E$24:$I$24,1,$B$6))/(INDEX('Pace of change parameters'!$E$23:$I$23,1,$B$6)-INDEX('Pace of change parameters'!$E$24:$I$24,1,$B$6))))</f>
        <v>1</v>
      </c>
      <c r="W169" s="123">
        <f>MIN(S169, S169+(INDEX('Pace of change parameters'!$E$25:$I$25,1,$B$6)-S169)*(1-V169))</f>
        <v>4.7655263198600251E-2</v>
      </c>
      <c r="X169" s="123">
        <v>3.74000000000001E-2</v>
      </c>
      <c r="Y169" s="99">
        <f t="shared" si="22"/>
        <v>59172.616920720138</v>
      </c>
      <c r="Z169" s="88">
        <v>-4.6463957892242225E-2</v>
      </c>
      <c r="AA169" s="90">
        <f t="shared" si="26"/>
        <v>49910.636977162663</v>
      </c>
      <c r="AB169" s="90">
        <f>IF(INDEX('Pace of change parameters'!$E$27:$I$27,1,$B$6)=1,MAX(AA169,Y169),Y169)</f>
        <v>59172.616920720138</v>
      </c>
      <c r="AC169" s="88">
        <f t="shared" si="23"/>
        <v>4.7655263198600251E-2</v>
      </c>
      <c r="AD169" s="134">
        <v>3.74000000000001E-2</v>
      </c>
      <c r="AE169" s="51">
        <f t="shared" si="24"/>
        <v>59173</v>
      </c>
      <c r="AF169" s="51">
        <v>273.75780358713018</v>
      </c>
      <c r="AG169" s="15">
        <f t="shared" si="29"/>
        <v>4.7662045643667827E-2</v>
      </c>
      <c r="AH169" s="15">
        <f t="shared" si="29"/>
        <v>3.7406716053228983E-2</v>
      </c>
      <c r="AI169" s="51"/>
      <c r="AJ169" s="51">
        <v>52342.685303050486</v>
      </c>
      <c r="AK169" s="51">
        <v>242.15805455892826</v>
      </c>
      <c r="AL169" s="15">
        <f t="shared" si="30"/>
        <v>0.13049224848522334</v>
      </c>
      <c r="AM169" s="53">
        <f t="shared" si="30"/>
        <v>0.13049224848522334</v>
      </c>
    </row>
    <row r="170" spans="1:39" x14ac:dyDescent="0.2">
      <c r="A170" s="160" t="s">
        <v>387</v>
      </c>
      <c r="B170" s="160" t="s">
        <v>388</v>
      </c>
      <c r="D170" s="62">
        <v>32068</v>
      </c>
      <c r="E170" s="67">
        <v>222.52334228629479</v>
      </c>
      <c r="F170" s="50"/>
      <c r="G170" s="82">
        <v>33940.523506687634</v>
      </c>
      <c r="H170" s="75">
        <v>233.32952158084973</v>
      </c>
      <c r="I170" s="84"/>
      <c r="J170" s="94">
        <f t="shared" si="28"/>
        <v>-5.5170731421354535E-2</v>
      </c>
      <c r="K170" s="117">
        <f t="shared" si="28"/>
        <v>-4.6312953548874214E-2</v>
      </c>
      <c r="L170" s="94">
        <v>4.7125628820469112E-2</v>
      </c>
      <c r="M170" s="88">
        <f>INDEX('Pace of change parameters'!$E$20:$I$20,1,$B$6)</f>
        <v>3.7400000000000003E-2</v>
      </c>
      <c r="N170" s="99">
        <f>IF(INDEX('Pace of change parameters'!$E$28:$I$28,1,$B$6)=1,(1+L170)*D170,D170)</f>
        <v>33579.224665014801</v>
      </c>
      <c r="O170" s="85">
        <f>IF(K170&lt;INDEX('Pace of change parameters'!$E$16:$I$16,1,$B$6),1,IF(K170&gt;INDEX('Pace of change parameters'!$E$17:$I$17,1,$B$6),0,(K170-INDEX('Pace of change parameters'!$E$17:$I$17,1,$B$6))/(INDEX('Pace of change parameters'!$E$16:$I$16,1,$B$6)-INDEX('Pace of change parameters'!$E$17:$I$17,1,$B$6))))</f>
        <v>0</v>
      </c>
      <c r="P170" s="52">
        <v>4.7125628820469112E-2</v>
      </c>
      <c r="Q170" s="52">
        <v>3.74000000000001E-2</v>
      </c>
      <c r="R170" s="9">
        <f>IF(INDEX('Pace of change parameters'!$E$29:$I$29,1,$B$6)=1,D170*(1+P170),D170)</f>
        <v>33579.224665014801</v>
      </c>
      <c r="S170" s="94">
        <f>IF(P170&lt;INDEX('Pace of change parameters'!$E$22:$I$22,1,$B$6),INDEX('Pace of change parameters'!$E$22:$I$22,1,$B$6),P170)</f>
        <v>4.7125628820469112E-2</v>
      </c>
      <c r="T170" s="123">
        <v>3.74000000000001E-2</v>
      </c>
      <c r="U170" s="108">
        <f t="shared" si="21"/>
        <v>33579.224665014801</v>
      </c>
      <c r="V170" s="122">
        <f>IF(J170&gt;INDEX('Pace of change parameters'!$E$24:$I$24,1,$B$6),0,IF(J170&lt;INDEX('Pace of change parameters'!$E$23:$I$23,1,$B$6),1,(J170-INDEX('Pace of change parameters'!$E$24:$I$24,1,$B$6))/(INDEX('Pace of change parameters'!$E$23:$I$23,1,$B$6)-INDEX('Pace of change parameters'!$E$24:$I$24,1,$B$6))))</f>
        <v>1</v>
      </c>
      <c r="W170" s="123">
        <f>MIN(S170, S170+(INDEX('Pace of change parameters'!$E$25:$I$25,1,$B$6)-S170)*(1-V170))</f>
        <v>4.7125628820469112E-2</v>
      </c>
      <c r="X170" s="123">
        <v>3.74000000000001E-2</v>
      </c>
      <c r="Y170" s="99">
        <f t="shared" si="22"/>
        <v>33579.224665014801</v>
      </c>
      <c r="Z170" s="88">
        <v>-1.2525200846444928E-2</v>
      </c>
      <c r="AA170" s="90">
        <f t="shared" si="26"/>
        <v>35015.147049497056</v>
      </c>
      <c r="AB170" s="90">
        <f>IF(INDEX('Pace of change parameters'!$E$27:$I$27,1,$B$6)=1,MAX(AA170,Y170),Y170)</f>
        <v>33579.224665014801</v>
      </c>
      <c r="AC170" s="88">
        <f t="shared" si="23"/>
        <v>4.7125628820469112E-2</v>
      </c>
      <c r="AD170" s="134">
        <v>3.74000000000001E-2</v>
      </c>
      <c r="AE170" s="51">
        <f t="shared" si="24"/>
        <v>33579</v>
      </c>
      <c r="AF170" s="51">
        <v>230.84417079246148</v>
      </c>
      <c r="AG170" s="15">
        <f t="shared" si="29"/>
        <v>4.7118622926281661E-2</v>
      </c>
      <c r="AH170" s="15">
        <f t="shared" si="29"/>
        <v>3.7393059176062726E-2</v>
      </c>
      <c r="AI170" s="51"/>
      <c r="AJ170" s="51">
        <v>35459.281674338818</v>
      </c>
      <c r="AK170" s="51">
        <v>243.77046591646771</v>
      </c>
      <c r="AL170" s="15">
        <f t="shared" si="30"/>
        <v>-5.3026502104794204E-2</v>
      </c>
      <c r="AM170" s="53">
        <f t="shared" si="30"/>
        <v>-5.3026502104794204E-2</v>
      </c>
    </row>
    <row r="171" spans="1:39" x14ac:dyDescent="0.2">
      <c r="A171" s="160" t="s">
        <v>389</v>
      </c>
      <c r="B171" s="160" t="s">
        <v>390</v>
      </c>
      <c r="D171" s="62">
        <v>98943</v>
      </c>
      <c r="E171" s="67">
        <v>311.96440938987479</v>
      </c>
      <c r="F171" s="50"/>
      <c r="G171" s="82">
        <v>98885.177948619166</v>
      </c>
      <c r="H171" s="75">
        <v>309.80013351492846</v>
      </c>
      <c r="I171" s="84"/>
      <c r="J171" s="94">
        <f t="shared" si="28"/>
        <v>5.8473931665359302E-4</v>
      </c>
      <c r="K171" s="117">
        <f t="shared" si="28"/>
        <v>6.9860391936920063E-3</v>
      </c>
      <c r="L171" s="94">
        <v>4.4036827678358703E-2</v>
      </c>
      <c r="M171" s="88">
        <f>INDEX('Pace of change parameters'!$E$20:$I$20,1,$B$6)</f>
        <v>3.7400000000000003E-2</v>
      </c>
      <c r="N171" s="99">
        <f>IF(INDEX('Pace of change parameters'!$E$28:$I$28,1,$B$6)=1,(1+L171)*D171,D171)</f>
        <v>103300.13584097984</v>
      </c>
      <c r="O171" s="85">
        <f>IF(K171&lt;INDEX('Pace of change parameters'!$E$16:$I$16,1,$B$6),1,IF(K171&gt;INDEX('Pace of change parameters'!$E$17:$I$17,1,$B$6),0,(K171-INDEX('Pace of change parameters'!$E$17:$I$17,1,$B$6))/(INDEX('Pace of change parameters'!$E$16:$I$16,1,$B$6)-INDEX('Pace of change parameters'!$E$17:$I$17,1,$B$6))))</f>
        <v>0</v>
      </c>
      <c r="P171" s="52">
        <v>4.4036827678358703E-2</v>
      </c>
      <c r="Q171" s="52">
        <v>3.74000000000001E-2</v>
      </c>
      <c r="R171" s="9">
        <f>IF(INDEX('Pace of change parameters'!$E$29:$I$29,1,$B$6)=1,D171*(1+P171),D171)</f>
        <v>103300.13584097984</v>
      </c>
      <c r="S171" s="94">
        <f>IF(P171&lt;INDEX('Pace of change parameters'!$E$22:$I$22,1,$B$6),INDEX('Pace of change parameters'!$E$22:$I$22,1,$B$6),P171)</f>
        <v>4.4036827678358703E-2</v>
      </c>
      <c r="T171" s="123">
        <v>3.74000000000001E-2</v>
      </c>
      <c r="U171" s="108">
        <f t="shared" si="21"/>
        <v>103300.13584097984</v>
      </c>
      <c r="V171" s="122">
        <f>IF(J171&gt;INDEX('Pace of change parameters'!$E$24:$I$24,1,$B$6),0,IF(J171&lt;INDEX('Pace of change parameters'!$E$23:$I$23,1,$B$6),1,(J171-INDEX('Pace of change parameters'!$E$24:$I$24,1,$B$6))/(INDEX('Pace of change parameters'!$E$23:$I$23,1,$B$6)-INDEX('Pace of change parameters'!$E$24:$I$24,1,$B$6))))</f>
        <v>1</v>
      </c>
      <c r="W171" s="123">
        <f>MIN(S171, S171+(INDEX('Pace of change parameters'!$E$25:$I$25,1,$B$6)-S171)*(1-V171))</f>
        <v>4.4036827678358703E-2</v>
      </c>
      <c r="X171" s="123">
        <v>3.74000000000001E-2</v>
      </c>
      <c r="Y171" s="99">
        <f t="shared" si="22"/>
        <v>103300.13584097984</v>
      </c>
      <c r="Z171" s="88">
        <v>0</v>
      </c>
      <c r="AA171" s="90">
        <f t="shared" si="26"/>
        <v>103310.05582769826</v>
      </c>
      <c r="AB171" s="90">
        <f>IF(INDEX('Pace of change parameters'!$E$27:$I$27,1,$B$6)=1,MAX(AA171,Y171),Y171)</f>
        <v>103300.13584097984</v>
      </c>
      <c r="AC171" s="88">
        <f t="shared" si="23"/>
        <v>4.4036827678358703E-2</v>
      </c>
      <c r="AD171" s="134">
        <v>3.74000000000001E-2</v>
      </c>
      <c r="AE171" s="51">
        <f t="shared" si="24"/>
        <v>103300</v>
      </c>
      <c r="AF171" s="51">
        <v>323.63145272105959</v>
      </c>
      <c r="AG171" s="15">
        <f t="shared" si="29"/>
        <v>4.4035454756779169E-2</v>
      </c>
      <c r="AH171" s="15">
        <f t="shared" si="29"/>
        <v>3.7398635805932612E-2</v>
      </c>
      <c r="AI171" s="51"/>
      <c r="AJ171" s="51">
        <v>103310.05582769826</v>
      </c>
      <c r="AK171" s="51">
        <v>323.66295690427643</v>
      </c>
      <c r="AL171" s="15">
        <f t="shared" si="30"/>
        <v>-9.7336388192759138E-5</v>
      </c>
      <c r="AM171" s="53">
        <f t="shared" si="30"/>
        <v>-9.7336388192759138E-5</v>
      </c>
    </row>
    <row r="172" spans="1:39" x14ac:dyDescent="0.2">
      <c r="A172" s="160" t="s">
        <v>391</v>
      </c>
      <c r="B172" s="160" t="s">
        <v>392</v>
      </c>
      <c r="D172" s="62">
        <v>53623</v>
      </c>
      <c r="E172" s="67">
        <v>242.46608949124936</v>
      </c>
      <c r="F172" s="50"/>
      <c r="G172" s="82">
        <v>57422.323986591742</v>
      </c>
      <c r="H172" s="75">
        <v>258.29638197027487</v>
      </c>
      <c r="I172" s="84"/>
      <c r="J172" s="94">
        <f t="shared" si="28"/>
        <v>-6.6164580651227101E-2</v>
      </c>
      <c r="K172" s="117">
        <f t="shared" si="28"/>
        <v>-6.1287317918557904E-2</v>
      </c>
      <c r="L172" s="94">
        <v>4.2818162830447593E-2</v>
      </c>
      <c r="M172" s="88">
        <f>INDEX('Pace of change parameters'!$E$20:$I$20,1,$B$6)</f>
        <v>3.7400000000000003E-2</v>
      </c>
      <c r="N172" s="99">
        <f>IF(INDEX('Pace of change parameters'!$E$28:$I$28,1,$B$6)=1,(1+L172)*D172,D172)</f>
        <v>55919.038345457091</v>
      </c>
      <c r="O172" s="85">
        <f>IF(K172&lt;INDEX('Pace of change parameters'!$E$16:$I$16,1,$B$6),1,IF(K172&gt;INDEX('Pace of change parameters'!$E$17:$I$17,1,$B$6),0,(K172-INDEX('Pace of change parameters'!$E$17:$I$17,1,$B$6))/(INDEX('Pace of change parameters'!$E$16:$I$16,1,$B$6)-INDEX('Pace of change parameters'!$E$17:$I$17,1,$B$6))))</f>
        <v>0</v>
      </c>
      <c r="P172" s="52">
        <v>4.2818162830447593E-2</v>
      </c>
      <c r="Q172" s="52">
        <v>3.74000000000001E-2</v>
      </c>
      <c r="R172" s="9">
        <f>IF(INDEX('Pace of change parameters'!$E$29:$I$29,1,$B$6)=1,D172*(1+P172),D172)</f>
        <v>55919.038345457091</v>
      </c>
      <c r="S172" s="94">
        <f>IF(P172&lt;INDEX('Pace of change parameters'!$E$22:$I$22,1,$B$6),INDEX('Pace of change parameters'!$E$22:$I$22,1,$B$6),P172)</f>
        <v>4.2818162830447593E-2</v>
      </c>
      <c r="T172" s="123">
        <v>3.74000000000001E-2</v>
      </c>
      <c r="U172" s="108">
        <f t="shared" si="21"/>
        <v>55919.038345457091</v>
      </c>
      <c r="V172" s="122">
        <f>IF(J172&gt;INDEX('Pace of change parameters'!$E$24:$I$24,1,$B$6),0,IF(J172&lt;INDEX('Pace of change parameters'!$E$23:$I$23,1,$B$6),1,(J172-INDEX('Pace of change parameters'!$E$24:$I$24,1,$B$6))/(INDEX('Pace of change parameters'!$E$23:$I$23,1,$B$6)-INDEX('Pace of change parameters'!$E$24:$I$24,1,$B$6))))</f>
        <v>1</v>
      </c>
      <c r="W172" s="123">
        <f>MIN(S172, S172+(INDEX('Pace of change parameters'!$E$25:$I$25,1,$B$6)-S172)*(1-V172))</f>
        <v>4.2818162830447593E-2</v>
      </c>
      <c r="X172" s="123">
        <v>3.74000000000001E-2</v>
      </c>
      <c r="Y172" s="99">
        <f t="shared" si="22"/>
        <v>55919.038345457091</v>
      </c>
      <c r="Z172" s="88">
        <v>0</v>
      </c>
      <c r="AA172" s="90">
        <f t="shared" si="26"/>
        <v>59991.837198223991</v>
      </c>
      <c r="AB172" s="90">
        <f>IF(INDEX('Pace of change parameters'!$E$27:$I$27,1,$B$6)=1,MAX(AA172,Y172),Y172)</f>
        <v>55919.038345457091</v>
      </c>
      <c r="AC172" s="88">
        <f t="shared" si="23"/>
        <v>4.2818162830447593E-2</v>
      </c>
      <c r="AD172" s="134">
        <v>3.74000000000001E-2</v>
      </c>
      <c r="AE172" s="51">
        <f t="shared" si="24"/>
        <v>55919</v>
      </c>
      <c r="AF172" s="51">
        <v>251.534148753165</v>
      </c>
      <c r="AG172" s="15">
        <f t="shared" si="29"/>
        <v>4.2817447736978487E-2</v>
      </c>
      <c r="AH172" s="15">
        <f t="shared" si="29"/>
        <v>3.7399288621936977E-2</v>
      </c>
      <c r="AI172" s="51"/>
      <c r="AJ172" s="51">
        <v>59991.837198223991</v>
      </c>
      <c r="AK172" s="51">
        <v>269.85453426909874</v>
      </c>
      <c r="AL172" s="15">
        <f t="shared" si="30"/>
        <v>-6.7889856161040596E-2</v>
      </c>
      <c r="AM172" s="53">
        <f t="shared" si="30"/>
        <v>-6.7889856161040707E-2</v>
      </c>
    </row>
    <row r="173" spans="1:39" x14ac:dyDescent="0.2">
      <c r="A173" s="160" t="s">
        <v>393</v>
      </c>
      <c r="B173" s="160" t="s">
        <v>394</v>
      </c>
      <c r="D173" s="62">
        <v>85517</v>
      </c>
      <c r="E173" s="67">
        <v>248.78789044702273</v>
      </c>
      <c r="F173" s="50"/>
      <c r="G173" s="82">
        <v>79570.333350781031</v>
      </c>
      <c r="H173" s="75">
        <v>230.11094615143895</v>
      </c>
      <c r="I173" s="84"/>
      <c r="J173" s="94">
        <f t="shared" si="28"/>
        <v>7.4734720828721901E-2</v>
      </c>
      <c r="K173" s="117">
        <f t="shared" si="28"/>
        <v>8.1164953723201982E-2</v>
      </c>
      <c r="L173" s="94">
        <v>4.3606855957524004E-2</v>
      </c>
      <c r="M173" s="88">
        <f>INDEX('Pace of change parameters'!$E$20:$I$20,1,$B$6)</f>
        <v>3.7400000000000003E-2</v>
      </c>
      <c r="N173" s="99">
        <f>IF(INDEX('Pace of change parameters'!$E$28:$I$28,1,$B$6)=1,(1+L173)*D173,D173)</f>
        <v>89246.127500919582</v>
      </c>
      <c r="O173" s="85">
        <f>IF(K173&lt;INDEX('Pace of change parameters'!$E$16:$I$16,1,$B$6),1,IF(K173&gt;INDEX('Pace of change parameters'!$E$17:$I$17,1,$B$6),0,(K173-INDEX('Pace of change parameters'!$E$17:$I$17,1,$B$6))/(INDEX('Pace of change parameters'!$E$16:$I$16,1,$B$6)-INDEX('Pace of change parameters'!$E$17:$I$17,1,$B$6))))</f>
        <v>0</v>
      </c>
      <c r="P173" s="52">
        <v>4.3606855957524004E-2</v>
      </c>
      <c r="Q173" s="52">
        <v>3.74000000000001E-2</v>
      </c>
      <c r="R173" s="9">
        <f>IF(INDEX('Pace of change parameters'!$E$29:$I$29,1,$B$6)=1,D173*(1+P173),D173)</f>
        <v>89246.127500919582</v>
      </c>
      <c r="S173" s="94">
        <f>IF(P173&lt;INDEX('Pace of change parameters'!$E$22:$I$22,1,$B$6),INDEX('Pace of change parameters'!$E$22:$I$22,1,$B$6),P173)</f>
        <v>4.3606855957524004E-2</v>
      </c>
      <c r="T173" s="123">
        <v>3.74000000000001E-2</v>
      </c>
      <c r="U173" s="108">
        <f t="shared" si="21"/>
        <v>89246.127500919582</v>
      </c>
      <c r="V173" s="122">
        <f>IF(J173&gt;INDEX('Pace of change parameters'!$E$24:$I$24,1,$B$6),0,IF(J173&lt;INDEX('Pace of change parameters'!$E$23:$I$23,1,$B$6),1,(J173-INDEX('Pace of change parameters'!$E$24:$I$24,1,$B$6))/(INDEX('Pace of change parameters'!$E$23:$I$23,1,$B$6)-INDEX('Pace of change parameters'!$E$24:$I$24,1,$B$6))))</f>
        <v>1</v>
      </c>
      <c r="W173" s="123">
        <f>MIN(S173, S173+(INDEX('Pace of change parameters'!$E$25:$I$25,1,$B$6)-S173)*(1-V173))</f>
        <v>4.3606855957524004E-2</v>
      </c>
      <c r="X173" s="123">
        <v>3.74000000000001E-2</v>
      </c>
      <c r="Y173" s="99">
        <f t="shared" si="22"/>
        <v>89246.127500919582</v>
      </c>
      <c r="Z173" s="88">
        <v>-4.1284758704544067E-2</v>
      </c>
      <c r="AA173" s="90">
        <f t="shared" si="26"/>
        <v>79698.877733653499</v>
      </c>
      <c r="AB173" s="90">
        <f>IF(INDEX('Pace of change parameters'!$E$27:$I$27,1,$B$6)=1,MAX(AA173,Y173),Y173)</f>
        <v>89246.127500919582</v>
      </c>
      <c r="AC173" s="88">
        <f t="shared" si="23"/>
        <v>4.3606855957524004E-2</v>
      </c>
      <c r="AD173" s="134">
        <v>3.74000000000001E-2</v>
      </c>
      <c r="AE173" s="51">
        <f t="shared" si="24"/>
        <v>89246</v>
      </c>
      <c r="AF173" s="51">
        <v>258.09218882742988</v>
      </c>
      <c r="AG173" s="15">
        <f t="shared" si="29"/>
        <v>4.3605365015143116E-2</v>
      </c>
      <c r="AH173" s="15">
        <f t="shared" si="29"/>
        <v>3.7398517925004926E-2</v>
      </c>
      <c r="AI173" s="51"/>
      <c r="AJ173" s="51">
        <v>83130.917607986557</v>
      </c>
      <c r="AK173" s="51">
        <v>240.40786684756719</v>
      </c>
      <c r="AL173" s="15">
        <f t="shared" si="30"/>
        <v>7.355966429782268E-2</v>
      </c>
      <c r="AM173" s="53">
        <f t="shared" si="30"/>
        <v>7.355966429782268E-2</v>
      </c>
    </row>
    <row r="174" spans="1:39" x14ac:dyDescent="0.2">
      <c r="A174" s="160" t="s">
        <v>395</v>
      </c>
      <c r="B174" s="160" t="s">
        <v>396</v>
      </c>
      <c r="D174" s="62">
        <v>134524</v>
      </c>
      <c r="E174" s="67">
        <v>260.58751382692844</v>
      </c>
      <c r="F174" s="50"/>
      <c r="G174" s="82">
        <v>134592.02904465553</v>
      </c>
      <c r="H174" s="75">
        <v>258.63995344470032</v>
      </c>
      <c r="I174" s="84"/>
      <c r="J174" s="94">
        <f t="shared" si="28"/>
        <v>-5.0544631163085274E-4</v>
      </c>
      <c r="K174" s="117">
        <f t="shared" si="28"/>
        <v>7.5300059263447849E-3</v>
      </c>
      <c r="L174" s="94">
        <v>4.5740193671805818E-2</v>
      </c>
      <c r="M174" s="88">
        <f>INDEX('Pace of change parameters'!$E$20:$I$20,1,$B$6)</f>
        <v>3.7400000000000003E-2</v>
      </c>
      <c r="N174" s="99">
        <f>IF(INDEX('Pace of change parameters'!$E$28:$I$28,1,$B$6)=1,(1+L174)*D174,D174)</f>
        <v>140677.15381350601</v>
      </c>
      <c r="O174" s="85">
        <f>IF(K174&lt;INDEX('Pace of change parameters'!$E$16:$I$16,1,$B$6),1,IF(K174&gt;INDEX('Pace of change parameters'!$E$17:$I$17,1,$B$6),0,(K174-INDEX('Pace of change parameters'!$E$17:$I$17,1,$B$6))/(INDEX('Pace of change parameters'!$E$16:$I$16,1,$B$6)-INDEX('Pace of change parameters'!$E$17:$I$17,1,$B$6))))</f>
        <v>0</v>
      </c>
      <c r="P174" s="52">
        <v>4.5740193671805818E-2</v>
      </c>
      <c r="Q174" s="52">
        <v>3.74000000000001E-2</v>
      </c>
      <c r="R174" s="9">
        <f>IF(INDEX('Pace of change parameters'!$E$29:$I$29,1,$B$6)=1,D174*(1+P174),D174)</f>
        <v>140677.15381350601</v>
      </c>
      <c r="S174" s="94">
        <f>IF(P174&lt;INDEX('Pace of change parameters'!$E$22:$I$22,1,$B$6),INDEX('Pace of change parameters'!$E$22:$I$22,1,$B$6),P174)</f>
        <v>4.5740193671805818E-2</v>
      </c>
      <c r="T174" s="123">
        <v>3.74000000000001E-2</v>
      </c>
      <c r="U174" s="108">
        <f t="shared" si="21"/>
        <v>140677.15381350601</v>
      </c>
      <c r="V174" s="122">
        <f>IF(J174&gt;INDEX('Pace of change parameters'!$E$24:$I$24,1,$B$6),0,IF(J174&lt;INDEX('Pace of change parameters'!$E$23:$I$23,1,$B$6),1,(J174-INDEX('Pace of change parameters'!$E$24:$I$24,1,$B$6))/(INDEX('Pace of change parameters'!$E$23:$I$23,1,$B$6)-INDEX('Pace of change parameters'!$E$24:$I$24,1,$B$6))))</f>
        <v>1</v>
      </c>
      <c r="W174" s="123">
        <f>MIN(S174, S174+(INDEX('Pace of change parameters'!$E$25:$I$25,1,$B$6)-S174)*(1-V174))</f>
        <v>4.5740193671805818E-2</v>
      </c>
      <c r="X174" s="123">
        <v>3.74000000000001E-2</v>
      </c>
      <c r="Y174" s="99">
        <f t="shared" si="22"/>
        <v>140677.15381350601</v>
      </c>
      <c r="Z174" s="88">
        <v>-2.1478798873436733E-2</v>
      </c>
      <c r="AA174" s="90">
        <f t="shared" si="26"/>
        <v>137594.46912671131</v>
      </c>
      <c r="AB174" s="90">
        <f>IF(INDEX('Pace of change parameters'!$E$27:$I$27,1,$B$6)=1,MAX(AA174,Y174),Y174)</f>
        <v>140677.15381350601</v>
      </c>
      <c r="AC174" s="88">
        <f t="shared" si="23"/>
        <v>4.5740193671805818E-2</v>
      </c>
      <c r="AD174" s="134">
        <v>3.74000000000001E-2</v>
      </c>
      <c r="AE174" s="51">
        <f t="shared" si="24"/>
        <v>140677</v>
      </c>
      <c r="AF174" s="51">
        <v>270.33319126698234</v>
      </c>
      <c r="AG174" s="15">
        <f t="shared" si="29"/>
        <v>4.5739050280990678E-2</v>
      </c>
      <c r="AH174" s="15">
        <f t="shared" si="29"/>
        <v>3.7398865728181407E-2</v>
      </c>
      <c r="AI174" s="51"/>
      <c r="AJ174" s="51">
        <v>140614.7040741682</v>
      </c>
      <c r="AK174" s="51">
        <v>270.21347975455996</v>
      </c>
      <c r="AL174" s="15">
        <f t="shared" si="30"/>
        <v>4.4302568669452036E-4</v>
      </c>
      <c r="AM174" s="53">
        <f t="shared" si="30"/>
        <v>4.4302568669452036E-4</v>
      </c>
    </row>
    <row r="175" spans="1:39" x14ac:dyDescent="0.2">
      <c r="A175" s="160" t="s">
        <v>397</v>
      </c>
      <c r="B175" s="160" t="s">
        <v>398</v>
      </c>
      <c r="D175" s="62">
        <v>34416</v>
      </c>
      <c r="E175" s="67">
        <v>258.13257143184023</v>
      </c>
      <c r="F175" s="50"/>
      <c r="G175" s="82">
        <v>36317.748527230702</v>
      </c>
      <c r="H175" s="75">
        <v>269.67274468066358</v>
      </c>
      <c r="I175" s="84"/>
      <c r="J175" s="94">
        <f t="shared" si="28"/>
        <v>-5.2364163648657591E-2</v>
      </c>
      <c r="K175" s="117">
        <f t="shared" si="28"/>
        <v>-4.2793250250368398E-2</v>
      </c>
      <c r="L175" s="94">
        <v>4.7877511696491126E-2</v>
      </c>
      <c r="M175" s="88">
        <f>INDEX('Pace of change parameters'!$E$20:$I$20,1,$B$6)</f>
        <v>3.7400000000000003E-2</v>
      </c>
      <c r="N175" s="99">
        <f>IF(INDEX('Pace of change parameters'!$E$28:$I$28,1,$B$6)=1,(1+L175)*D175,D175)</f>
        <v>36063.752442546436</v>
      </c>
      <c r="O175" s="85">
        <f>IF(K175&lt;INDEX('Pace of change parameters'!$E$16:$I$16,1,$B$6),1,IF(K175&gt;INDEX('Pace of change parameters'!$E$17:$I$17,1,$B$6),0,(K175-INDEX('Pace of change parameters'!$E$17:$I$17,1,$B$6))/(INDEX('Pace of change parameters'!$E$16:$I$16,1,$B$6)-INDEX('Pace of change parameters'!$E$17:$I$17,1,$B$6))))</f>
        <v>0</v>
      </c>
      <c r="P175" s="52">
        <v>4.7877511696491126E-2</v>
      </c>
      <c r="Q175" s="52">
        <v>3.74000000000001E-2</v>
      </c>
      <c r="R175" s="9">
        <f>IF(INDEX('Pace of change parameters'!$E$29:$I$29,1,$B$6)=1,D175*(1+P175),D175)</f>
        <v>36063.752442546436</v>
      </c>
      <c r="S175" s="94">
        <f>IF(P175&lt;INDEX('Pace of change parameters'!$E$22:$I$22,1,$B$6),INDEX('Pace of change parameters'!$E$22:$I$22,1,$B$6),P175)</f>
        <v>4.7877511696491126E-2</v>
      </c>
      <c r="T175" s="123">
        <v>3.74000000000001E-2</v>
      </c>
      <c r="U175" s="108">
        <f t="shared" si="21"/>
        <v>36063.752442546436</v>
      </c>
      <c r="V175" s="122">
        <f>IF(J175&gt;INDEX('Pace of change parameters'!$E$24:$I$24,1,$B$6),0,IF(J175&lt;INDEX('Pace of change parameters'!$E$23:$I$23,1,$B$6),1,(J175-INDEX('Pace of change parameters'!$E$24:$I$24,1,$B$6))/(INDEX('Pace of change parameters'!$E$23:$I$23,1,$B$6)-INDEX('Pace of change parameters'!$E$24:$I$24,1,$B$6))))</f>
        <v>1</v>
      </c>
      <c r="W175" s="123">
        <f>MIN(S175, S175+(INDEX('Pace of change parameters'!$E$25:$I$25,1,$B$6)-S175)*(1-V175))</f>
        <v>4.7877511696491126E-2</v>
      </c>
      <c r="X175" s="123">
        <v>3.74000000000001E-2</v>
      </c>
      <c r="Y175" s="99">
        <f t="shared" si="22"/>
        <v>36063.752442546436</v>
      </c>
      <c r="Z175" s="88">
        <v>-2.4710013136436393E-3</v>
      </c>
      <c r="AA175" s="90">
        <f t="shared" si="26"/>
        <v>37849.124982117653</v>
      </c>
      <c r="AB175" s="90">
        <f>IF(INDEX('Pace of change parameters'!$E$27:$I$27,1,$B$6)=1,MAX(AA175,Y175),Y175)</f>
        <v>36063.752442546436</v>
      </c>
      <c r="AC175" s="88">
        <f t="shared" si="23"/>
        <v>4.7877511696491126E-2</v>
      </c>
      <c r="AD175" s="134">
        <v>3.74000000000001E-2</v>
      </c>
      <c r="AE175" s="51">
        <f t="shared" si="24"/>
        <v>36064</v>
      </c>
      <c r="AF175" s="51">
        <v>267.78856780924565</v>
      </c>
      <c r="AG175" s="15">
        <f t="shared" si="29"/>
        <v>4.7884704788470511E-2</v>
      </c>
      <c r="AH175" s="15">
        <f t="shared" si="29"/>
        <v>3.7407121169732216E-2</v>
      </c>
      <c r="AI175" s="51"/>
      <c r="AJ175" s="51">
        <v>37942.881893118974</v>
      </c>
      <c r="AK175" s="51">
        <v>281.73996230905311</v>
      </c>
      <c r="AL175" s="15">
        <f t="shared" si="30"/>
        <v>-4.9518692291523392E-2</v>
      </c>
      <c r="AM175" s="53">
        <f t="shared" si="30"/>
        <v>-4.9518692291523614E-2</v>
      </c>
    </row>
    <row r="176" spans="1:39" x14ac:dyDescent="0.2">
      <c r="A176" s="160" t="s">
        <v>399</v>
      </c>
      <c r="B176" s="160" t="s">
        <v>400</v>
      </c>
      <c r="D176" s="62">
        <v>74803</v>
      </c>
      <c r="E176" s="67">
        <v>280.43099132744919</v>
      </c>
      <c r="F176" s="50"/>
      <c r="G176" s="82">
        <v>74256.611109809775</v>
      </c>
      <c r="H176" s="75">
        <v>275.68709224880922</v>
      </c>
      <c r="I176" s="84"/>
      <c r="J176" s="94">
        <f t="shared" si="28"/>
        <v>7.3581177759678429E-3</v>
      </c>
      <c r="K176" s="117">
        <f t="shared" si="28"/>
        <v>1.7207548746455581E-2</v>
      </c>
      <c r="L176" s="94">
        <v>4.7543165085464301E-2</v>
      </c>
      <c r="M176" s="88">
        <f>INDEX('Pace of change parameters'!$E$20:$I$20,1,$B$6)</f>
        <v>3.7400000000000003E-2</v>
      </c>
      <c r="N176" s="99">
        <f>IF(INDEX('Pace of change parameters'!$E$28:$I$28,1,$B$6)=1,(1+L176)*D176,D176)</f>
        <v>78359.37137788799</v>
      </c>
      <c r="O176" s="85">
        <f>IF(K176&lt;INDEX('Pace of change parameters'!$E$16:$I$16,1,$B$6),1,IF(K176&gt;INDEX('Pace of change parameters'!$E$17:$I$17,1,$B$6),0,(K176-INDEX('Pace of change parameters'!$E$17:$I$17,1,$B$6))/(INDEX('Pace of change parameters'!$E$16:$I$16,1,$B$6)-INDEX('Pace of change parameters'!$E$17:$I$17,1,$B$6))))</f>
        <v>0</v>
      </c>
      <c r="P176" s="52">
        <v>4.7543165085464301E-2</v>
      </c>
      <c r="Q176" s="52">
        <v>3.74000000000001E-2</v>
      </c>
      <c r="R176" s="9">
        <f>IF(INDEX('Pace of change parameters'!$E$29:$I$29,1,$B$6)=1,D176*(1+P176),D176)</f>
        <v>78359.37137788799</v>
      </c>
      <c r="S176" s="94">
        <f>IF(P176&lt;INDEX('Pace of change parameters'!$E$22:$I$22,1,$B$6),INDEX('Pace of change parameters'!$E$22:$I$22,1,$B$6),P176)</f>
        <v>4.7543165085464301E-2</v>
      </c>
      <c r="T176" s="123">
        <v>3.74000000000001E-2</v>
      </c>
      <c r="U176" s="108">
        <f t="shared" si="21"/>
        <v>78359.37137788799</v>
      </c>
      <c r="V176" s="122">
        <f>IF(J176&gt;INDEX('Pace of change parameters'!$E$24:$I$24,1,$B$6),0,IF(J176&lt;INDEX('Pace of change parameters'!$E$23:$I$23,1,$B$6),1,(J176-INDEX('Pace of change parameters'!$E$24:$I$24,1,$B$6))/(INDEX('Pace of change parameters'!$E$23:$I$23,1,$B$6)-INDEX('Pace of change parameters'!$E$24:$I$24,1,$B$6))))</f>
        <v>1</v>
      </c>
      <c r="W176" s="123">
        <f>MIN(S176, S176+(INDEX('Pace of change parameters'!$E$25:$I$25,1,$B$6)-S176)*(1-V176))</f>
        <v>4.7543165085464301E-2</v>
      </c>
      <c r="X176" s="123">
        <v>3.74000000000001E-2</v>
      </c>
      <c r="Y176" s="99">
        <f t="shared" si="22"/>
        <v>78359.37137788799</v>
      </c>
      <c r="Z176" s="88">
        <v>-2.8833149590209328E-2</v>
      </c>
      <c r="AA176" s="90">
        <f t="shared" si="26"/>
        <v>75342.559872936457</v>
      </c>
      <c r="AB176" s="90">
        <f>IF(INDEX('Pace of change parameters'!$E$27:$I$27,1,$B$6)=1,MAX(AA176,Y176),Y176)</f>
        <v>78359.37137788799</v>
      </c>
      <c r="AC176" s="88">
        <f t="shared" si="23"/>
        <v>4.7543165085464301E-2</v>
      </c>
      <c r="AD176" s="134">
        <v>3.74000000000001E-2</v>
      </c>
      <c r="AE176" s="51">
        <f t="shared" si="24"/>
        <v>78359</v>
      </c>
      <c r="AF176" s="51">
        <v>290.91773161555716</v>
      </c>
      <c r="AG176" s="15">
        <f t="shared" si="29"/>
        <v>4.7538200339558578E-2</v>
      </c>
      <c r="AH176" s="15">
        <f t="shared" si="29"/>
        <v>3.739508332680308E-2</v>
      </c>
      <c r="AI176" s="51"/>
      <c r="AJ176" s="51">
        <v>77579.41886210916</v>
      </c>
      <c r="AK176" s="51">
        <v>288.02343770872477</v>
      </c>
      <c r="AL176" s="15">
        <f t="shared" si="30"/>
        <v>1.004881383909928E-2</v>
      </c>
      <c r="AM176" s="53">
        <f t="shared" si="30"/>
        <v>1.004881383909928E-2</v>
      </c>
    </row>
    <row r="177" spans="1:39" x14ac:dyDescent="0.2">
      <c r="A177" s="160" t="s">
        <v>401</v>
      </c>
      <c r="B177" s="160" t="s">
        <v>402</v>
      </c>
      <c r="D177" s="62">
        <v>48176</v>
      </c>
      <c r="E177" s="67">
        <v>260.22665170628176</v>
      </c>
      <c r="F177" s="50"/>
      <c r="G177" s="82">
        <v>50013.913934569267</v>
      </c>
      <c r="H177" s="75">
        <v>267.25185002607731</v>
      </c>
      <c r="I177" s="84"/>
      <c r="J177" s="94">
        <f t="shared" si="28"/>
        <v>-3.6748052491427097E-2</v>
      </c>
      <c r="K177" s="117">
        <f t="shared" si="28"/>
        <v>-2.6286808937375228E-2</v>
      </c>
      <c r="L177" s="94">
        <v>4.8666516606629795E-2</v>
      </c>
      <c r="M177" s="88">
        <f>INDEX('Pace of change parameters'!$E$20:$I$20,1,$B$6)</f>
        <v>3.7400000000000003E-2</v>
      </c>
      <c r="N177" s="99">
        <f>IF(INDEX('Pace of change parameters'!$E$28:$I$28,1,$B$6)=1,(1+L177)*D177,D177)</f>
        <v>50520.558104040996</v>
      </c>
      <c r="O177" s="85">
        <f>IF(K177&lt;INDEX('Pace of change parameters'!$E$16:$I$16,1,$B$6),1,IF(K177&gt;INDEX('Pace of change parameters'!$E$17:$I$17,1,$B$6),0,(K177-INDEX('Pace of change parameters'!$E$17:$I$17,1,$B$6))/(INDEX('Pace of change parameters'!$E$16:$I$16,1,$B$6)-INDEX('Pace of change parameters'!$E$17:$I$17,1,$B$6))))</f>
        <v>0</v>
      </c>
      <c r="P177" s="52">
        <v>4.8666516606629795E-2</v>
      </c>
      <c r="Q177" s="52">
        <v>3.74000000000001E-2</v>
      </c>
      <c r="R177" s="9">
        <f>IF(INDEX('Pace of change parameters'!$E$29:$I$29,1,$B$6)=1,D177*(1+P177),D177)</f>
        <v>50520.558104040996</v>
      </c>
      <c r="S177" s="94">
        <f>IF(P177&lt;INDEX('Pace of change parameters'!$E$22:$I$22,1,$B$6),INDEX('Pace of change parameters'!$E$22:$I$22,1,$B$6),P177)</f>
        <v>4.8666516606629795E-2</v>
      </c>
      <c r="T177" s="123">
        <v>3.74000000000001E-2</v>
      </c>
      <c r="U177" s="108">
        <f t="shared" si="21"/>
        <v>50520.558104040996</v>
      </c>
      <c r="V177" s="122">
        <f>IF(J177&gt;INDEX('Pace of change parameters'!$E$24:$I$24,1,$B$6),0,IF(J177&lt;INDEX('Pace of change parameters'!$E$23:$I$23,1,$B$6),1,(J177-INDEX('Pace of change parameters'!$E$24:$I$24,1,$B$6))/(INDEX('Pace of change parameters'!$E$23:$I$23,1,$B$6)-INDEX('Pace of change parameters'!$E$24:$I$24,1,$B$6))))</f>
        <v>1</v>
      </c>
      <c r="W177" s="123">
        <f>MIN(S177, S177+(INDEX('Pace of change parameters'!$E$25:$I$25,1,$B$6)-S177)*(1-V177))</f>
        <v>4.8666516606629795E-2</v>
      </c>
      <c r="X177" s="123">
        <v>3.74000000000001E-2</v>
      </c>
      <c r="Y177" s="99">
        <f t="shared" si="22"/>
        <v>50520.558104040996</v>
      </c>
      <c r="Z177" s="88">
        <v>-2.5325041733684772E-2</v>
      </c>
      <c r="AA177" s="90">
        <f t="shared" si="26"/>
        <v>50928.636303072191</v>
      </c>
      <c r="AB177" s="90">
        <f>IF(INDEX('Pace of change parameters'!$E$27:$I$27,1,$B$6)=1,MAX(AA177,Y177),Y177)</f>
        <v>50520.558104040996</v>
      </c>
      <c r="AC177" s="88">
        <f t="shared" si="23"/>
        <v>4.8666516606629795E-2</v>
      </c>
      <c r="AD177" s="134">
        <v>3.74000000000001E-2</v>
      </c>
      <c r="AE177" s="51">
        <f t="shared" si="24"/>
        <v>50521</v>
      </c>
      <c r="AF177" s="51">
        <v>269.96148977325049</v>
      </c>
      <c r="AG177" s="15">
        <f t="shared" si="29"/>
        <v>4.8675689139820566E-2</v>
      </c>
      <c r="AH177" s="15">
        <f t="shared" si="29"/>
        <v>3.7409073986612418E-2</v>
      </c>
      <c r="AI177" s="51"/>
      <c r="AJ177" s="51">
        <v>52251.91831506633</v>
      </c>
      <c r="AK177" s="51">
        <v>279.21073834337204</v>
      </c>
      <c r="AL177" s="15">
        <f t="shared" si="30"/>
        <v>-3.3126407046518702E-2</v>
      </c>
      <c r="AM177" s="53">
        <f t="shared" si="30"/>
        <v>-3.3126407046518591E-2</v>
      </c>
    </row>
    <row r="178" spans="1:39" x14ac:dyDescent="0.2">
      <c r="A178" s="160" t="s">
        <v>403</v>
      </c>
      <c r="B178" s="160" t="s">
        <v>404</v>
      </c>
      <c r="D178" s="62">
        <v>54104</v>
      </c>
      <c r="E178" s="67">
        <v>275.22667455814707</v>
      </c>
      <c r="F178" s="50"/>
      <c r="G178" s="82">
        <v>54112.754766047517</v>
      </c>
      <c r="H178" s="75">
        <v>273.2408681195854</v>
      </c>
      <c r="I178" s="84"/>
      <c r="J178" s="94">
        <f t="shared" si="28"/>
        <v>-1.6178747663775361E-4</v>
      </c>
      <c r="K178" s="117">
        <f t="shared" si="28"/>
        <v>7.2676040455725843E-3</v>
      </c>
      <c r="L178" s="94">
        <v>4.5108497903565636E-2</v>
      </c>
      <c r="M178" s="88">
        <f>INDEX('Pace of change parameters'!$E$20:$I$20,1,$B$6)</f>
        <v>3.7400000000000003E-2</v>
      </c>
      <c r="N178" s="99">
        <f>IF(INDEX('Pace of change parameters'!$E$28:$I$28,1,$B$6)=1,(1+L178)*D178,D178)</f>
        <v>56544.550170574512</v>
      </c>
      <c r="O178" s="85">
        <f>IF(K178&lt;INDEX('Pace of change parameters'!$E$16:$I$16,1,$B$6),1,IF(K178&gt;INDEX('Pace of change parameters'!$E$17:$I$17,1,$B$6),0,(K178-INDEX('Pace of change parameters'!$E$17:$I$17,1,$B$6))/(INDEX('Pace of change parameters'!$E$16:$I$16,1,$B$6)-INDEX('Pace of change parameters'!$E$17:$I$17,1,$B$6))))</f>
        <v>0</v>
      </c>
      <c r="P178" s="52">
        <v>4.5108497903565636E-2</v>
      </c>
      <c r="Q178" s="52">
        <v>3.74000000000001E-2</v>
      </c>
      <c r="R178" s="9">
        <f>IF(INDEX('Pace of change parameters'!$E$29:$I$29,1,$B$6)=1,D178*(1+P178),D178)</f>
        <v>56544.550170574512</v>
      </c>
      <c r="S178" s="94">
        <f>IF(P178&lt;INDEX('Pace of change parameters'!$E$22:$I$22,1,$B$6),INDEX('Pace of change parameters'!$E$22:$I$22,1,$B$6),P178)</f>
        <v>4.5108497903565636E-2</v>
      </c>
      <c r="T178" s="123">
        <v>3.74000000000001E-2</v>
      </c>
      <c r="U178" s="108">
        <f t="shared" si="21"/>
        <v>56544.550170574512</v>
      </c>
      <c r="V178" s="122">
        <f>IF(J178&gt;INDEX('Pace of change parameters'!$E$24:$I$24,1,$B$6),0,IF(J178&lt;INDEX('Pace of change parameters'!$E$23:$I$23,1,$B$6),1,(J178-INDEX('Pace of change parameters'!$E$24:$I$24,1,$B$6))/(INDEX('Pace of change parameters'!$E$23:$I$23,1,$B$6)-INDEX('Pace of change parameters'!$E$24:$I$24,1,$B$6))))</f>
        <v>1</v>
      </c>
      <c r="W178" s="123">
        <f>MIN(S178, S178+(INDEX('Pace of change parameters'!$E$25:$I$25,1,$B$6)-S178)*(1-V178))</f>
        <v>4.5108497903565636E-2</v>
      </c>
      <c r="X178" s="123">
        <v>3.74000000000001E-2</v>
      </c>
      <c r="Y178" s="99">
        <f t="shared" si="22"/>
        <v>56544.550170574512</v>
      </c>
      <c r="Z178" s="88">
        <v>-1.4351992510420408E-2</v>
      </c>
      <c r="AA178" s="90">
        <f t="shared" si="26"/>
        <v>55722.794559741829</v>
      </c>
      <c r="AB178" s="90">
        <f>IF(INDEX('Pace of change parameters'!$E$27:$I$27,1,$B$6)=1,MAX(AA178,Y178),Y178)</f>
        <v>56544.550170574512</v>
      </c>
      <c r="AC178" s="88">
        <f t="shared" si="23"/>
        <v>4.5108497903565636E-2</v>
      </c>
      <c r="AD178" s="134">
        <v>3.74000000000001E-2</v>
      </c>
      <c r="AE178" s="51">
        <f t="shared" si="24"/>
        <v>56545</v>
      </c>
      <c r="AF178" s="51">
        <v>285.52242358794405</v>
      </c>
      <c r="AG178" s="15">
        <f t="shared" si="29"/>
        <v>4.5116812065651324E-2</v>
      </c>
      <c r="AH178" s="15">
        <f t="shared" si="29"/>
        <v>3.7408252838595502E-2</v>
      </c>
      <c r="AI178" s="51"/>
      <c r="AJ178" s="51">
        <v>56534.172581210172</v>
      </c>
      <c r="AK178" s="51">
        <v>285.46775083431288</v>
      </c>
      <c r="AL178" s="15">
        <f t="shared" si="30"/>
        <v>1.9151989487897758E-4</v>
      </c>
      <c r="AM178" s="53">
        <f t="shared" si="30"/>
        <v>1.9151989487919963E-4</v>
      </c>
    </row>
    <row r="179" spans="1:39" x14ac:dyDescent="0.2">
      <c r="A179" s="160" t="s">
        <v>405</v>
      </c>
      <c r="B179" s="160" t="s">
        <v>406</v>
      </c>
      <c r="D179" s="62">
        <v>46383</v>
      </c>
      <c r="E179" s="67">
        <v>224.79759290308849</v>
      </c>
      <c r="F179" s="50"/>
      <c r="G179" s="82">
        <v>43844.588144224923</v>
      </c>
      <c r="H179" s="75">
        <v>211.32292154571769</v>
      </c>
      <c r="I179" s="84"/>
      <c r="J179" s="94">
        <f t="shared" si="28"/>
        <v>5.7895671124223558E-2</v>
      </c>
      <c r="K179" s="117">
        <f t="shared" si="28"/>
        <v>6.3763416002440954E-2</v>
      </c>
      <c r="L179" s="94">
        <v>4.3154063186773284E-2</v>
      </c>
      <c r="M179" s="88">
        <f>INDEX('Pace of change parameters'!$E$20:$I$20,1,$B$6)</f>
        <v>3.7400000000000003E-2</v>
      </c>
      <c r="N179" s="99">
        <f>IF(INDEX('Pace of change parameters'!$E$28:$I$28,1,$B$6)=1,(1+L179)*D179,D179)</f>
        <v>48384.614912792102</v>
      </c>
      <c r="O179" s="85">
        <f>IF(K179&lt;INDEX('Pace of change parameters'!$E$16:$I$16,1,$B$6),1,IF(K179&gt;INDEX('Pace of change parameters'!$E$17:$I$17,1,$B$6),0,(K179-INDEX('Pace of change parameters'!$E$17:$I$17,1,$B$6))/(INDEX('Pace of change parameters'!$E$16:$I$16,1,$B$6)-INDEX('Pace of change parameters'!$E$17:$I$17,1,$B$6))))</f>
        <v>0</v>
      </c>
      <c r="P179" s="52">
        <v>4.3154063186773284E-2</v>
      </c>
      <c r="Q179" s="52">
        <v>3.74000000000001E-2</v>
      </c>
      <c r="R179" s="9">
        <f>IF(INDEX('Pace of change parameters'!$E$29:$I$29,1,$B$6)=1,D179*(1+P179),D179)</f>
        <v>48384.614912792102</v>
      </c>
      <c r="S179" s="94">
        <f>IF(P179&lt;INDEX('Pace of change parameters'!$E$22:$I$22,1,$B$6),INDEX('Pace of change parameters'!$E$22:$I$22,1,$B$6),P179)</f>
        <v>4.3154063186773284E-2</v>
      </c>
      <c r="T179" s="123">
        <v>3.74000000000001E-2</v>
      </c>
      <c r="U179" s="108">
        <f t="shared" si="21"/>
        <v>48384.614912792102</v>
      </c>
      <c r="V179" s="122">
        <f>IF(J179&gt;INDEX('Pace of change parameters'!$E$24:$I$24,1,$B$6),0,IF(J179&lt;INDEX('Pace of change parameters'!$E$23:$I$23,1,$B$6),1,(J179-INDEX('Pace of change parameters'!$E$24:$I$24,1,$B$6))/(INDEX('Pace of change parameters'!$E$23:$I$23,1,$B$6)-INDEX('Pace of change parameters'!$E$24:$I$24,1,$B$6))))</f>
        <v>1</v>
      </c>
      <c r="W179" s="123">
        <f>MIN(S179, S179+(INDEX('Pace of change parameters'!$E$25:$I$25,1,$B$6)-S179)*(1-V179))</f>
        <v>4.3154063186773284E-2</v>
      </c>
      <c r="X179" s="123">
        <v>3.74000000000001E-2</v>
      </c>
      <c r="Y179" s="99">
        <f t="shared" si="22"/>
        <v>48384.614912792102</v>
      </c>
      <c r="Z179" s="88">
        <v>-3.5024007673763125E-2</v>
      </c>
      <c r="AA179" s="90">
        <f t="shared" si="26"/>
        <v>44202.201533558735</v>
      </c>
      <c r="AB179" s="90">
        <f>IF(INDEX('Pace of change parameters'!$E$27:$I$27,1,$B$6)=1,MAX(AA179,Y179),Y179)</f>
        <v>48384.614912792102</v>
      </c>
      <c r="AC179" s="88">
        <f t="shared" si="23"/>
        <v>4.3154063186773284E-2</v>
      </c>
      <c r="AD179" s="134">
        <v>3.74000000000001E-2</v>
      </c>
      <c r="AE179" s="51">
        <f t="shared" si="24"/>
        <v>48385</v>
      </c>
      <c r="AF179" s="51">
        <v>233.20687892780077</v>
      </c>
      <c r="AG179" s="15">
        <f t="shared" si="29"/>
        <v>4.316236552185071E-2</v>
      </c>
      <c r="AH179" s="15">
        <f t="shared" si="29"/>
        <v>3.7408256539195106E-2</v>
      </c>
      <c r="AI179" s="51"/>
      <c r="AJ179" s="51">
        <v>45806.529784230064</v>
      </c>
      <c r="AK179" s="51">
        <v>220.77912256884656</v>
      </c>
      <c r="AL179" s="15">
        <f t="shared" si="30"/>
        <v>5.6290450901120836E-2</v>
      </c>
      <c r="AM179" s="53">
        <f t="shared" si="30"/>
        <v>5.6290450901120836E-2</v>
      </c>
    </row>
    <row r="180" spans="1:39" x14ac:dyDescent="0.2">
      <c r="A180" s="160" t="s">
        <v>407</v>
      </c>
      <c r="B180" s="160" t="s">
        <v>408</v>
      </c>
      <c r="D180" s="62">
        <v>54917</v>
      </c>
      <c r="E180" s="67">
        <v>242.81001119474899</v>
      </c>
      <c r="F180" s="50"/>
      <c r="G180" s="82">
        <v>49115.730067886274</v>
      </c>
      <c r="H180" s="75">
        <v>215.55964139088869</v>
      </c>
      <c r="I180" s="84"/>
      <c r="J180" s="94">
        <f t="shared" si="28"/>
        <v>0.11811429707133314</v>
      </c>
      <c r="K180" s="117">
        <f t="shared" si="28"/>
        <v>0.12641684513867513</v>
      </c>
      <c r="L180" s="94">
        <v>4.5103204750731374E-2</v>
      </c>
      <c r="M180" s="88">
        <f>INDEX('Pace of change parameters'!$E$20:$I$20,1,$B$6)</f>
        <v>3.7400000000000003E-2</v>
      </c>
      <c r="N180" s="99">
        <f>IF(INDEX('Pace of change parameters'!$E$28:$I$28,1,$B$6)=1,(1+L180)*D180,D180)</f>
        <v>57393.932695295916</v>
      </c>
      <c r="O180" s="85">
        <f>IF(K180&lt;INDEX('Pace of change parameters'!$E$16:$I$16,1,$B$6),1,IF(K180&gt;INDEX('Pace of change parameters'!$E$17:$I$17,1,$B$6),0,(K180-INDEX('Pace of change parameters'!$E$17:$I$17,1,$B$6))/(INDEX('Pace of change parameters'!$E$16:$I$16,1,$B$6)-INDEX('Pace of change parameters'!$E$17:$I$17,1,$B$6))))</f>
        <v>0</v>
      </c>
      <c r="P180" s="52">
        <v>4.5103204750731374E-2</v>
      </c>
      <c r="Q180" s="52">
        <v>3.74000000000001E-2</v>
      </c>
      <c r="R180" s="9">
        <f>IF(INDEX('Pace of change parameters'!$E$29:$I$29,1,$B$6)=1,D180*(1+P180),D180)</f>
        <v>57393.932695295916</v>
      </c>
      <c r="S180" s="94">
        <f>IF(P180&lt;INDEX('Pace of change parameters'!$E$22:$I$22,1,$B$6),INDEX('Pace of change parameters'!$E$22:$I$22,1,$B$6),P180)</f>
        <v>4.5103204750731374E-2</v>
      </c>
      <c r="T180" s="123">
        <v>3.74000000000001E-2</v>
      </c>
      <c r="U180" s="108">
        <f t="shared" si="21"/>
        <v>57393.932695295916</v>
      </c>
      <c r="V180" s="122">
        <f>IF(J180&gt;INDEX('Pace of change parameters'!$E$24:$I$24,1,$B$6),0,IF(J180&lt;INDEX('Pace of change parameters'!$E$23:$I$23,1,$B$6),1,(J180-INDEX('Pace of change parameters'!$E$24:$I$24,1,$B$6))/(INDEX('Pace of change parameters'!$E$23:$I$23,1,$B$6)-INDEX('Pace of change parameters'!$E$24:$I$24,1,$B$6))))</f>
        <v>1</v>
      </c>
      <c r="W180" s="123">
        <f>MIN(S180, S180+(INDEX('Pace of change parameters'!$E$25:$I$25,1,$B$6)-S180)*(1-V180))</f>
        <v>4.5103204750731374E-2</v>
      </c>
      <c r="X180" s="123">
        <v>3.74000000000001E-2</v>
      </c>
      <c r="Y180" s="99">
        <f t="shared" si="22"/>
        <v>57393.932695295916</v>
      </c>
      <c r="Z180" s="88">
        <v>-2.0952068263842216E-2</v>
      </c>
      <c r="AA180" s="90">
        <f t="shared" si="26"/>
        <v>50238.41799175465</v>
      </c>
      <c r="AB180" s="90">
        <f>IF(INDEX('Pace of change parameters'!$E$27:$I$27,1,$B$6)=1,MAX(AA180,Y180),Y180)</f>
        <v>57393.932695295916</v>
      </c>
      <c r="AC180" s="88">
        <f t="shared" si="23"/>
        <v>4.5103204750731374E-2</v>
      </c>
      <c r="AD180" s="134">
        <v>3.74000000000001E-2</v>
      </c>
      <c r="AE180" s="51">
        <f t="shared" si="24"/>
        <v>57394</v>
      </c>
      <c r="AF180" s="51">
        <v>251.89140100103771</v>
      </c>
      <c r="AG180" s="15">
        <f t="shared" si="29"/>
        <v>4.5104430322122413E-2</v>
      </c>
      <c r="AH180" s="15">
        <f t="shared" si="29"/>
        <v>3.7401216537998661E-2</v>
      </c>
      <c r="AI180" s="51"/>
      <c r="AJ180" s="51">
        <v>51313.54284428776</v>
      </c>
      <c r="AK180" s="51">
        <v>225.20542560850294</v>
      </c>
      <c r="AL180" s="15">
        <f t="shared" si="30"/>
        <v>0.11849614777454631</v>
      </c>
      <c r="AM180" s="53">
        <f t="shared" si="30"/>
        <v>0.11849614777454631</v>
      </c>
    </row>
    <row r="181" spans="1:39" x14ac:dyDescent="0.2">
      <c r="A181" s="160" t="s">
        <v>409</v>
      </c>
      <c r="B181" s="160" t="s">
        <v>410</v>
      </c>
      <c r="D181" s="62">
        <v>47343</v>
      </c>
      <c r="E181" s="67">
        <v>249.59772524518036</v>
      </c>
      <c r="F181" s="50"/>
      <c r="G181" s="82">
        <v>50441.563699781349</v>
      </c>
      <c r="H181" s="75">
        <v>264.11732926781917</v>
      </c>
      <c r="I181" s="84"/>
      <c r="J181" s="94">
        <f t="shared" si="28"/>
        <v>-6.1428779611659379E-2</v>
      </c>
      <c r="K181" s="117">
        <f t="shared" si="28"/>
        <v>-5.4974068013218913E-2</v>
      </c>
      <c r="L181" s="94">
        <v>4.4534373680722883E-2</v>
      </c>
      <c r="M181" s="88">
        <f>INDEX('Pace of change parameters'!$E$20:$I$20,1,$B$6)</f>
        <v>3.7400000000000003E-2</v>
      </c>
      <c r="N181" s="99">
        <f>IF(INDEX('Pace of change parameters'!$E$28:$I$28,1,$B$6)=1,(1+L181)*D181,D181)</f>
        <v>49451.390853166464</v>
      </c>
      <c r="O181" s="85">
        <f>IF(K181&lt;INDEX('Pace of change parameters'!$E$16:$I$16,1,$B$6),1,IF(K181&gt;INDEX('Pace of change parameters'!$E$17:$I$17,1,$B$6),0,(K181-INDEX('Pace of change parameters'!$E$17:$I$17,1,$B$6))/(INDEX('Pace of change parameters'!$E$16:$I$16,1,$B$6)-INDEX('Pace of change parameters'!$E$17:$I$17,1,$B$6))))</f>
        <v>0</v>
      </c>
      <c r="P181" s="52">
        <v>4.4534373680722883E-2</v>
      </c>
      <c r="Q181" s="52">
        <v>3.74000000000001E-2</v>
      </c>
      <c r="R181" s="9">
        <f>IF(INDEX('Pace of change parameters'!$E$29:$I$29,1,$B$6)=1,D181*(1+P181),D181)</f>
        <v>49451.390853166464</v>
      </c>
      <c r="S181" s="94">
        <f>IF(P181&lt;INDEX('Pace of change parameters'!$E$22:$I$22,1,$B$6),INDEX('Pace of change parameters'!$E$22:$I$22,1,$B$6),P181)</f>
        <v>4.4534373680722883E-2</v>
      </c>
      <c r="T181" s="123">
        <v>3.74000000000001E-2</v>
      </c>
      <c r="U181" s="108">
        <f t="shared" si="21"/>
        <v>49451.390853166464</v>
      </c>
      <c r="V181" s="122">
        <f>IF(J181&gt;INDEX('Pace of change parameters'!$E$24:$I$24,1,$B$6),0,IF(J181&lt;INDEX('Pace of change parameters'!$E$23:$I$23,1,$B$6),1,(J181-INDEX('Pace of change parameters'!$E$24:$I$24,1,$B$6))/(INDEX('Pace of change parameters'!$E$23:$I$23,1,$B$6)-INDEX('Pace of change parameters'!$E$24:$I$24,1,$B$6))))</f>
        <v>1</v>
      </c>
      <c r="W181" s="123">
        <f>MIN(S181, S181+(INDEX('Pace of change parameters'!$E$25:$I$25,1,$B$6)-S181)*(1-V181))</f>
        <v>4.4534373680722883E-2</v>
      </c>
      <c r="X181" s="123">
        <v>3.74000000000001E-2</v>
      </c>
      <c r="Y181" s="99">
        <f t="shared" si="22"/>
        <v>49451.390853166464</v>
      </c>
      <c r="Z181" s="88">
        <v>0</v>
      </c>
      <c r="AA181" s="90">
        <f t="shared" si="26"/>
        <v>52698.704396006775</v>
      </c>
      <c r="AB181" s="90">
        <f>IF(INDEX('Pace of change parameters'!$E$27:$I$27,1,$B$6)=1,MAX(AA181,Y181),Y181)</f>
        <v>49451.390853166464</v>
      </c>
      <c r="AC181" s="88">
        <f t="shared" si="23"/>
        <v>4.4534373680722883E-2</v>
      </c>
      <c r="AD181" s="134">
        <v>3.74000000000001E-2</v>
      </c>
      <c r="AE181" s="51">
        <f t="shared" si="24"/>
        <v>49451</v>
      </c>
      <c r="AF181" s="51">
        <v>258.93063362108933</v>
      </c>
      <c r="AG181" s="15">
        <f t="shared" si="29"/>
        <v>4.4526117905498097E-2</v>
      </c>
      <c r="AH181" s="15">
        <f t="shared" si="29"/>
        <v>3.7391800613331805E-2</v>
      </c>
      <c r="AI181" s="51"/>
      <c r="AJ181" s="51">
        <v>52698.704396006775</v>
      </c>
      <c r="AK181" s="51">
        <v>275.93595519339391</v>
      </c>
      <c r="AL181" s="15">
        <f t="shared" si="30"/>
        <v>-6.1627784463195834E-2</v>
      </c>
      <c r="AM181" s="53">
        <f t="shared" si="30"/>
        <v>-6.1627784463195945E-2</v>
      </c>
    </row>
    <row r="182" spans="1:39" x14ac:dyDescent="0.2">
      <c r="A182" s="160" t="s">
        <v>411</v>
      </c>
      <c r="B182" s="160" t="s">
        <v>412</v>
      </c>
      <c r="D182" s="62">
        <v>41216</v>
      </c>
      <c r="E182" s="67">
        <v>239.07522008333592</v>
      </c>
      <c r="F182" s="50"/>
      <c r="G182" s="82">
        <v>43385.496891615781</v>
      </c>
      <c r="H182" s="75">
        <v>249.85700232065199</v>
      </c>
      <c r="I182" s="84"/>
      <c r="J182" s="94">
        <f t="shared" si="28"/>
        <v>-5.0005118001426818E-2</v>
      </c>
      <c r="K182" s="117">
        <f t="shared" si="28"/>
        <v>-4.3151811384815053E-2</v>
      </c>
      <c r="L182" s="94">
        <v>4.4883851143614706E-2</v>
      </c>
      <c r="M182" s="88">
        <f>INDEX('Pace of change parameters'!$E$20:$I$20,1,$B$6)</f>
        <v>3.7400000000000003E-2</v>
      </c>
      <c r="N182" s="99">
        <f>IF(INDEX('Pace of change parameters'!$E$28:$I$28,1,$B$6)=1,(1+L182)*D182,D182)</f>
        <v>43065.932808735226</v>
      </c>
      <c r="O182" s="85">
        <f>IF(K182&lt;INDEX('Pace of change parameters'!$E$16:$I$16,1,$B$6),1,IF(K182&gt;INDEX('Pace of change parameters'!$E$17:$I$17,1,$B$6),0,(K182-INDEX('Pace of change parameters'!$E$17:$I$17,1,$B$6))/(INDEX('Pace of change parameters'!$E$16:$I$16,1,$B$6)-INDEX('Pace of change parameters'!$E$17:$I$17,1,$B$6))))</f>
        <v>0</v>
      </c>
      <c r="P182" s="52">
        <v>4.4883851143614706E-2</v>
      </c>
      <c r="Q182" s="52">
        <v>3.74000000000001E-2</v>
      </c>
      <c r="R182" s="9">
        <f>IF(INDEX('Pace of change parameters'!$E$29:$I$29,1,$B$6)=1,D182*(1+P182),D182)</f>
        <v>43065.932808735226</v>
      </c>
      <c r="S182" s="94">
        <f>IF(P182&lt;INDEX('Pace of change parameters'!$E$22:$I$22,1,$B$6),INDEX('Pace of change parameters'!$E$22:$I$22,1,$B$6),P182)</f>
        <v>4.4883851143614706E-2</v>
      </c>
      <c r="T182" s="123">
        <v>3.74000000000001E-2</v>
      </c>
      <c r="U182" s="108">
        <f t="shared" si="21"/>
        <v>43065.932808735226</v>
      </c>
      <c r="V182" s="122">
        <f>IF(J182&gt;INDEX('Pace of change parameters'!$E$24:$I$24,1,$B$6),0,IF(J182&lt;INDEX('Pace of change parameters'!$E$23:$I$23,1,$B$6),1,(J182-INDEX('Pace of change parameters'!$E$24:$I$24,1,$B$6))/(INDEX('Pace of change parameters'!$E$23:$I$23,1,$B$6)-INDEX('Pace of change parameters'!$E$24:$I$24,1,$B$6))))</f>
        <v>1</v>
      </c>
      <c r="W182" s="123">
        <f>MIN(S182, S182+(INDEX('Pace of change parameters'!$E$25:$I$25,1,$B$6)-S182)*(1-V182))</f>
        <v>4.4883851143614706E-2</v>
      </c>
      <c r="X182" s="123">
        <v>3.74000000000001E-2</v>
      </c>
      <c r="Y182" s="99">
        <f t="shared" si="22"/>
        <v>43065.932808735226</v>
      </c>
      <c r="Z182" s="88">
        <v>-9.0610955710783703E-3</v>
      </c>
      <c r="AA182" s="90">
        <f t="shared" si="26"/>
        <v>44916.183953575644</v>
      </c>
      <c r="AB182" s="90">
        <f>IF(INDEX('Pace of change parameters'!$E$27:$I$27,1,$B$6)=1,MAX(AA182,Y182),Y182)</f>
        <v>43065.932808735226</v>
      </c>
      <c r="AC182" s="88">
        <f t="shared" si="23"/>
        <v>4.4883851143614706E-2</v>
      </c>
      <c r="AD182" s="134">
        <v>3.74000000000001E-2</v>
      </c>
      <c r="AE182" s="51">
        <f t="shared" si="24"/>
        <v>43066</v>
      </c>
      <c r="AF182" s="51">
        <v>248.01702026883154</v>
      </c>
      <c r="AG182" s="15">
        <f t="shared" si="29"/>
        <v>4.4885481366459645E-2</v>
      </c>
      <c r="AH182" s="15">
        <f t="shared" si="29"/>
        <v>3.7401618546575977E-2</v>
      </c>
      <c r="AI182" s="51"/>
      <c r="AJ182" s="51">
        <v>45326.895283681341</v>
      </c>
      <c r="AK182" s="51">
        <v>261.03751233678537</v>
      </c>
      <c r="AL182" s="15">
        <f t="shared" si="30"/>
        <v>-4.9879773797242843E-2</v>
      </c>
      <c r="AM182" s="53">
        <f t="shared" si="30"/>
        <v>-4.9879773797242732E-2</v>
      </c>
    </row>
    <row r="183" spans="1:39" x14ac:dyDescent="0.2">
      <c r="A183" s="160" t="s">
        <v>413</v>
      </c>
      <c r="B183" s="160" t="s">
        <v>414</v>
      </c>
      <c r="D183" s="62">
        <v>61630</v>
      </c>
      <c r="E183" s="67">
        <v>258.03759113554332</v>
      </c>
      <c r="F183" s="50"/>
      <c r="G183" s="82">
        <v>61611.680650190021</v>
      </c>
      <c r="H183" s="75">
        <v>256.27102867109738</v>
      </c>
      <c r="I183" s="84"/>
      <c r="J183" s="94">
        <f t="shared" si="28"/>
        <v>2.9733566130074607E-4</v>
      </c>
      <c r="K183" s="117">
        <f t="shared" si="28"/>
        <v>6.8933366116588068E-3</v>
      </c>
      <c r="L183" s="94">
        <v>4.4240657414505558E-2</v>
      </c>
      <c r="M183" s="88">
        <f>INDEX('Pace of change parameters'!$E$20:$I$20,1,$B$6)</f>
        <v>3.7400000000000003E-2</v>
      </c>
      <c r="N183" s="99">
        <f>IF(INDEX('Pace of change parameters'!$E$28:$I$28,1,$B$6)=1,(1+L183)*D183,D183)</f>
        <v>64356.551716455979</v>
      </c>
      <c r="O183" s="85">
        <f>IF(K183&lt;INDEX('Pace of change parameters'!$E$16:$I$16,1,$B$6),1,IF(K183&gt;INDEX('Pace of change parameters'!$E$17:$I$17,1,$B$6),0,(K183-INDEX('Pace of change parameters'!$E$17:$I$17,1,$B$6))/(INDEX('Pace of change parameters'!$E$16:$I$16,1,$B$6)-INDEX('Pace of change parameters'!$E$17:$I$17,1,$B$6))))</f>
        <v>0</v>
      </c>
      <c r="P183" s="52">
        <v>4.4240657414505558E-2</v>
      </c>
      <c r="Q183" s="52">
        <v>3.74000000000001E-2</v>
      </c>
      <c r="R183" s="9">
        <f>IF(INDEX('Pace of change parameters'!$E$29:$I$29,1,$B$6)=1,D183*(1+P183),D183)</f>
        <v>64356.551716455979</v>
      </c>
      <c r="S183" s="94">
        <f>IF(P183&lt;INDEX('Pace of change parameters'!$E$22:$I$22,1,$B$6),INDEX('Pace of change parameters'!$E$22:$I$22,1,$B$6),P183)</f>
        <v>4.4240657414505558E-2</v>
      </c>
      <c r="T183" s="123">
        <v>3.74000000000001E-2</v>
      </c>
      <c r="U183" s="108">
        <f t="shared" si="21"/>
        <v>64356.551716455979</v>
      </c>
      <c r="V183" s="122">
        <f>IF(J183&gt;INDEX('Pace of change parameters'!$E$24:$I$24,1,$B$6),0,IF(J183&lt;INDEX('Pace of change parameters'!$E$23:$I$23,1,$B$6),1,(J183-INDEX('Pace of change parameters'!$E$24:$I$24,1,$B$6))/(INDEX('Pace of change parameters'!$E$23:$I$23,1,$B$6)-INDEX('Pace of change parameters'!$E$24:$I$24,1,$B$6))))</f>
        <v>1</v>
      </c>
      <c r="W183" s="123">
        <f>MIN(S183, S183+(INDEX('Pace of change parameters'!$E$25:$I$25,1,$B$6)-S183)*(1-V183))</f>
        <v>4.4240657414505558E-2</v>
      </c>
      <c r="X183" s="123">
        <v>3.74000000000001E-2</v>
      </c>
      <c r="Y183" s="99">
        <f t="shared" si="22"/>
        <v>64356.551716455979</v>
      </c>
      <c r="Z183" s="88">
        <v>-2.6470566584342659E-2</v>
      </c>
      <c r="AA183" s="90">
        <f t="shared" si="26"/>
        <v>62664.782827241317</v>
      </c>
      <c r="AB183" s="90">
        <f>IF(INDEX('Pace of change parameters'!$E$27:$I$27,1,$B$6)=1,MAX(AA183,Y183),Y183)</f>
        <v>64356.551716455979</v>
      </c>
      <c r="AC183" s="88">
        <f t="shared" si="23"/>
        <v>4.4240657414505558E-2</v>
      </c>
      <c r="AD183" s="134">
        <v>3.74000000000001E-2</v>
      </c>
      <c r="AE183" s="51">
        <f t="shared" si="24"/>
        <v>64357</v>
      </c>
      <c r="AF183" s="51">
        <v>267.69006165935434</v>
      </c>
      <c r="AG183" s="15">
        <f t="shared" si="29"/>
        <v>4.4247931202336499E-2</v>
      </c>
      <c r="AH183" s="15">
        <f t="shared" si="29"/>
        <v>3.7407226138383542E-2</v>
      </c>
      <c r="AI183" s="51"/>
      <c r="AJ183" s="51">
        <v>64368.657665932129</v>
      </c>
      <c r="AK183" s="51">
        <v>267.73855119914293</v>
      </c>
      <c r="AL183" s="15">
        <f t="shared" si="30"/>
        <v>-1.8110779927449361E-4</v>
      </c>
      <c r="AM183" s="53">
        <f t="shared" si="30"/>
        <v>-1.8110779927438259E-4</v>
      </c>
    </row>
    <row r="184" spans="1:39" x14ac:dyDescent="0.2">
      <c r="A184" s="160" t="s">
        <v>415</v>
      </c>
      <c r="B184" s="160" t="s">
        <v>416</v>
      </c>
      <c r="D184" s="62">
        <v>38114</v>
      </c>
      <c r="E184" s="67">
        <v>264.11199047109909</v>
      </c>
      <c r="F184" s="50"/>
      <c r="G184" s="82">
        <v>35116.134645792023</v>
      </c>
      <c r="H184" s="75">
        <v>242.26408792541929</v>
      </c>
      <c r="I184" s="84"/>
      <c r="J184" s="94">
        <f t="shared" si="28"/>
        <v>8.5370026753989858E-2</v>
      </c>
      <c r="K184" s="117">
        <f t="shared" si="28"/>
        <v>9.0182175710688206E-2</v>
      </c>
      <c r="L184" s="94">
        <v>4.1999466729893742E-2</v>
      </c>
      <c r="M184" s="88">
        <f>INDEX('Pace of change parameters'!$E$20:$I$20,1,$B$6)</f>
        <v>3.7400000000000003E-2</v>
      </c>
      <c r="N184" s="99">
        <f>IF(INDEX('Pace of change parameters'!$E$28:$I$28,1,$B$6)=1,(1+L184)*D184,D184)</f>
        <v>39714.76767494317</v>
      </c>
      <c r="O184" s="85">
        <f>IF(K184&lt;INDEX('Pace of change parameters'!$E$16:$I$16,1,$B$6),1,IF(K184&gt;INDEX('Pace of change parameters'!$E$17:$I$17,1,$B$6),0,(K184-INDEX('Pace of change parameters'!$E$17:$I$17,1,$B$6))/(INDEX('Pace of change parameters'!$E$16:$I$16,1,$B$6)-INDEX('Pace of change parameters'!$E$17:$I$17,1,$B$6))))</f>
        <v>0</v>
      </c>
      <c r="P184" s="52">
        <v>4.1999466729893742E-2</v>
      </c>
      <c r="Q184" s="52">
        <v>3.74000000000001E-2</v>
      </c>
      <c r="R184" s="9">
        <f>IF(INDEX('Pace of change parameters'!$E$29:$I$29,1,$B$6)=1,D184*(1+P184),D184)</f>
        <v>39714.76767494317</v>
      </c>
      <c r="S184" s="94">
        <f>IF(P184&lt;INDEX('Pace of change parameters'!$E$22:$I$22,1,$B$6),INDEX('Pace of change parameters'!$E$22:$I$22,1,$B$6),P184)</f>
        <v>4.1999466729893742E-2</v>
      </c>
      <c r="T184" s="123">
        <v>3.74000000000001E-2</v>
      </c>
      <c r="U184" s="108">
        <f t="shared" si="21"/>
        <v>39714.76767494317</v>
      </c>
      <c r="V184" s="122">
        <f>IF(J184&gt;INDEX('Pace of change parameters'!$E$24:$I$24,1,$B$6),0,IF(J184&lt;INDEX('Pace of change parameters'!$E$23:$I$23,1,$B$6),1,(J184-INDEX('Pace of change parameters'!$E$24:$I$24,1,$B$6))/(INDEX('Pace of change parameters'!$E$23:$I$23,1,$B$6)-INDEX('Pace of change parameters'!$E$24:$I$24,1,$B$6))))</f>
        <v>1</v>
      </c>
      <c r="W184" s="123">
        <f>MIN(S184, S184+(INDEX('Pace of change parameters'!$E$25:$I$25,1,$B$6)-S184)*(1-V184))</f>
        <v>4.1999466729893742E-2</v>
      </c>
      <c r="X184" s="123">
        <v>3.74000000000001E-2</v>
      </c>
      <c r="Y184" s="99">
        <f t="shared" si="22"/>
        <v>39714.76767494317</v>
      </c>
      <c r="Z184" s="88">
        <v>0</v>
      </c>
      <c r="AA184" s="90">
        <f t="shared" si="26"/>
        <v>36687.498631946408</v>
      </c>
      <c r="AB184" s="90">
        <f>IF(INDEX('Pace of change parameters'!$E$27:$I$27,1,$B$6)=1,MAX(AA184,Y184),Y184)</f>
        <v>39714.76767494317</v>
      </c>
      <c r="AC184" s="88">
        <f t="shared" si="23"/>
        <v>4.1999466729893742E-2</v>
      </c>
      <c r="AD184" s="134">
        <v>3.74000000000001E-2</v>
      </c>
      <c r="AE184" s="51">
        <f t="shared" si="24"/>
        <v>39715</v>
      </c>
      <c r="AF184" s="51">
        <v>273.9913817112265</v>
      </c>
      <c r="AG184" s="15">
        <f t="shared" si="29"/>
        <v>4.2005562260586604E-2</v>
      </c>
      <c r="AH184" s="15">
        <f t="shared" si="29"/>
        <v>3.7406068624546096E-2</v>
      </c>
      <c r="AI184" s="51"/>
      <c r="AJ184" s="51">
        <v>36687.498631946408</v>
      </c>
      <c r="AK184" s="51">
        <v>253.10483297735686</v>
      </c>
      <c r="AL184" s="15">
        <f t="shared" si="30"/>
        <v>8.2521335085443237E-2</v>
      </c>
      <c r="AM184" s="53">
        <f t="shared" si="30"/>
        <v>8.2521335085443237E-2</v>
      </c>
    </row>
    <row r="185" spans="1:39" x14ac:dyDescent="0.2">
      <c r="A185" s="160" t="s">
        <v>417</v>
      </c>
      <c r="B185" s="160" t="s">
        <v>418</v>
      </c>
      <c r="D185" s="62">
        <v>76965</v>
      </c>
      <c r="E185" s="67">
        <v>254.65385343758896</v>
      </c>
      <c r="F185" s="50"/>
      <c r="G185" s="82">
        <v>86275.071898683018</v>
      </c>
      <c r="H185" s="75">
        <v>282.91957982047978</v>
      </c>
      <c r="I185" s="84"/>
      <c r="J185" s="94">
        <f t="shared" si="28"/>
        <v>-0.10791149394365362</v>
      </c>
      <c r="K185" s="117">
        <f t="shared" si="28"/>
        <v>-9.9907282489342664E-2</v>
      </c>
      <c r="L185" s="94">
        <v>4.6708010254957522E-2</v>
      </c>
      <c r="M185" s="88">
        <f>INDEX('Pace of change parameters'!$E$20:$I$20,1,$B$6)</f>
        <v>3.7400000000000003E-2</v>
      </c>
      <c r="N185" s="99">
        <f>IF(INDEX('Pace of change parameters'!$E$28:$I$28,1,$B$6)=1,(1+L185)*D185,D185)</f>
        <v>80559.882009272813</v>
      </c>
      <c r="O185" s="85">
        <f>IF(K185&lt;INDEX('Pace of change parameters'!$E$16:$I$16,1,$B$6),1,IF(K185&gt;INDEX('Pace of change parameters'!$E$17:$I$17,1,$B$6),0,(K185-INDEX('Pace of change parameters'!$E$17:$I$17,1,$B$6))/(INDEX('Pace of change parameters'!$E$16:$I$16,1,$B$6)-INDEX('Pace of change parameters'!$E$17:$I$17,1,$B$6))))</f>
        <v>0</v>
      </c>
      <c r="P185" s="52">
        <v>4.6708010254957522E-2</v>
      </c>
      <c r="Q185" s="52">
        <v>3.74000000000001E-2</v>
      </c>
      <c r="R185" s="9">
        <f>IF(INDEX('Pace of change parameters'!$E$29:$I$29,1,$B$6)=1,D185*(1+P185),D185)</f>
        <v>80559.882009272813</v>
      </c>
      <c r="S185" s="94">
        <f>IF(P185&lt;INDEX('Pace of change parameters'!$E$22:$I$22,1,$B$6),INDEX('Pace of change parameters'!$E$22:$I$22,1,$B$6),P185)</f>
        <v>4.6708010254957522E-2</v>
      </c>
      <c r="T185" s="123">
        <v>3.74000000000001E-2</v>
      </c>
      <c r="U185" s="108">
        <f t="shared" si="21"/>
        <v>80559.882009272813</v>
      </c>
      <c r="V185" s="122">
        <f>IF(J185&gt;INDEX('Pace of change parameters'!$E$24:$I$24,1,$B$6),0,IF(J185&lt;INDEX('Pace of change parameters'!$E$23:$I$23,1,$B$6),1,(J185-INDEX('Pace of change parameters'!$E$24:$I$24,1,$B$6))/(INDEX('Pace of change parameters'!$E$23:$I$23,1,$B$6)-INDEX('Pace of change parameters'!$E$24:$I$24,1,$B$6))))</f>
        <v>1</v>
      </c>
      <c r="W185" s="123">
        <f>MIN(S185, S185+(INDEX('Pace of change parameters'!$E$25:$I$25,1,$B$6)-S185)*(1-V185))</f>
        <v>4.6708010254957522E-2</v>
      </c>
      <c r="X185" s="123">
        <v>3.74000000000001E-2</v>
      </c>
      <c r="Y185" s="99">
        <f t="shared" si="22"/>
        <v>80559.882009272813</v>
      </c>
      <c r="Z185" s="88">
        <v>-8.4229452172418506E-3</v>
      </c>
      <c r="AA185" s="90">
        <f t="shared" si="26"/>
        <v>89376.469478740721</v>
      </c>
      <c r="AB185" s="90">
        <f>IF(INDEX('Pace of change parameters'!$E$27:$I$27,1,$B$6)=1,MAX(AA185,Y185),Y185)</f>
        <v>80559.882009272813</v>
      </c>
      <c r="AC185" s="88">
        <f t="shared" si="23"/>
        <v>4.6708010254957522E-2</v>
      </c>
      <c r="AD185" s="134">
        <v>3.74000000000001E-2</v>
      </c>
      <c r="AE185" s="51">
        <f t="shared" si="24"/>
        <v>80560</v>
      </c>
      <c r="AF185" s="51">
        <v>264.17829448005097</v>
      </c>
      <c r="AG185" s="15">
        <f t="shared" si="29"/>
        <v>4.6709543298902201E-2</v>
      </c>
      <c r="AH185" s="15">
        <f t="shared" si="29"/>
        <v>3.7401519411118134E-2</v>
      </c>
      <c r="AI185" s="51"/>
      <c r="AJ185" s="51">
        <v>90135.677351188773</v>
      </c>
      <c r="AK185" s="51">
        <v>295.57956199653933</v>
      </c>
      <c r="AL185" s="15">
        <f t="shared" si="30"/>
        <v>-0.10623626107428907</v>
      </c>
      <c r="AM185" s="53">
        <f t="shared" si="30"/>
        <v>-0.10623626107428907</v>
      </c>
    </row>
    <row r="186" spans="1:39" x14ac:dyDescent="0.2">
      <c r="A186" s="160" t="s">
        <v>419</v>
      </c>
      <c r="B186" s="160" t="s">
        <v>420</v>
      </c>
      <c r="D186" s="62">
        <v>26881</v>
      </c>
      <c r="E186" s="67">
        <v>224.96515511226642</v>
      </c>
      <c r="F186" s="50"/>
      <c r="G186" s="82">
        <v>26497.999337927176</v>
      </c>
      <c r="H186" s="75">
        <v>220.39545240187823</v>
      </c>
      <c r="I186" s="84"/>
      <c r="J186" s="94">
        <f t="shared" si="28"/>
        <v>1.4453946397554152E-2</v>
      </c>
      <c r="K186" s="117">
        <f t="shared" si="28"/>
        <v>2.0734106174094658E-2</v>
      </c>
      <c r="L186" s="94">
        <v>4.3822211452100968E-2</v>
      </c>
      <c r="M186" s="88">
        <f>INDEX('Pace of change parameters'!$E$20:$I$20,1,$B$6)</f>
        <v>3.7400000000000003E-2</v>
      </c>
      <c r="N186" s="99">
        <f>IF(INDEX('Pace of change parameters'!$E$28:$I$28,1,$B$6)=1,(1+L186)*D186,D186)</f>
        <v>28058.984866043927</v>
      </c>
      <c r="O186" s="85">
        <f>IF(K186&lt;INDEX('Pace of change parameters'!$E$16:$I$16,1,$B$6),1,IF(K186&gt;INDEX('Pace of change parameters'!$E$17:$I$17,1,$B$6),0,(K186-INDEX('Pace of change parameters'!$E$17:$I$17,1,$B$6))/(INDEX('Pace of change parameters'!$E$16:$I$16,1,$B$6)-INDEX('Pace of change parameters'!$E$17:$I$17,1,$B$6))))</f>
        <v>0</v>
      </c>
      <c r="P186" s="52">
        <v>4.3822211452100968E-2</v>
      </c>
      <c r="Q186" s="52">
        <v>3.74000000000001E-2</v>
      </c>
      <c r="R186" s="9">
        <f>IF(INDEX('Pace of change parameters'!$E$29:$I$29,1,$B$6)=1,D186*(1+P186),D186)</f>
        <v>28058.984866043927</v>
      </c>
      <c r="S186" s="94">
        <f>IF(P186&lt;INDEX('Pace of change parameters'!$E$22:$I$22,1,$B$6),INDEX('Pace of change parameters'!$E$22:$I$22,1,$B$6),P186)</f>
        <v>4.3822211452100968E-2</v>
      </c>
      <c r="T186" s="123">
        <v>3.74000000000001E-2</v>
      </c>
      <c r="U186" s="108">
        <f t="shared" si="21"/>
        <v>28058.984866043927</v>
      </c>
      <c r="V186" s="122">
        <f>IF(J186&gt;INDEX('Pace of change parameters'!$E$24:$I$24,1,$B$6),0,IF(J186&lt;INDEX('Pace of change parameters'!$E$23:$I$23,1,$B$6),1,(J186-INDEX('Pace of change parameters'!$E$24:$I$24,1,$B$6))/(INDEX('Pace of change parameters'!$E$23:$I$23,1,$B$6)-INDEX('Pace of change parameters'!$E$24:$I$24,1,$B$6))))</f>
        <v>1</v>
      </c>
      <c r="W186" s="123">
        <f>MIN(S186, S186+(INDEX('Pace of change parameters'!$E$25:$I$25,1,$B$6)-S186)*(1-V186))</f>
        <v>4.3822211452100968E-2</v>
      </c>
      <c r="X186" s="123">
        <v>3.74000000000001E-2</v>
      </c>
      <c r="Y186" s="99">
        <f t="shared" si="22"/>
        <v>28058.984866043927</v>
      </c>
      <c r="Z186" s="88">
        <v>-1.8867990002240598E-2</v>
      </c>
      <c r="AA186" s="90">
        <f t="shared" si="26"/>
        <v>27161.385955668313</v>
      </c>
      <c r="AB186" s="90">
        <f>IF(INDEX('Pace of change parameters'!$E$27:$I$27,1,$B$6)=1,MAX(AA186,Y186),Y186)</f>
        <v>28058.984866043927</v>
      </c>
      <c r="AC186" s="88">
        <f t="shared" si="23"/>
        <v>4.3822211452100968E-2</v>
      </c>
      <c r="AD186" s="134">
        <v>3.74000000000001E-2</v>
      </c>
      <c r="AE186" s="51">
        <f t="shared" si="24"/>
        <v>28059</v>
      </c>
      <c r="AF186" s="51">
        <v>233.37897778919842</v>
      </c>
      <c r="AG186" s="15">
        <f t="shared" si="29"/>
        <v>4.3822774450355206E-2</v>
      </c>
      <c r="AH186" s="15">
        <f t="shared" si="29"/>
        <v>3.7400559534356281E-2</v>
      </c>
      <c r="AI186" s="51"/>
      <c r="AJ186" s="51">
        <v>27683.722148388923</v>
      </c>
      <c r="AK186" s="51">
        <v>230.25762772697524</v>
      </c>
      <c r="AL186" s="15">
        <f t="shared" si="30"/>
        <v>1.3555902981525758E-2</v>
      </c>
      <c r="AM186" s="53">
        <f t="shared" si="30"/>
        <v>1.3555902981525758E-2</v>
      </c>
    </row>
    <row r="187" spans="1:39" x14ac:dyDescent="0.2">
      <c r="A187" s="160" t="s">
        <v>421</v>
      </c>
      <c r="B187" s="160" t="s">
        <v>422</v>
      </c>
      <c r="D187" s="62">
        <v>21637</v>
      </c>
      <c r="E187" s="67">
        <v>193.49520175864308</v>
      </c>
      <c r="F187" s="50"/>
      <c r="G187" s="82">
        <v>22942.242449487501</v>
      </c>
      <c r="H187" s="75">
        <v>203.78290309315017</v>
      </c>
      <c r="I187" s="84"/>
      <c r="J187" s="94">
        <f t="shared" si="28"/>
        <v>-5.689254014123879E-2</v>
      </c>
      <c r="K187" s="117">
        <f t="shared" si="28"/>
        <v>-5.0483633211391266E-2</v>
      </c>
      <c r="L187" s="94">
        <v>4.4449673904625397E-2</v>
      </c>
      <c r="M187" s="88">
        <f>INDEX('Pace of change parameters'!$E$20:$I$20,1,$B$6)</f>
        <v>3.7400000000000003E-2</v>
      </c>
      <c r="N187" s="99">
        <f>IF(INDEX('Pace of change parameters'!$E$28:$I$28,1,$B$6)=1,(1+L187)*D187,D187)</f>
        <v>22598.757594274379</v>
      </c>
      <c r="O187" s="85">
        <f>IF(K187&lt;INDEX('Pace of change parameters'!$E$16:$I$16,1,$B$6),1,IF(K187&gt;INDEX('Pace of change parameters'!$E$17:$I$17,1,$B$6),0,(K187-INDEX('Pace of change parameters'!$E$17:$I$17,1,$B$6))/(INDEX('Pace of change parameters'!$E$16:$I$16,1,$B$6)-INDEX('Pace of change parameters'!$E$17:$I$17,1,$B$6))))</f>
        <v>0</v>
      </c>
      <c r="P187" s="52">
        <v>4.4449673904625397E-2</v>
      </c>
      <c r="Q187" s="52">
        <v>3.74000000000001E-2</v>
      </c>
      <c r="R187" s="9">
        <f>IF(INDEX('Pace of change parameters'!$E$29:$I$29,1,$B$6)=1,D187*(1+P187),D187)</f>
        <v>22598.757594274379</v>
      </c>
      <c r="S187" s="94">
        <f>IF(P187&lt;INDEX('Pace of change parameters'!$E$22:$I$22,1,$B$6),INDEX('Pace of change parameters'!$E$22:$I$22,1,$B$6),P187)</f>
        <v>4.4449673904625397E-2</v>
      </c>
      <c r="T187" s="123">
        <v>3.74000000000001E-2</v>
      </c>
      <c r="U187" s="108">
        <f t="shared" si="21"/>
        <v>22598.757594274379</v>
      </c>
      <c r="V187" s="122">
        <f>IF(J187&gt;INDEX('Pace of change parameters'!$E$24:$I$24,1,$B$6),0,IF(J187&lt;INDEX('Pace of change parameters'!$E$23:$I$23,1,$B$6),1,(J187-INDEX('Pace of change parameters'!$E$24:$I$24,1,$B$6))/(INDEX('Pace of change parameters'!$E$23:$I$23,1,$B$6)-INDEX('Pace of change parameters'!$E$24:$I$24,1,$B$6))))</f>
        <v>1</v>
      </c>
      <c r="W187" s="123">
        <f>MIN(S187, S187+(INDEX('Pace of change parameters'!$E$25:$I$25,1,$B$6)-S187)*(1-V187))</f>
        <v>4.4449673904625397E-2</v>
      </c>
      <c r="X187" s="123">
        <v>3.74000000000001E-2</v>
      </c>
      <c r="Y187" s="99">
        <f t="shared" si="22"/>
        <v>22598.757594274379</v>
      </c>
      <c r="Z187" s="88">
        <v>-1.7609860218645745E-2</v>
      </c>
      <c r="AA187" s="90">
        <f t="shared" si="26"/>
        <v>23546.765386929455</v>
      </c>
      <c r="AB187" s="90">
        <f>IF(INDEX('Pace of change parameters'!$E$27:$I$27,1,$B$6)=1,MAX(AA187,Y187),Y187)</f>
        <v>22598.757594274379</v>
      </c>
      <c r="AC187" s="88">
        <f t="shared" si="23"/>
        <v>4.4449673904625397E-2</v>
      </c>
      <c r="AD187" s="134">
        <v>3.74000000000001E-2</v>
      </c>
      <c r="AE187" s="51">
        <f t="shared" si="24"/>
        <v>22599</v>
      </c>
      <c r="AF187" s="51">
        <v>200.73407545673362</v>
      </c>
      <c r="AG187" s="15">
        <f t="shared" si="29"/>
        <v>4.446087720109082E-2</v>
      </c>
      <c r="AH187" s="15">
        <f t="shared" si="29"/>
        <v>3.741112767809085E-2</v>
      </c>
      <c r="AI187" s="51"/>
      <c r="AJ187" s="51">
        <v>23968.85354750216</v>
      </c>
      <c r="AK187" s="51">
        <v>212.90170612043434</v>
      </c>
      <c r="AL187" s="15">
        <f t="shared" si="30"/>
        <v>-5.7151400453398615E-2</v>
      </c>
      <c r="AM187" s="53">
        <f t="shared" si="30"/>
        <v>-5.7151400453398615E-2</v>
      </c>
    </row>
    <row r="188" spans="1:39" x14ac:dyDescent="0.2">
      <c r="A188" s="160" t="s">
        <v>423</v>
      </c>
      <c r="B188" s="160" t="s">
        <v>424</v>
      </c>
      <c r="D188" s="62">
        <v>54517</v>
      </c>
      <c r="E188" s="67">
        <v>239.80276892710151</v>
      </c>
      <c r="F188" s="50"/>
      <c r="G188" s="82">
        <v>58608.760407450623</v>
      </c>
      <c r="H188" s="75">
        <v>256.47214067690857</v>
      </c>
      <c r="I188" s="84"/>
      <c r="J188" s="94">
        <f t="shared" si="28"/>
        <v>-6.9814825957835169E-2</v>
      </c>
      <c r="K188" s="117">
        <f t="shared" si="28"/>
        <v>-6.4994863402362046E-2</v>
      </c>
      <c r="L188" s="94">
        <v>4.2775520159409774E-2</v>
      </c>
      <c r="M188" s="88">
        <f>INDEX('Pace of change parameters'!$E$20:$I$20,1,$B$6)</f>
        <v>3.7400000000000003E-2</v>
      </c>
      <c r="N188" s="99">
        <f>IF(INDEX('Pace of change parameters'!$E$28:$I$28,1,$B$6)=1,(1+L188)*D188,D188)</f>
        <v>56848.993032530539</v>
      </c>
      <c r="O188" s="85">
        <f>IF(K188&lt;INDEX('Pace of change parameters'!$E$16:$I$16,1,$B$6),1,IF(K188&gt;INDEX('Pace of change parameters'!$E$17:$I$17,1,$B$6),0,(K188-INDEX('Pace of change parameters'!$E$17:$I$17,1,$B$6))/(INDEX('Pace of change parameters'!$E$16:$I$16,1,$B$6)-INDEX('Pace of change parameters'!$E$17:$I$17,1,$B$6))))</f>
        <v>0</v>
      </c>
      <c r="P188" s="52">
        <v>4.2775520159409774E-2</v>
      </c>
      <c r="Q188" s="52">
        <v>3.74000000000001E-2</v>
      </c>
      <c r="R188" s="9">
        <f>IF(INDEX('Pace of change parameters'!$E$29:$I$29,1,$B$6)=1,D188*(1+P188),D188)</f>
        <v>56848.993032530539</v>
      </c>
      <c r="S188" s="94">
        <f>IF(P188&lt;INDEX('Pace of change parameters'!$E$22:$I$22,1,$B$6),INDEX('Pace of change parameters'!$E$22:$I$22,1,$B$6),P188)</f>
        <v>4.2775520159409774E-2</v>
      </c>
      <c r="T188" s="123">
        <v>3.74000000000001E-2</v>
      </c>
      <c r="U188" s="108">
        <f t="shared" si="21"/>
        <v>56848.993032530539</v>
      </c>
      <c r="V188" s="122">
        <f>IF(J188&gt;INDEX('Pace of change parameters'!$E$24:$I$24,1,$B$6),0,IF(J188&lt;INDEX('Pace of change parameters'!$E$23:$I$23,1,$B$6),1,(J188-INDEX('Pace of change parameters'!$E$24:$I$24,1,$B$6))/(INDEX('Pace of change parameters'!$E$23:$I$23,1,$B$6)-INDEX('Pace of change parameters'!$E$24:$I$24,1,$B$6))))</f>
        <v>1</v>
      </c>
      <c r="W188" s="123">
        <f>MIN(S188, S188+(INDEX('Pace of change parameters'!$E$25:$I$25,1,$B$6)-S188)*(1-V188))</f>
        <v>4.2775520159409774E-2</v>
      </c>
      <c r="X188" s="123">
        <v>3.74000000000001E-2</v>
      </c>
      <c r="Y188" s="99">
        <f t="shared" si="22"/>
        <v>56848.993032530539</v>
      </c>
      <c r="Z188" s="88">
        <v>-2.1557199026670304E-2</v>
      </c>
      <c r="AA188" s="90">
        <f t="shared" si="26"/>
        <v>59911.387146300534</v>
      </c>
      <c r="AB188" s="90">
        <f>IF(INDEX('Pace of change parameters'!$E$27:$I$27,1,$B$6)=1,MAX(AA188,Y188),Y188)</f>
        <v>56848.993032530539</v>
      </c>
      <c r="AC188" s="88">
        <f t="shared" si="23"/>
        <v>4.2775520159409774E-2</v>
      </c>
      <c r="AD188" s="134">
        <v>3.74000000000001E-2</v>
      </c>
      <c r="AE188" s="51">
        <f t="shared" si="24"/>
        <v>56849</v>
      </c>
      <c r="AF188" s="51">
        <v>248.77142297464584</v>
      </c>
      <c r="AG188" s="15">
        <f t="shared" si="29"/>
        <v>4.2775647963020802E-2</v>
      </c>
      <c r="AH188" s="15">
        <f t="shared" si="29"/>
        <v>3.7400127144781914E-2</v>
      </c>
      <c r="AI188" s="51"/>
      <c r="AJ188" s="51">
        <v>61231.363843346007</v>
      </c>
      <c r="AK188" s="51">
        <v>267.94866249164392</v>
      </c>
      <c r="AL188" s="15">
        <f t="shared" si="30"/>
        <v>-7.1570573775848301E-2</v>
      </c>
      <c r="AM188" s="53">
        <f t="shared" si="30"/>
        <v>-7.1570573775848301E-2</v>
      </c>
    </row>
    <row r="189" spans="1:39" x14ac:dyDescent="0.2">
      <c r="A189" s="160" t="s">
        <v>425</v>
      </c>
      <c r="B189" s="160" t="s">
        <v>426</v>
      </c>
      <c r="D189" s="62">
        <v>52764</v>
      </c>
      <c r="E189" s="67">
        <v>231.27376723471585</v>
      </c>
      <c r="F189" s="50"/>
      <c r="G189" s="82">
        <v>48158.444393656428</v>
      </c>
      <c r="H189" s="75">
        <v>209.12365739264601</v>
      </c>
      <c r="I189" s="84"/>
      <c r="J189" s="94">
        <f t="shared" si="28"/>
        <v>9.563339647553537E-2</v>
      </c>
      <c r="K189" s="117">
        <f t="shared" si="28"/>
        <v>0.10591871870565694</v>
      </c>
      <c r="L189" s="94">
        <v>4.7138652833923933E-2</v>
      </c>
      <c r="M189" s="88">
        <f>INDEX('Pace of change parameters'!$E$20:$I$20,1,$B$6)</f>
        <v>3.7400000000000003E-2</v>
      </c>
      <c r="N189" s="99">
        <f>IF(INDEX('Pace of change parameters'!$E$28:$I$28,1,$B$6)=1,(1+L189)*D189,D189)</f>
        <v>55251.22387812916</v>
      </c>
      <c r="O189" s="85">
        <f>IF(K189&lt;INDEX('Pace of change parameters'!$E$16:$I$16,1,$B$6),1,IF(K189&gt;INDEX('Pace of change parameters'!$E$17:$I$17,1,$B$6),0,(K189-INDEX('Pace of change parameters'!$E$17:$I$17,1,$B$6))/(INDEX('Pace of change parameters'!$E$16:$I$16,1,$B$6)-INDEX('Pace of change parameters'!$E$17:$I$17,1,$B$6))))</f>
        <v>0</v>
      </c>
      <c r="P189" s="52">
        <v>4.7138652833923933E-2</v>
      </c>
      <c r="Q189" s="52">
        <v>3.74000000000001E-2</v>
      </c>
      <c r="R189" s="9">
        <f>IF(INDEX('Pace of change parameters'!$E$29:$I$29,1,$B$6)=1,D189*(1+P189),D189)</f>
        <v>55251.22387812916</v>
      </c>
      <c r="S189" s="94">
        <f>IF(P189&lt;INDEX('Pace of change parameters'!$E$22:$I$22,1,$B$6),INDEX('Pace of change parameters'!$E$22:$I$22,1,$B$6),P189)</f>
        <v>4.7138652833923933E-2</v>
      </c>
      <c r="T189" s="123">
        <v>3.74000000000001E-2</v>
      </c>
      <c r="U189" s="108">
        <f t="shared" si="21"/>
        <v>55251.22387812916</v>
      </c>
      <c r="V189" s="122">
        <f>IF(J189&gt;INDEX('Pace of change parameters'!$E$24:$I$24,1,$B$6),0,IF(J189&lt;INDEX('Pace of change parameters'!$E$23:$I$23,1,$B$6),1,(J189-INDEX('Pace of change parameters'!$E$24:$I$24,1,$B$6))/(INDEX('Pace of change parameters'!$E$23:$I$23,1,$B$6)-INDEX('Pace of change parameters'!$E$24:$I$24,1,$B$6))))</f>
        <v>1</v>
      </c>
      <c r="W189" s="123">
        <f>MIN(S189, S189+(INDEX('Pace of change parameters'!$E$25:$I$25,1,$B$6)-S189)*(1-V189))</f>
        <v>4.7138652833923933E-2</v>
      </c>
      <c r="X189" s="123">
        <v>3.74000000000001E-2</v>
      </c>
      <c r="Y189" s="99">
        <f t="shared" si="22"/>
        <v>55251.22387812916</v>
      </c>
      <c r="Z189" s="88">
        <v>-4.4474820856896358E-2</v>
      </c>
      <c r="AA189" s="90">
        <f t="shared" si="26"/>
        <v>48075.740518615174</v>
      </c>
      <c r="AB189" s="90">
        <f>IF(INDEX('Pace of change parameters'!$E$27:$I$27,1,$B$6)=1,MAX(AA189,Y189),Y189)</f>
        <v>55251.22387812916</v>
      </c>
      <c r="AC189" s="88">
        <f t="shared" si="23"/>
        <v>4.7138652833923933E-2</v>
      </c>
      <c r="AD189" s="134">
        <v>3.74000000000001E-2</v>
      </c>
      <c r="AE189" s="51">
        <f t="shared" si="24"/>
        <v>55251</v>
      </c>
      <c r="AF189" s="51">
        <v>239.92243395891438</v>
      </c>
      <c r="AG189" s="15">
        <f t="shared" si="29"/>
        <v>4.7134409824880708E-2</v>
      </c>
      <c r="AH189" s="15">
        <f t="shared" si="29"/>
        <v>3.739579645200819E-2</v>
      </c>
      <c r="AI189" s="51"/>
      <c r="AJ189" s="51">
        <v>50313.420899832869</v>
      </c>
      <c r="AK189" s="51">
        <v>218.48144654553246</v>
      </c>
      <c r="AL189" s="15">
        <f t="shared" si="30"/>
        <v>9.8136421890238301E-2</v>
      </c>
      <c r="AM189" s="53">
        <f t="shared" si="30"/>
        <v>9.8136421890238301E-2</v>
      </c>
    </row>
    <row r="190" spans="1:39" x14ac:dyDescent="0.2">
      <c r="A190" s="160" t="s">
        <v>427</v>
      </c>
      <c r="B190" s="160" t="s">
        <v>428</v>
      </c>
      <c r="D190" s="62">
        <v>95542</v>
      </c>
      <c r="E190" s="67">
        <v>255.35180422700284</v>
      </c>
      <c r="F190" s="50"/>
      <c r="G190" s="82">
        <v>88525.455521640761</v>
      </c>
      <c r="H190" s="75">
        <v>234.72713261972891</v>
      </c>
      <c r="I190" s="84"/>
      <c r="J190" s="94">
        <f t="shared" si="28"/>
        <v>7.9260190608609671E-2</v>
      </c>
      <c r="K190" s="117">
        <f t="shared" si="28"/>
        <v>8.7866585243415729E-2</v>
      </c>
      <c r="L190" s="94">
        <v>4.5672586973779961E-2</v>
      </c>
      <c r="M190" s="88">
        <f>INDEX('Pace of change parameters'!$E$20:$I$20,1,$B$6)</f>
        <v>3.7400000000000003E-2</v>
      </c>
      <c r="N190" s="99">
        <f>IF(INDEX('Pace of change parameters'!$E$28:$I$28,1,$B$6)=1,(1+L190)*D190,D190)</f>
        <v>99905.65030464888</v>
      </c>
      <c r="O190" s="85">
        <f>IF(K190&lt;INDEX('Pace of change parameters'!$E$16:$I$16,1,$B$6),1,IF(K190&gt;INDEX('Pace of change parameters'!$E$17:$I$17,1,$B$6),0,(K190-INDEX('Pace of change parameters'!$E$17:$I$17,1,$B$6))/(INDEX('Pace of change parameters'!$E$16:$I$16,1,$B$6)-INDEX('Pace of change parameters'!$E$17:$I$17,1,$B$6))))</f>
        <v>0</v>
      </c>
      <c r="P190" s="52">
        <v>4.5672586973779961E-2</v>
      </c>
      <c r="Q190" s="52">
        <v>3.74000000000001E-2</v>
      </c>
      <c r="R190" s="9">
        <f>IF(INDEX('Pace of change parameters'!$E$29:$I$29,1,$B$6)=1,D190*(1+P190),D190)</f>
        <v>99905.65030464888</v>
      </c>
      <c r="S190" s="94">
        <f>IF(P190&lt;INDEX('Pace of change parameters'!$E$22:$I$22,1,$B$6),INDEX('Pace of change parameters'!$E$22:$I$22,1,$B$6),P190)</f>
        <v>4.5672586973779961E-2</v>
      </c>
      <c r="T190" s="123">
        <v>3.74000000000001E-2</v>
      </c>
      <c r="U190" s="108">
        <f t="shared" si="21"/>
        <v>99905.65030464888</v>
      </c>
      <c r="V190" s="122">
        <f>IF(J190&gt;INDEX('Pace of change parameters'!$E$24:$I$24,1,$B$6),0,IF(J190&lt;INDEX('Pace of change parameters'!$E$23:$I$23,1,$B$6),1,(J190-INDEX('Pace of change parameters'!$E$24:$I$24,1,$B$6))/(INDEX('Pace of change parameters'!$E$23:$I$23,1,$B$6)-INDEX('Pace of change parameters'!$E$24:$I$24,1,$B$6))))</f>
        <v>1</v>
      </c>
      <c r="W190" s="123">
        <f>MIN(S190, S190+(INDEX('Pace of change parameters'!$E$25:$I$25,1,$B$6)-S190)*(1-V190))</f>
        <v>4.5672586973779961E-2</v>
      </c>
      <c r="X190" s="123">
        <v>3.74000000000001E-2</v>
      </c>
      <c r="Y190" s="99">
        <f t="shared" si="22"/>
        <v>99905.65030464888</v>
      </c>
      <c r="Z190" s="88">
        <v>-3.6178474667295846E-2</v>
      </c>
      <c r="AA190" s="90">
        <f t="shared" si="26"/>
        <v>89140.730404494388</v>
      </c>
      <c r="AB190" s="90">
        <f>IF(INDEX('Pace of change parameters'!$E$27:$I$27,1,$B$6)=1,MAX(AA190,Y190),Y190)</f>
        <v>99905.65030464888</v>
      </c>
      <c r="AC190" s="88">
        <f t="shared" si="23"/>
        <v>4.5672586973779961E-2</v>
      </c>
      <c r="AD190" s="134">
        <v>3.74000000000001E-2</v>
      </c>
      <c r="AE190" s="51">
        <f t="shared" si="24"/>
        <v>99906</v>
      </c>
      <c r="AF190" s="51">
        <v>264.90288892977156</v>
      </c>
      <c r="AG190" s="15">
        <f t="shared" si="29"/>
        <v>4.5676247095518097E-2</v>
      </c>
      <c r="AH190" s="15">
        <f t="shared" si="29"/>
        <v>3.7403631165566331E-2</v>
      </c>
      <c r="AI190" s="51"/>
      <c r="AJ190" s="51">
        <v>92486.760319783949</v>
      </c>
      <c r="AK190" s="51">
        <v>245.23061674440106</v>
      </c>
      <c r="AL190" s="15">
        <f t="shared" si="30"/>
        <v>8.0219478491441842E-2</v>
      </c>
      <c r="AM190" s="53">
        <f t="shared" si="30"/>
        <v>8.0219478491441842E-2</v>
      </c>
    </row>
    <row r="191" spans="1:39" x14ac:dyDescent="0.2">
      <c r="A191" s="160" t="s">
        <v>429</v>
      </c>
      <c r="B191" s="160" t="s">
        <v>430</v>
      </c>
      <c r="D191" s="62">
        <v>228478</v>
      </c>
      <c r="E191" s="67">
        <v>313.15911756151871</v>
      </c>
      <c r="F191" s="50"/>
      <c r="G191" s="82">
        <v>194020.55901687525</v>
      </c>
      <c r="H191" s="75">
        <v>264.43480526759123</v>
      </c>
      <c r="I191" s="84"/>
      <c r="J191" s="94">
        <f t="shared" si="28"/>
        <v>0.17759685446596274</v>
      </c>
      <c r="K191" s="117">
        <f t="shared" si="28"/>
        <v>0.18425831745038845</v>
      </c>
      <c r="L191" s="94">
        <v>4.3268393477645217E-2</v>
      </c>
      <c r="M191" s="88">
        <f>INDEX('Pace of change parameters'!$E$20:$I$20,1,$B$6)</f>
        <v>3.7400000000000003E-2</v>
      </c>
      <c r="N191" s="99">
        <f>IF(INDEX('Pace of change parameters'!$E$28:$I$28,1,$B$6)=1,(1+L191)*D191,D191)</f>
        <v>238363.87600498542</v>
      </c>
      <c r="O191" s="85">
        <f>IF(K191&lt;INDEX('Pace of change parameters'!$E$16:$I$16,1,$B$6),1,IF(K191&gt;INDEX('Pace of change parameters'!$E$17:$I$17,1,$B$6),0,(K191-INDEX('Pace of change parameters'!$E$17:$I$17,1,$B$6))/(INDEX('Pace of change parameters'!$E$16:$I$16,1,$B$6)-INDEX('Pace of change parameters'!$E$17:$I$17,1,$B$6))))</f>
        <v>0</v>
      </c>
      <c r="P191" s="52">
        <v>4.3268393477645217E-2</v>
      </c>
      <c r="Q191" s="52">
        <v>3.74000000000001E-2</v>
      </c>
      <c r="R191" s="9">
        <f>IF(INDEX('Pace of change parameters'!$E$29:$I$29,1,$B$6)=1,D191*(1+P191),D191)</f>
        <v>238363.87600498542</v>
      </c>
      <c r="S191" s="94">
        <f>IF(P191&lt;INDEX('Pace of change parameters'!$E$22:$I$22,1,$B$6),INDEX('Pace of change parameters'!$E$22:$I$22,1,$B$6),P191)</f>
        <v>4.3268393477645217E-2</v>
      </c>
      <c r="T191" s="123">
        <v>3.74000000000001E-2</v>
      </c>
      <c r="U191" s="108">
        <f t="shared" si="21"/>
        <v>238363.87600498542</v>
      </c>
      <c r="V191" s="122">
        <f>IF(J191&gt;INDEX('Pace of change parameters'!$E$24:$I$24,1,$B$6),0,IF(J191&lt;INDEX('Pace of change parameters'!$E$23:$I$23,1,$B$6),1,(J191-INDEX('Pace of change parameters'!$E$24:$I$24,1,$B$6))/(INDEX('Pace of change parameters'!$E$23:$I$23,1,$B$6)-INDEX('Pace of change parameters'!$E$24:$I$24,1,$B$6))))</f>
        <v>1</v>
      </c>
      <c r="W191" s="123">
        <f>MIN(S191, S191+(INDEX('Pace of change parameters'!$E$25:$I$25,1,$B$6)-S191)*(1-V191))</f>
        <v>4.3268393477645217E-2</v>
      </c>
      <c r="X191" s="123">
        <v>3.74000000000001E-2</v>
      </c>
      <c r="Y191" s="99">
        <f t="shared" si="22"/>
        <v>238363.87600498542</v>
      </c>
      <c r="Z191" s="88">
        <v>-4.7621448014229295E-2</v>
      </c>
      <c r="AA191" s="90">
        <f t="shared" si="26"/>
        <v>193049.53270222314</v>
      </c>
      <c r="AB191" s="90">
        <f>IF(INDEX('Pace of change parameters'!$E$27:$I$27,1,$B$6)=1,MAX(AA191,Y191),Y191)</f>
        <v>238363.87600498542</v>
      </c>
      <c r="AC191" s="88">
        <f t="shared" si="23"/>
        <v>4.3268393477645217E-2</v>
      </c>
      <c r="AD191" s="134">
        <v>3.74000000000001E-2</v>
      </c>
      <c r="AE191" s="51">
        <f t="shared" si="24"/>
        <v>238364</v>
      </c>
      <c r="AF191" s="51">
        <v>324.87143755379975</v>
      </c>
      <c r="AG191" s="15">
        <f t="shared" si="29"/>
        <v>4.3268936177662587E-2</v>
      </c>
      <c r="AH191" s="15">
        <f t="shared" si="29"/>
        <v>3.740053964732537E-2</v>
      </c>
      <c r="AI191" s="51"/>
      <c r="AJ191" s="51">
        <v>202702.52023179483</v>
      </c>
      <c r="AK191" s="51">
        <v>276.26763749341916</v>
      </c>
      <c r="AL191" s="15">
        <f t="shared" si="30"/>
        <v>0.17593012522698515</v>
      </c>
      <c r="AM191" s="53">
        <f t="shared" si="30"/>
        <v>0.17593012522698515</v>
      </c>
    </row>
    <row r="192" spans="1:39" x14ac:dyDescent="0.2">
      <c r="A192" s="160" t="s">
        <v>431</v>
      </c>
      <c r="B192" s="160" t="s">
        <v>432</v>
      </c>
      <c r="D192" s="62">
        <v>53392</v>
      </c>
      <c r="E192" s="67">
        <v>236.25978706632858</v>
      </c>
      <c r="F192" s="50"/>
      <c r="G192" s="82">
        <v>52497.956958500945</v>
      </c>
      <c r="H192" s="75">
        <v>230.96383767804448</v>
      </c>
      <c r="I192" s="84"/>
      <c r="J192" s="94">
        <f t="shared" si="28"/>
        <v>1.7030053992497018E-2</v>
      </c>
      <c r="K192" s="117">
        <f t="shared" si="28"/>
        <v>2.2929777412455721E-2</v>
      </c>
      <c r="L192" s="94">
        <v>4.3417888116323411E-2</v>
      </c>
      <c r="M192" s="88">
        <f>INDEX('Pace of change parameters'!$E$20:$I$20,1,$B$6)</f>
        <v>3.7400000000000003E-2</v>
      </c>
      <c r="N192" s="99">
        <f>IF(INDEX('Pace of change parameters'!$E$28:$I$28,1,$B$6)=1,(1+L192)*D192,D192)</f>
        <v>55710.167882306741</v>
      </c>
      <c r="O192" s="85">
        <f>IF(K192&lt;INDEX('Pace of change parameters'!$E$16:$I$16,1,$B$6),1,IF(K192&gt;INDEX('Pace of change parameters'!$E$17:$I$17,1,$B$6),0,(K192-INDEX('Pace of change parameters'!$E$17:$I$17,1,$B$6))/(INDEX('Pace of change parameters'!$E$16:$I$16,1,$B$6)-INDEX('Pace of change parameters'!$E$17:$I$17,1,$B$6))))</f>
        <v>0</v>
      </c>
      <c r="P192" s="52">
        <v>4.3417888116323411E-2</v>
      </c>
      <c r="Q192" s="52">
        <v>3.74000000000001E-2</v>
      </c>
      <c r="R192" s="9">
        <f>IF(INDEX('Pace of change parameters'!$E$29:$I$29,1,$B$6)=1,D192*(1+P192),D192)</f>
        <v>55710.167882306741</v>
      </c>
      <c r="S192" s="94">
        <f>IF(P192&lt;INDEX('Pace of change parameters'!$E$22:$I$22,1,$B$6),INDEX('Pace of change parameters'!$E$22:$I$22,1,$B$6),P192)</f>
        <v>4.3417888116323411E-2</v>
      </c>
      <c r="T192" s="123">
        <v>3.74000000000001E-2</v>
      </c>
      <c r="U192" s="108">
        <f t="shared" si="21"/>
        <v>55710.167882306741</v>
      </c>
      <c r="V192" s="122">
        <f>IF(J192&gt;INDEX('Pace of change parameters'!$E$24:$I$24,1,$B$6),0,IF(J192&lt;INDEX('Pace of change parameters'!$E$23:$I$23,1,$B$6),1,(J192-INDEX('Pace of change parameters'!$E$24:$I$24,1,$B$6))/(INDEX('Pace of change parameters'!$E$23:$I$23,1,$B$6)-INDEX('Pace of change parameters'!$E$24:$I$24,1,$B$6))))</f>
        <v>1</v>
      </c>
      <c r="W192" s="123">
        <f>MIN(S192, S192+(INDEX('Pace of change parameters'!$E$25:$I$25,1,$B$6)-S192)*(1-V192))</f>
        <v>4.3417888116323411E-2</v>
      </c>
      <c r="X192" s="123">
        <v>3.74000000000001E-2</v>
      </c>
      <c r="Y192" s="99">
        <f t="shared" si="22"/>
        <v>55710.167882306741</v>
      </c>
      <c r="Z192" s="88">
        <v>0</v>
      </c>
      <c r="AA192" s="90">
        <f t="shared" si="26"/>
        <v>54847.116390293835</v>
      </c>
      <c r="AB192" s="90">
        <f>IF(INDEX('Pace of change parameters'!$E$27:$I$27,1,$B$6)=1,MAX(AA192,Y192),Y192)</f>
        <v>55710.167882306741</v>
      </c>
      <c r="AC192" s="88">
        <f t="shared" si="23"/>
        <v>4.3417888116323411E-2</v>
      </c>
      <c r="AD192" s="134">
        <v>3.74000000000001E-2</v>
      </c>
      <c r="AE192" s="51">
        <f t="shared" si="24"/>
        <v>55710</v>
      </c>
      <c r="AF192" s="51">
        <v>245.09516450735552</v>
      </c>
      <c r="AG192" s="15">
        <f t="shared" si="29"/>
        <v>4.341474378183996E-2</v>
      </c>
      <c r="AH192" s="15">
        <f t="shared" si="29"/>
        <v>3.7396873800391806E-2</v>
      </c>
      <c r="AI192" s="51"/>
      <c r="AJ192" s="51">
        <v>54847.116390293835</v>
      </c>
      <c r="AK192" s="51">
        <v>241.29892325315282</v>
      </c>
      <c r="AL192" s="15">
        <f t="shared" si="30"/>
        <v>1.5732524633854217E-2</v>
      </c>
      <c r="AM192" s="53">
        <f t="shared" si="30"/>
        <v>1.5732524633854217E-2</v>
      </c>
    </row>
    <row r="193" spans="1:39" x14ac:dyDescent="0.2">
      <c r="A193" s="160" t="s">
        <v>433</v>
      </c>
      <c r="B193" s="160" t="s">
        <v>434</v>
      </c>
      <c r="D193" s="62">
        <v>42211</v>
      </c>
      <c r="E193" s="67">
        <v>267.86880471693934</v>
      </c>
      <c r="F193" s="50"/>
      <c r="G193" s="82">
        <v>41474.95268011991</v>
      </c>
      <c r="H193" s="75">
        <v>260.18960972249204</v>
      </c>
      <c r="I193" s="84"/>
      <c r="J193" s="94">
        <f t="shared" si="28"/>
        <v>1.7746791070671897E-2</v>
      </c>
      <c r="K193" s="117">
        <f t="shared" si="28"/>
        <v>2.9513841858011203E-2</v>
      </c>
      <c r="L193" s="94">
        <v>4.9394278531641467E-2</v>
      </c>
      <c r="M193" s="88">
        <f>INDEX('Pace of change parameters'!$E$20:$I$20,1,$B$6)</f>
        <v>3.7400000000000003E-2</v>
      </c>
      <c r="N193" s="99">
        <f>IF(INDEX('Pace of change parameters'!$E$28:$I$28,1,$B$6)=1,(1+L193)*D193,D193)</f>
        <v>44295.981891099116</v>
      </c>
      <c r="O193" s="85">
        <f>IF(K193&lt;INDEX('Pace of change parameters'!$E$16:$I$16,1,$B$6),1,IF(K193&gt;INDEX('Pace of change parameters'!$E$17:$I$17,1,$B$6),0,(K193-INDEX('Pace of change parameters'!$E$17:$I$17,1,$B$6))/(INDEX('Pace of change parameters'!$E$16:$I$16,1,$B$6)-INDEX('Pace of change parameters'!$E$17:$I$17,1,$B$6))))</f>
        <v>0</v>
      </c>
      <c r="P193" s="52">
        <v>4.9394278531641467E-2</v>
      </c>
      <c r="Q193" s="52">
        <v>3.74000000000001E-2</v>
      </c>
      <c r="R193" s="9">
        <f>IF(INDEX('Pace of change parameters'!$E$29:$I$29,1,$B$6)=1,D193*(1+P193),D193)</f>
        <v>44295.981891099116</v>
      </c>
      <c r="S193" s="94">
        <f>IF(P193&lt;INDEX('Pace of change parameters'!$E$22:$I$22,1,$B$6),INDEX('Pace of change parameters'!$E$22:$I$22,1,$B$6),P193)</f>
        <v>4.9394278531641467E-2</v>
      </c>
      <c r="T193" s="123">
        <v>3.74000000000001E-2</v>
      </c>
      <c r="U193" s="108">
        <f t="shared" si="21"/>
        <v>44295.981891099116</v>
      </c>
      <c r="V193" s="122">
        <f>IF(J193&gt;INDEX('Pace of change parameters'!$E$24:$I$24,1,$B$6),0,IF(J193&lt;INDEX('Pace of change parameters'!$E$23:$I$23,1,$B$6),1,(J193-INDEX('Pace of change parameters'!$E$24:$I$24,1,$B$6))/(INDEX('Pace of change parameters'!$E$23:$I$23,1,$B$6)-INDEX('Pace of change parameters'!$E$24:$I$24,1,$B$6))))</f>
        <v>1</v>
      </c>
      <c r="W193" s="123">
        <f>MIN(S193, S193+(INDEX('Pace of change parameters'!$E$25:$I$25,1,$B$6)-S193)*(1-V193))</f>
        <v>4.9394278531641467E-2</v>
      </c>
      <c r="X193" s="123">
        <v>3.74000000000001E-2</v>
      </c>
      <c r="Y193" s="99">
        <f t="shared" si="22"/>
        <v>44295.981891099116</v>
      </c>
      <c r="Z193" s="88">
        <v>-2.654124951177228E-3</v>
      </c>
      <c r="AA193" s="90">
        <f t="shared" si="26"/>
        <v>43215.853223262791</v>
      </c>
      <c r="AB193" s="90">
        <f>IF(INDEX('Pace of change parameters'!$E$27:$I$27,1,$B$6)=1,MAX(AA193,Y193),Y193)</f>
        <v>44295.981891099116</v>
      </c>
      <c r="AC193" s="88">
        <f t="shared" si="23"/>
        <v>4.9394278531641467E-2</v>
      </c>
      <c r="AD193" s="134">
        <v>3.74000000000001E-2</v>
      </c>
      <c r="AE193" s="51">
        <f t="shared" si="24"/>
        <v>44296</v>
      </c>
      <c r="AF193" s="51">
        <v>277.8872116180118</v>
      </c>
      <c r="AG193" s="15">
        <f t="shared" si="29"/>
        <v>4.9394707540688421E-2</v>
      </c>
      <c r="AH193" s="15">
        <f t="shared" si="29"/>
        <v>3.7400424105595409E-2</v>
      </c>
      <c r="AI193" s="51"/>
      <c r="AJ193" s="51">
        <v>43330.858736591515</v>
      </c>
      <c r="AK193" s="51">
        <v>271.83247948630537</v>
      </c>
      <c r="AL193" s="15">
        <f t="shared" si="30"/>
        <v>2.2273762661284557E-2</v>
      </c>
      <c r="AM193" s="53">
        <f t="shared" si="30"/>
        <v>2.2273762661284335E-2</v>
      </c>
    </row>
    <row r="194" spans="1:39" x14ac:dyDescent="0.2">
      <c r="A194" s="160" t="s">
        <v>435</v>
      </c>
      <c r="B194" s="160" t="s">
        <v>436</v>
      </c>
      <c r="D194" s="62">
        <v>51163</v>
      </c>
      <c r="E194" s="67">
        <v>237.80687498027609</v>
      </c>
      <c r="F194" s="50"/>
      <c r="G194" s="82">
        <v>49480.153259663573</v>
      </c>
      <c r="H194" s="75">
        <v>228.83100076092552</v>
      </c>
      <c r="I194" s="84"/>
      <c r="J194" s="94">
        <f t="shared" si="28"/>
        <v>3.4010540175676729E-2</v>
      </c>
      <c r="K194" s="117">
        <f t="shared" si="28"/>
        <v>3.9224904796567595E-2</v>
      </c>
      <c r="L194" s="94">
        <v>4.2631457173341269E-2</v>
      </c>
      <c r="M194" s="88">
        <f>INDEX('Pace of change parameters'!$E$20:$I$20,1,$B$6)</f>
        <v>3.7400000000000003E-2</v>
      </c>
      <c r="N194" s="99">
        <f>IF(INDEX('Pace of change parameters'!$E$28:$I$28,1,$B$6)=1,(1+L194)*D194,D194)</f>
        <v>53344.153243359659</v>
      </c>
      <c r="O194" s="85">
        <f>IF(K194&lt;INDEX('Pace of change parameters'!$E$16:$I$16,1,$B$6),1,IF(K194&gt;INDEX('Pace of change parameters'!$E$17:$I$17,1,$B$6),0,(K194-INDEX('Pace of change parameters'!$E$17:$I$17,1,$B$6))/(INDEX('Pace of change parameters'!$E$16:$I$16,1,$B$6)-INDEX('Pace of change parameters'!$E$17:$I$17,1,$B$6))))</f>
        <v>0</v>
      </c>
      <c r="P194" s="52">
        <v>4.2631457173341269E-2</v>
      </c>
      <c r="Q194" s="52">
        <v>3.74000000000001E-2</v>
      </c>
      <c r="R194" s="9">
        <f>IF(INDEX('Pace of change parameters'!$E$29:$I$29,1,$B$6)=1,D194*(1+P194),D194)</f>
        <v>53344.153243359659</v>
      </c>
      <c r="S194" s="94">
        <f>IF(P194&lt;INDEX('Pace of change parameters'!$E$22:$I$22,1,$B$6),INDEX('Pace of change parameters'!$E$22:$I$22,1,$B$6),P194)</f>
        <v>4.2631457173341269E-2</v>
      </c>
      <c r="T194" s="123">
        <v>3.74000000000001E-2</v>
      </c>
      <c r="U194" s="108">
        <f t="shared" si="21"/>
        <v>53344.153243359659</v>
      </c>
      <c r="V194" s="122">
        <f>IF(J194&gt;INDEX('Pace of change parameters'!$E$24:$I$24,1,$B$6),0,IF(J194&lt;INDEX('Pace of change parameters'!$E$23:$I$23,1,$B$6),1,(J194-INDEX('Pace of change parameters'!$E$24:$I$24,1,$B$6))/(INDEX('Pace of change parameters'!$E$23:$I$23,1,$B$6)-INDEX('Pace of change parameters'!$E$24:$I$24,1,$B$6))))</f>
        <v>1</v>
      </c>
      <c r="W194" s="123">
        <f>MIN(S194, S194+(INDEX('Pace of change parameters'!$E$25:$I$25,1,$B$6)-S194)*(1-V194))</f>
        <v>4.2631457173341269E-2</v>
      </c>
      <c r="X194" s="123">
        <v>3.74000000000001E-2</v>
      </c>
      <c r="Y194" s="99">
        <f t="shared" si="22"/>
        <v>53344.153243359659</v>
      </c>
      <c r="Z194" s="88">
        <v>-3.4587312595279807E-2</v>
      </c>
      <c r="AA194" s="90">
        <f t="shared" si="26"/>
        <v>49906.30712862881</v>
      </c>
      <c r="AB194" s="90">
        <f>IF(INDEX('Pace of change parameters'!$E$27:$I$27,1,$B$6)=1,MAX(AA194,Y194),Y194)</f>
        <v>53344.153243359659</v>
      </c>
      <c r="AC194" s="88">
        <f t="shared" si="23"/>
        <v>4.2631457173341269E-2</v>
      </c>
      <c r="AD194" s="134">
        <v>3.74000000000001E-2</v>
      </c>
      <c r="AE194" s="51">
        <f t="shared" si="24"/>
        <v>53344</v>
      </c>
      <c r="AF194" s="51">
        <v>246.70014339955193</v>
      </c>
      <c r="AG194" s="15">
        <f t="shared" si="29"/>
        <v>4.2628461974473675E-2</v>
      </c>
      <c r="AH194" s="15">
        <f t="shared" si="29"/>
        <v>3.7397019829697786E-2</v>
      </c>
      <c r="AI194" s="51"/>
      <c r="AJ194" s="51">
        <v>51694.273112144314</v>
      </c>
      <c r="AK194" s="51">
        <v>239.07064692751956</v>
      </c>
      <c r="AL194" s="15">
        <f t="shared" si="30"/>
        <v>3.1913146051532726E-2</v>
      </c>
      <c r="AM194" s="53">
        <f t="shared" si="30"/>
        <v>3.1913146051532948E-2</v>
      </c>
    </row>
    <row r="195" spans="1:39" x14ac:dyDescent="0.2">
      <c r="A195" s="160" t="s">
        <v>437</v>
      </c>
      <c r="B195" s="160" t="s">
        <v>438</v>
      </c>
      <c r="D195" s="62">
        <v>58356</v>
      </c>
      <c r="E195" s="67">
        <v>287.26321471099493</v>
      </c>
      <c r="F195" s="50"/>
      <c r="G195" s="82">
        <v>60478.320292490978</v>
      </c>
      <c r="H195" s="75">
        <v>296.2445171293578</v>
      </c>
      <c r="I195" s="84"/>
      <c r="J195" s="94">
        <f t="shared" si="28"/>
        <v>-3.5092249292421052E-2</v>
      </c>
      <c r="K195" s="117">
        <f t="shared" si="28"/>
        <v>-3.0317193733719328E-2</v>
      </c>
      <c r="L195" s="94">
        <v>4.2533799197866262E-2</v>
      </c>
      <c r="M195" s="88">
        <f>INDEX('Pace of change parameters'!$E$20:$I$20,1,$B$6)</f>
        <v>3.7400000000000003E-2</v>
      </c>
      <c r="N195" s="99">
        <f>IF(INDEX('Pace of change parameters'!$E$28:$I$28,1,$B$6)=1,(1+L195)*D195,D195)</f>
        <v>60838.102385990685</v>
      </c>
      <c r="O195" s="85">
        <f>IF(K195&lt;INDEX('Pace of change parameters'!$E$16:$I$16,1,$B$6),1,IF(K195&gt;INDEX('Pace of change parameters'!$E$17:$I$17,1,$B$6),0,(K195-INDEX('Pace of change parameters'!$E$17:$I$17,1,$B$6))/(INDEX('Pace of change parameters'!$E$16:$I$16,1,$B$6)-INDEX('Pace of change parameters'!$E$17:$I$17,1,$B$6))))</f>
        <v>0</v>
      </c>
      <c r="P195" s="52">
        <v>4.2533799197866262E-2</v>
      </c>
      <c r="Q195" s="52">
        <v>3.74000000000001E-2</v>
      </c>
      <c r="R195" s="9">
        <f>IF(INDEX('Pace of change parameters'!$E$29:$I$29,1,$B$6)=1,D195*(1+P195),D195)</f>
        <v>60838.102385990685</v>
      </c>
      <c r="S195" s="94">
        <f>IF(P195&lt;INDEX('Pace of change parameters'!$E$22:$I$22,1,$B$6),INDEX('Pace of change parameters'!$E$22:$I$22,1,$B$6),P195)</f>
        <v>4.2533799197866262E-2</v>
      </c>
      <c r="T195" s="123">
        <v>3.74000000000001E-2</v>
      </c>
      <c r="U195" s="108">
        <f t="shared" si="21"/>
        <v>60838.102385990685</v>
      </c>
      <c r="V195" s="122">
        <f>IF(J195&gt;INDEX('Pace of change parameters'!$E$24:$I$24,1,$B$6),0,IF(J195&lt;INDEX('Pace of change parameters'!$E$23:$I$23,1,$B$6),1,(J195-INDEX('Pace of change parameters'!$E$24:$I$24,1,$B$6))/(INDEX('Pace of change parameters'!$E$23:$I$23,1,$B$6)-INDEX('Pace of change parameters'!$E$24:$I$24,1,$B$6))))</f>
        <v>1</v>
      </c>
      <c r="W195" s="123">
        <f>MIN(S195, S195+(INDEX('Pace of change parameters'!$E$25:$I$25,1,$B$6)-S195)*(1-V195))</f>
        <v>4.2533799197866262E-2</v>
      </c>
      <c r="X195" s="123">
        <v>3.74000000000001E-2</v>
      </c>
      <c r="Y195" s="99">
        <f t="shared" si="22"/>
        <v>60838.102385990685</v>
      </c>
      <c r="Z195" s="88">
        <v>0</v>
      </c>
      <c r="AA195" s="90">
        <f t="shared" si="26"/>
        <v>63184.582112287208</v>
      </c>
      <c r="AB195" s="90">
        <f>IF(INDEX('Pace of change parameters'!$E$27:$I$27,1,$B$6)=1,MAX(AA195,Y195),Y195)</f>
        <v>60838.102385990685</v>
      </c>
      <c r="AC195" s="88">
        <f t="shared" si="23"/>
        <v>4.2533799197866262E-2</v>
      </c>
      <c r="AD195" s="134">
        <v>3.74000000000001E-2</v>
      </c>
      <c r="AE195" s="51">
        <f t="shared" si="24"/>
        <v>60838</v>
      </c>
      <c r="AF195" s="51">
        <v>298.00635741785976</v>
      </c>
      <c r="AG195" s="15">
        <f t="shared" si="29"/>
        <v>4.2532044691205639E-2</v>
      </c>
      <c r="AH195" s="15">
        <f t="shared" si="29"/>
        <v>3.7398254133141018E-2</v>
      </c>
      <c r="AI195" s="51"/>
      <c r="AJ195" s="51">
        <v>63184.582112287208</v>
      </c>
      <c r="AK195" s="51">
        <v>309.50075874046439</v>
      </c>
      <c r="AL195" s="15">
        <f t="shared" si="30"/>
        <v>-3.7138523890480557E-2</v>
      </c>
      <c r="AM195" s="53">
        <f t="shared" si="30"/>
        <v>-3.7138523890480668E-2</v>
      </c>
    </row>
    <row r="196" spans="1:39" x14ac:dyDescent="0.2">
      <c r="A196" s="160" t="s">
        <v>439</v>
      </c>
      <c r="B196" s="160" t="s">
        <v>440</v>
      </c>
      <c r="D196" s="62">
        <v>27091</v>
      </c>
      <c r="E196" s="67">
        <v>193.87925932212372</v>
      </c>
      <c r="F196" s="50"/>
      <c r="G196" s="82">
        <v>27360.579761464858</v>
      </c>
      <c r="H196" s="75">
        <v>195.13852116951506</v>
      </c>
      <c r="I196" s="84"/>
      <c r="J196" s="94">
        <f t="shared" si="28"/>
        <v>-9.8528526739970479E-3</v>
      </c>
      <c r="K196" s="117">
        <f t="shared" si="28"/>
        <v>-6.4531689583597895E-3</v>
      </c>
      <c r="L196" s="94">
        <v>4.0961927028852818E-2</v>
      </c>
      <c r="M196" s="88">
        <f>INDEX('Pace of change parameters'!$E$20:$I$20,1,$B$6)</f>
        <v>3.7400000000000003E-2</v>
      </c>
      <c r="N196" s="99">
        <f>IF(INDEX('Pace of change parameters'!$E$28:$I$28,1,$B$6)=1,(1+L196)*D196,D196)</f>
        <v>28200.699565138653</v>
      </c>
      <c r="O196" s="85">
        <f>IF(K196&lt;INDEX('Pace of change parameters'!$E$16:$I$16,1,$B$6),1,IF(K196&gt;INDEX('Pace of change parameters'!$E$17:$I$17,1,$B$6),0,(K196-INDEX('Pace of change parameters'!$E$17:$I$17,1,$B$6))/(INDEX('Pace of change parameters'!$E$16:$I$16,1,$B$6)-INDEX('Pace of change parameters'!$E$17:$I$17,1,$B$6))))</f>
        <v>0</v>
      </c>
      <c r="P196" s="52">
        <v>4.0961927028852818E-2</v>
      </c>
      <c r="Q196" s="52">
        <v>3.74000000000001E-2</v>
      </c>
      <c r="R196" s="9">
        <f>IF(INDEX('Pace of change parameters'!$E$29:$I$29,1,$B$6)=1,D196*(1+P196),D196)</f>
        <v>28200.699565138653</v>
      </c>
      <c r="S196" s="94">
        <f>IF(P196&lt;INDEX('Pace of change parameters'!$E$22:$I$22,1,$B$6),INDEX('Pace of change parameters'!$E$22:$I$22,1,$B$6),P196)</f>
        <v>4.0961927028852818E-2</v>
      </c>
      <c r="T196" s="123">
        <v>3.74000000000001E-2</v>
      </c>
      <c r="U196" s="108">
        <f t="shared" si="21"/>
        <v>28200.699565138653</v>
      </c>
      <c r="V196" s="122">
        <f>IF(J196&gt;INDEX('Pace of change parameters'!$E$24:$I$24,1,$B$6),0,IF(J196&lt;INDEX('Pace of change parameters'!$E$23:$I$23,1,$B$6),1,(J196-INDEX('Pace of change parameters'!$E$24:$I$24,1,$B$6))/(INDEX('Pace of change parameters'!$E$23:$I$23,1,$B$6)-INDEX('Pace of change parameters'!$E$24:$I$24,1,$B$6))))</f>
        <v>1</v>
      </c>
      <c r="W196" s="123">
        <f>MIN(S196, S196+(INDEX('Pace of change parameters'!$E$25:$I$25,1,$B$6)-S196)*(1-V196))</f>
        <v>4.0961927028852818E-2</v>
      </c>
      <c r="X196" s="123">
        <v>3.74000000000001E-2</v>
      </c>
      <c r="Y196" s="99">
        <f t="shared" si="22"/>
        <v>28200.699565138653</v>
      </c>
      <c r="Z196" s="88">
        <v>-3.5033429306641439E-2</v>
      </c>
      <c r="AA196" s="90">
        <f t="shared" si="26"/>
        <v>27583.473897497304</v>
      </c>
      <c r="AB196" s="90">
        <f>IF(INDEX('Pace of change parameters'!$E$27:$I$27,1,$B$6)=1,MAX(AA196,Y196),Y196)</f>
        <v>28200.699565138653</v>
      </c>
      <c r="AC196" s="88">
        <f t="shared" si="23"/>
        <v>4.0961927028852818E-2</v>
      </c>
      <c r="AD196" s="134">
        <v>3.74000000000001E-2</v>
      </c>
      <c r="AE196" s="51">
        <f t="shared" si="24"/>
        <v>28201</v>
      </c>
      <c r="AF196" s="51">
        <v>201.132486353676</v>
      </c>
      <c r="AG196" s="15">
        <f t="shared" si="29"/>
        <v>4.0973016869070955E-2</v>
      </c>
      <c r="AH196" s="15">
        <f t="shared" si="29"/>
        <v>3.7411051893391445E-2</v>
      </c>
      <c r="AI196" s="51"/>
      <c r="AJ196" s="51">
        <v>28584.901006133008</v>
      </c>
      <c r="AK196" s="51">
        <v>203.87050854711632</v>
      </c>
      <c r="AL196" s="15">
        <f t="shared" si="30"/>
        <v>-1.343020240128312E-2</v>
      </c>
      <c r="AM196" s="53">
        <f t="shared" si="30"/>
        <v>-1.3430202401283231E-2</v>
      </c>
    </row>
    <row r="197" spans="1:39" x14ac:dyDescent="0.2">
      <c r="A197" s="160" t="s">
        <v>441</v>
      </c>
      <c r="B197" s="160" t="s">
        <v>442</v>
      </c>
      <c r="D197" s="62">
        <v>82853</v>
      </c>
      <c r="E197" s="67">
        <v>296.10212615356585</v>
      </c>
      <c r="F197" s="50"/>
      <c r="G197" s="82">
        <v>70520.537748137082</v>
      </c>
      <c r="H197" s="75">
        <v>250.770054595841</v>
      </c>
      <c r="I197" s="84"/>
      <c r="J197" s="94">
        <f t="shared" si="28"/>
        <v>0.1748775980113495</v>
      </c>
      <c r="K197" s="117">
        <f t="shared" si="28"/>
        <v>0.18077147062389587</v>
      </c>
      <c r="L197" s="94">
        <v>4.2604204641066401E-2</v>
      </c>
      <c r="M197" s="88">
        <f>INDEX('Pace of change parameters'!$E$20:$I$20,1,$B$6)</f>
        <v>3.7400000000000003E-2</v>
      </c>
      <c r="N197" s="99">
        <f>IF(INDEX('Pace of change parameters'!$E$28:$I$28,1,$B$6)=1,(1+L197)*D197,D197)</f>
        <v>86382.886167126271</v>
      </c>
      <c r="O197" s="85">
        <f>IF(K197&lt;INDEX('Pace of change parameters'!$E$16:$I$16,1,$B$6),1,IF(K197&gt;INDEX('Pace of change parameters'!$E$17:$I$17,1,$B$6),0,(K197-INDEX('Pace of change parameters'!$E$17:$I$17,1,$B$6))/(INDEX('Pace of change parameters'!$E$16:$I$16,1,$B$6)-INDEX('Pace of change parameters'!$E$17:$I$17,1,$B$6))))</f>
        <v>0</v>
      </c>
      <c r="P197" s="52">
        <v>4.2604204641066401E-2</v>
      </c>
      <c r="Q197" s="52">
        <v>3.74000000000001E-2</v>
      </c>
      <c r="R197" s="9">
        <f>IF(INDEX('Pace of change parameters'!$E$29:$I$29,1,$B$6)=1,D197*(1+P197),D197)</f>
        <v>86382.886167126271</v>
      </c>
      <c r="S197" s="94">
        <f>IF(P197&lt;INDEX('Pace of change parameters'!$E$22:$I$22,1,$B$6),INDEX('Pace of change parameters'!$E$22:$I$22,1,$B$6),P197)</f>
        <v>4.2604204641066401E-2</v>
      </c>
      <c r="T197" s="123">
        <v>3.74000000000001E-2</v>
      </c>
      <c r="U197" s="108">
        <f t="shared" si="21"/>
        <v>86382.886167126271</v>
      </c>
      <c r="V197" s="122">
        <f>IF(J197&gt;INDEX('Pace of change parameters'!$E$24:$I$24,1,$B$6),0,IF(J197&lt;INDEX('Pace of change parameters'!$E$23:$I$23,1,$B$6),1,(J197-INDEX('Pace of change parameters'!$E$24:$I$24,1,$B$6))/(INDEX('Pace of change parameters'!$E$23:$I$23,1,$B$6)-INDEX('Pace of change parameters'!$E$24:$I$24,1,$B$6))))</f>
        <v>1</v>
      </c>
      <c r="W197" s="123">
        <f>MIN(S197, S197+(INDEX('Pace of change parameters'!$E$25:$I$25,1,$B$6)-S197)*(1-V197))</f>
        <v>4.2604204641066401E-2</v>
      </c>
      <c r="X197" s="123">
        <v>3.74000000000001E-2</v>
      </c>
      <c r="Y197" s="99">
        <f t="shared" si="22"/>
        <v>86382.886167126271</v>
      </c>
      <c r="Z197" s="88">
        <v>-4.7192424621455231E-2</v>
      </c>
      <c r="AA197" s="90">
        <f t="shared" si="26"/>
        <v>70199.208186583026</v>
      </c>
      <c r="AB197" s="90">
        <f>IF(INDEX('Pace of change parameters'!$E$27:$I$27,1,$B$6)=1,MAX(AA197,Y197),Y197)</f>
        <v>86382.886167126271</v>
      </c>
      <c r="AC197" s="88">
        <f t="shared" si="23"/>
        <v>4.2604204641066401E-2</v>
      </c>
      <c r="AD197" s="134">
        <v>3.74000000000001E-2</v>
      </c>
      <c r="AE197" s="51">
        <f t="shared" si="24"/>
        <v>86383</v>
      </c>
      <c r="AF197" s="51">
        <v>307.17675045983009</v>
      </c>
      <c r="AG197" s="15">
        <f t="shared" si="29"/>
        <v>4.2605578554789858E-2</v>
      </c>
      <c r="AH197" s="15">
        <f t="shared" si="29"/>
        <v>3.7401367055772683E-2</v>
      </c>
      <c r="AI197" s="51"/>
      <c r="AJ197" s="51">
        <v>73676.165052207201</v>
      </c>
      <c r="AK197" s="51">
        <v>261.99142154219123</v>
      </c>
      <c r="AL197" s="15">
        <f t="shared" si="30"/>
        <v>0.17246873447862932</v>
      </c>
      <c r="AM197" s="53">
        <f t="shared" si="30"/>
        <v>0.17246873447862954</v>
      </c>
    </row>
    <row r="198" spans="1:39" x14ac:dyDescent="0.2">
      <c r="A198" s="160" t="s">
        <v>443</v>
      </c>
      <c r="B198" s="160" t="s">
        <v>444</v>
      </c>
      <c r="D198" s="62">
        <v>87343</v>
      </c>
      <c r="E198" s="67">
        <v>280.88625586952173</v>
      </c>
      <c r="F198" s="50"/>
      <c r="G198" s="82">
        <v>88333.861680102607</v>
      </c>
      <c r="H198" s="75">
        <v>281.58491942601728</v>
      </c>
      <c r="I198" s="84"/>
      <c r="J198" s="94">
        <f t="shared" si="28"/>
        <v>-1.1217234945427479E-2</v>
      </c>
      <c r="K198" s="117">
        <f t="shared" si="28"/>
        <v>-2.4811824366152146E-3</v>
      </c>
      <c r="L198" s="94">
        <v>4.656559348821343E-2</v>
      </c>
      <c r="M198" s="88">
        <f>INDEX('Pace of change parameters'!$E$20:$I$20,1,$B$6)</f>
        <v>3.7400000000000003E-2</v>
      </c>
      <c r="N198" s="99">
        <f>IF(INDEX('Pace of change parameters'!$E$28:$I$28,1,$B$6)=1,(1+L198)*D198,D198)</f>
        <v>91410.178632041032</v>
      </c>
      <c r="O198" s="85">
        <f>IF(K198&lt;INDEX('Pace of change parameters'!$E$16:$I$16,1,$B$6),1,IF(K198&gt;INDEX('Pace of change parameters'!$E$17:$I$17,1,$B$6),0,(K198-INDEX('Pace of change parameters'!$E$17:$I$17,1,$B$6))/(INDEX('Pace of change parameters'!$E$16:$I$16,1,$B$6)-INDEX('Pace of change parameters'!$E$17:$I$17,1,$B$6))))</f>
        <v>0</v>
      </c>
      <c r="P198" s="52">
        <v>4.656559348821343E-2</v>
      </c>
      <c r="Q198" s="52">
        <v>3.74000000000001E-2</v>
      </c>
      <c r="R198" s="9">
        <f>IF(INDEX('Pace of change parameters'!$E$29:$I$29,1,$B$6)=1,D198*(1+P198),D198)</f>
        <v>91410.178632041032</v>
      </c>
      <c r="S198" s="94">
        <f>IF(P198&lt;INDEX('Pace of change parameters'!$E$22:$I$22,1,$B$6),INDEX('Pace of change parameters'!$E$22:$I$22,1,$B$6),P198)</f>
        <v>4.656559348821343E-2</v>
      </c>
      <c r="T198" s="123">
        <v>3.74000000000001E-2</v>
      </c>
      <c r="U198" s="108">
        <f t="shared" si="21"/>
        <v>91410.178632041032</v>
      </c>
      <c r="V198" s="122">
        <f>IF(J198&gt;INDEX('Pace of change parameters'!$E$24:$I$24,1,$B$6),0,IF(J198&lt;INDEX('Pace of change parameters'!$E$23:$I$23,1,$B$6),1,(J198-INDEX('Pace of change parameters'!$E$24:$I$24,1,$B$6))/(INDEX('Pace of change parameters'!$E$23:$I$23,1,$B$6)-INDEX('Pace of change parameters'!$E$24:$I$24,1,$B$6))))</f>
        <v>1</v>
      </c>
      <c r="W198" s="123">
        <f>MIN(S198, S198+(INDEX('Pace of change parameters'!$E$25:$I$25,1,$B$6)-S198)*(1-V198))</f>
        <v>4.656559348821343E-2</v>
      </c>
      <c r="X198" s="123">
        <v>3.74000000000001E-2</v>
      </c>
      <c r="Y198" s="99">
        <f t="shared" si="22"/>
        <v>91410.178632041032</v>
      </c>
      <c r="Z198" s="88">
        <v>-2.5174075450882016E-2</v>
      </c>
      <c r="AA198" s="90">
        <f t="shared" si="26"/>
        <v>89963.363448921649</v>
      </c>
      <c r="AB198" s="90">
        <f>IF(INDEX('Pace of change parameters'!$E$27:$I$27,1,$B$6)=1,MAX(AA198,Y198),Y198)</f>
        <v>91410.178632041032</v>
      </c>
      <c r="AC198" s="88">
        <f t="shared" si="23"/>
        <v>4.656559348821343E-2</v>
      </c>
      <c r="AD198" s="134">
        <v>3.74000000000001E-2</v>
      </c>
      <c r="AE198" s="51">
        <f t="shared" si="24"/>
        <v>91410</v>
      </c>
      <c r="AF198" s="51">
        <v>291.39083240747931</v>
      </c>
      <c r="AG198" s="15">
        <f t="shared" si="29"/>
        <v>4.656354830953835E-2</v>
      </c>
      <c r="AH198" s="15">
        <f t="shared" si="29"/>
        <v>3.7397972732553963E-2</v>
      </c>
      <c r="AI198" s="51"/>
      <c r="AJ198" s="51">
        <v>92286.593106899585</v>
      </c>
      <c r="AK198" s="51">
        <v>294.18517870550068</v>
      </c>
      <c r="AL198" s="15">
        <f t="shared" si="30"/>
        <v>-9.4985964633474973E-3</v>
      </c>
      <c r="AM198" s="53">
        <f t="shared" si="30"/>
        <v>-9.4985964633476083E-3</v>
      </c>
    </row>
    <row r="199" spans="1:39" x14ac:dyDescent="0.2">
      <c r="A199" s="160" t="s">
        <v>445</v>
      </c>
      <c r="B199" s="160" t="s">
        <v>446</v>
      </c>
      <c r="D199" s="62">
        <v>25829</v>
      </c>
      <c r="E199" s="67">
        <v>268.43691157325173</v>
      </c>
      <c r="F199" s="50"/>
      <c r="G199" s="82">
        <v>26338.739457972548</v>
      </c>
      <c r="H199" s="75">
        <v>272.33059203615113</v>
      </c>
      <c r="I199" s="84"/>
      <c r="J199" s="94">
        <f t="shared" si="28"/>
        <v>-1.9353221470067461E-2</v>
      </c>
      <c r="K199" s="117">
        <f t="shared" si="28"/>
        <v>-1.4297624199276604E-2</v>
      </c>
      <c r="L199" s="94">
        <v>4.2748181142838071E-2</v>
      </c>
      <c r="M199" s="88">
        <f>INDEX('Pace of change parameters'!$E$20:$I$20,1,$B$6)</f>
        <v>3.7400000000000003E-2</v>
      </c>
      <c r="N199" s="99">
        <f>IF(INDEX('Pace of change parameters'!$E$28:$I$28,1,$B$6)=1,(1+L199)*D199,D199)</f>
        <v>26933.142770738363</v>
      </c>
      <c r="O199" s="85">
        <f>IF(K199&lt;INDEX('Pace of change parameters'!$E$16:$I$16,1,$B$6),1,IF(K199&gt;INDEX('Pace of change parameters'!$E$17:$I$17,1,$B$6),0,(K199-INDEX('Pace of change parameters'!$E$17:$I$17,1,$B$6))/(INDEX('Pace of change parameters'!$E$16:$I$16,1,$B$6)-INDEX('Pace of change parameters'!$E$17:$I$17,1,$B$6))))</f>
        <v>0</v>
      </c>
      <c r="P199" s="52">
        <v>4.2748181142838071E-2</v>
      </c>
      <c r="Q199" s="52">
        <v>3.74000000000001E-2</v>
      </c>
      <c r="R199" s="9">
        <f>IF(INDEX('Pace of change parameters'!$E$29:$I$29,1,$B$6)=1,D199*(1+P199),D199)</f>
        <v>26933.142770738363</v>
      </c>
      <c r="S199" s="94">
        <f>IF(P199&lt;INDEX('Pace of change parameters'!$E$22:$I$22,1,$B$6),INDEX('Pace of change parameters'!$E$22:$I$22,1,$B$6),P199)</f>
        <v>4.2748181142838071E-2</v>
      </c>
      <c r="T199" s="123">
        <v>3.74000000000001E-2</v>
      </c>
      <c r="U199" s="108">
        <f t="shared" si="21"/>
        <v>26933.142770738363</v>
      </c>
      <c r="V199" s="122">
        <f>IF(J199&gt;INDEX('Pace of change parameters'!$E$24:$I$24,1,$B$6),0,IF(J199&lt;INDEX('Pace of change parameters'!$E$23:$I$23,1,$B$6),1,(J199-INDEX('Pace of change parameters'!$E$24:$I$24,1,$B$6))/(INDEX('Pace of change parameters'!$E$23:$I$23,1,$B$6)-INDEX('Pace of change parameters'!$E$24:$I$24,1,$B$6))))</f>
        <v>1</v>
      </c>
      <c r="W199" s="123">
        <f>MIN(S199, S199+(INDEX('Pace of change parameters'!$E$25:$I$25,1,$B$6)-S199)*(1-V199))</f>
        <v>4.2748181142838071E-2</v>
      </c>
      <c r="X199" s="123">
        <v>3.74000000000001E-2</v>
      </c>
      <c r="Y199" s="99">
        <f t="shared" si="22"/>
        <v>26933.142770738363</v>
      </c>
      <c r="Z199" s="88">
        <v>-4.9277761724586533E-3</v>
      </c>
      <c r="AA199" s="90">
        <f t="shared" si="26"/>
        <v>27381.736493894383</v>
      </c>
      <c r="AB199" s="90">
        <f>IF(INDEX('Pace of change parameters'!$E$27:$I$27,1,$B$6)=1,MAX(AA199,Y199),Y199)</f>
        <v>26933.142770738363</v>
      </c>
      <c r="AC199" s="88">
        <f t="shared" si="23"/>
        <v>4.2748181142838071E-2</v>
      </c>
      <c r="AD199" s="134">
        <v>3.74000000000001E-2</v>
      </c>
      <c r="AE199" s="51">
        <f t="shared" si="24"/>
        <v>26933</v>
      </c>
      <c r="AF199" s="51">
        <v>278.47497588156227</v>
      </c>
      <c r="AG199" s="15">
        <f t="shared" si="29"/>
        <v>4.2742653606411496E-2</v>
      </c>
      <c r="AH199" s="15">
        <f t="shared" si="29"/>
        <v>3.7394500813914044E-2</v>
      </c>
      <c r="AI199" s="51"/>
      <c r="AJ199" s="51">
        <v>27517.335765408709</v>
      </c>
      <c r="AK199" s="51">
        <v>284.51674204867788</v>
      </c>
      <c r="AL199" s="15">
        <f t="shared" si="30"/>
        <v>-2.1235186806975004E-2</v>
      </c>
      <c r="AM199" s="53">
        <f t="shared" si="30"/>
        <v>-2.1235186806975115E-2</v>
      </c>
    </row>
    <row r="200" spans="1:39" x14ac:dyDescent="0.2">
      <c r="A200" s="160" t="s">
        <v>447</v>
      </c>
      <c r="B200" s="160" t="s">
        <v>448</v>
      </c>
      <c r="D200" s="62">
        <v>27908</v>
      </c>
      <c r="E200" s="67">
        <v>246.93056909380527</v>
      </c>
      <c r="F200" s="50"/>
      <c r="G200" s="82">
        <v>30870.715146442366</v>
      </c>
      <c r="H200" s="75">
        <v>270.10405795459087</v>
      </c>
      <c r="I200" s="84"/>
      <c r="J200" s="94">
        <f t="shared" si="28"/>
        <v>-9.5971704328456364E-2</v>
      </c>
      <c r="K200" s="117">
        <f t="shared" si="28"/>
        <v>-8.5794671269549982E-2</v>
      </c>
      <c r="L200" s="94">
        <v>4.9078455360146434E-2</v>
      </c>
      <c r="M200" s="88">
        <f>INDEX('Pace of change parameters'!$E$20:$I$20,1,$B$6)</f>
        <v>3.7400000000000003E-2</v>
      </c>
      <c r="N200" s="99">
        <f>IF(INDEX('Pace of change parameters'!$E$28:$I$28,1,$B$6)=1,(1+L200)*D200,D200)</f>
        <v>29277.681532190967</v>
      </c>
      <c r="O200" s="85">
        <f>IF(K200&lt;INDEX('Pace of change parameters'!$E$16:$I$16,1,$B$6),1,IF(K200&gt;INDEX('Pace of change parameters'!$E$17:$I$17,1,$B$6),0,(K200-INDEX('Pace of change parameters'!$E$17:$I$17,1,$B$6))/(INDEX('Pace of change parameters'!$E$16:$I$16,1,$B$6)-INDEX('Pace of change parameters'!$E$17:$I$17,1,$B$6))))</f>
        <v>0</v>
      </c>
      <c r="P200" s="52">
        <v>4.9078455360146434E-2</v>
      </c>
      <c r="Q200" s="52">
        <v>3.74000000000001E-2</v>
      </c>
      <c r="R200" s="9">
        <f>IF(INDEX('Pace of change parameters'!$E$29:$I$29,1,$B$6)=1,D200*(1+P200),D200)</f>
        <v>29277.681532190967</v>
      </c>
      <c r="S200" s="94">
        <f>IF(P200&lt;INDEX('Pace of change parameters'!$E$22:$I$22,1,$B$6),INDEX('Pace of change parameters'!$E$22:$I$22,1,$B$6),P200)</f>
        <v>4.9078455360146434E-2</v>
      </c>
      <c r="T200" s="123">
        <v>3.74000000000001E-2</v>
      </c>
      <c r="U200" s="108">
        <f t="shared" si="21"/>
        <v>29277.681532190967</v>
      </c>
      <c r="V200" s="122">
        <f>IF(J200&gt;INDEX('Pace of change parameters'!$E$24:$I$24,1,$B$6),0,IF(J200&lt;INDEX('Pace of change parameters'!$E$23:$I$23,1,$B$6),1,(J200-INDEX('Pace of change parameters'!$E$24:$I$24,1,$B$6))/(INDEX('Pace of change parameters'!$E$23:$I$23,1,$B$6)-INDEX('Pace of change parameters'!$E$24:$I$24,1,$B$6))))</f>
        <v>1</v>
      </c>
      <c r="W200" s="123">
        <f>MIN(S200, S200+(INDEX('Pace of change parameters'!$E$25:$I$25,1,$B$6)-S200)*(1-V200))</f>
        <v>4.9078455360146434E-2</v>
      </c>
      <c r="X200" s="123">
        <v>3.74000000000001E-2</v>
      </c>
      <c r="Y200" s="99">
        <f t="shared" si="22"/>
        <v>29277.681532190967</v>
      </c>
      <c r="Z200" s="88">
        <v>-8.9004688703833157E-3</v>
      </c>
      <c r="AA200" s="90">
        <f t="shared" si="26"/>
        <v>31965.047777923879</v>
      </c>
      <c r="AB200" s="90">
        <f>IF(INDEX('Pace of change parameters'!$E$27:$I$27,1,$B$6)=1,MAX(AA200,Y200),Y200)</f>
        <v>29277.681532190967</v>
      </c>
      <c r="AC200" s="88">
        <f t="shared" si="23"/>
        <v>4.9078455360146434E-2</v>
      </c>
      <c r="AD200" s="134">
        <v>3.74000000000001E-2</v>
      </c>
      <c r="AE200" s="51">
        <f t="shared" si="24"/>
        <v>29278</v>
      </c>
      <c r="AF200" s="51">
        <v>256.16855881959918</v>
      </c>
      <c r="AG200" s="15">
        <f t="shared" si="29"/>
        <v>4.9089866704887575E-2</v>
      </c>
      <c r="AH200" s="15">
        <f t="shared" si="29"/>
        <v>3.7411284312411475E-2</v>
      </c>
      <c r="AI200" s="51"/>
      <c r="AJ200" s="51">
        <v>32252.106649159003</v>
      </c>
      <c r="AK200" s="51">
        <v>282.19057583206069</v>
      </c>
      <c r="AL200" s="15">
        <f t="shared" si="30"/>
        <v>-9.221433754735997E-2</v>
      </c>
      <c r="AM200" s="53">
        <f t="shared" si="30"/>
        <v>-9.2214337547359859E-2</v>
      </c>
    </row>
    <row r="201" spans="1:39" x14ac:dyDescent="0.2">
      <c r="A201" s="160" t="s">
        <v>449</v>
      </c>
      <c r="B201" s="160" t="s">
        <v>450</v>
      </c>
      <c r="D201" s="62">
        <v>44972</v>
      </c>
      <c r="E201" s="67">
        <v>305.05898219866748</v>
      </c>
      <c r="F201" s="50"/>
      <c r="G201" s="82">
        <v>45614.303906393361</v>
      </c>
      <c r="H201" s="75">
        <v>306.73443311596145</v>
      </c>
      <c r="I201" s="84"/>
      <c r="J201" s="94">
        <f t="shared" si="28"/>
        <v>-1.4081194962691002E-2</v>
      </c>
      <c r="K201" s="117">
        <f t="shared" si="28"/>
        <v>-5.4622198762425134E-3</v>
      </c>
      <c r="L201" s="94">
        <v>4.6469027499017601E-2</v>
      </c>
      <c r="M201" s="88">
        <f>INDEX('Pace of change parameters'!$E$20:$I$20,1,$B$6)</f>
        <v>3.7400000000000003E-2</v>
      </c>
      <c r="N201" s="99">
        <f>IF(INDEX('Pace of change parameters'!$E$28:$I$28,1,$B$6)=1,(1+L201)*D201,D201)</f>
        <v>47061.805104685816</v>
      </c>
      <c r="O201" s="85">
        <f>IF(K201&lt;INDEX('Pace of change parameters'!$E$16:$I$16,1,$B$6),1,IF(K201&gt;INDEX('Pace of change parameters'!$E$17:$I$17,1,$B$6),0,(K201-INDEX('Pace of change parameters'!$E$17:$I$17,1,$B$6))/(INDEX('Pace of change parameters'!$E$16:$I$16,1,$B$6)-INDEX('Pace of change parameters'!$E$17:$I$17,1,$B$6))))</f>
        <v>0</v>
      </c>
      <c r="P201" s="52">
        <v>4.6469027499017601E-2</v>
      </c>
      <c r="Q201" s="52">
        <v>3.74000000000001E-2</v>
      </c>
      <c r="R201" s="9">
        <f>IF(INDEX('Pace of change parameters'!$E$29:$I$29,1,$B$6)=1,D201*(1+P201),D201)</f>
        <v>47061.805104685816</v>
      </c>
      <c r="S201" s="94">
        <f>IF(P201&lt;INDEX('Pace of change parameters'!$E$22:$I$22,1,$B$6),INDEX('Pace of change parameters'!$E$22:$I$22,1,$B$6),P201)</f>
        <v>4.6469027499017601E-2</v>
      </c>
      <c r="T201" s="123">
        <v>3.74000000000001E-2</v>
      </c>
      <c r="U201" s="108">
        <f t="shared" ref="U201:U217" si="31">D201*(1+S201)</f>
        <v>47061.805104685816</v>
      </c>
      <c r="V201" s="122">
        <f>IF(J201&gt;INDEX('Pace of change parameters'!$E$24:$I$24,1,$B$6),0,IF(J201&lt;INDEX('Pace of change parameters'!$E$23:$I$23,1,$B$6),1,(J201-INDEX('Pace of change parameters'!$E$24:$I$24,1,$B$6))/(INDEX('Pace of change parameters'!$E$23:$I$23,1,$B$6)-INDEX('Pace of change parameters'!$E$24:$I$24,1,$B$6))))</f>
        <v>1</v>
      </c>
      <c r="W201" s="123">
        <f>MIN(S201, S201+(INDEX('Pace of change parameters'!$E$25:$I$25,1,$B$6)-S201)*(1-V201))</f>
        <v>4.6469027499017601E-2</v>
      </c>
      <c r="X201" s="123">
        <v>3.74000000000001E-2</v>
      </c>
      <c r="Y201" s="99">
        <f t="shared" ref="Y201:Y217" si="32">D201*(1+W201)</f>
        <v>47061.805104685816</v>
      </c>
      <c r="Z201" s="88">
        <v>0</v>
      </c>
      <c r="AA201" s="90">
        <f t="shared" si="26"/>
        <v>47655.436141902574</v>
      </c>
      <c r="AB201" s="90">
        <f>IF(INDEX('Pace of change parameters'!$E$27:$I$27,1,$B$6)=1,MAX(AA201,Y201),Y201)</f>
        <v>47061.805104685816</v>
      </c>
      <c r="AC201" s="88">
        <f t="shared" ref="AC201:AC217" si="33">AB201/D201-1</f>
        <v>4.6469027499017601E-2</v>
      </c>
      <c r="AD201" s="134">
        <v>3.74000000000001E-2</v>
      </c>
      <c r="AE201" s="51">
        <f t="shared" ref="AE201:AE216" si="34">ROUND(AB201,0)</f>
        <v>47062</v>
      </c>
      <c r="AF201" s="51">
        <v>316.46949871090925</v>
      </c>
      <c r="AG201" s="15">
        <f t="shared" si="29"/>
        <v>4.6473361202526098E-2</v>
      </c>
      <c r="AH201" s="15">
        <f t="shared" si="29"/>
        <v>3.7404296146280158E-2</v>
      </c>
      <c r="AI201" s="51"/>
      <c r="AJ201" s="51">
        <v>47655.436141902574</v>
      </c>
      <c r="AK201" s="51">
        <v>320.46007366192794</v>
      </c>
      <c r="AL201" s="15">
        <f t="shared" si="30"/>
        <v>-1.245264318084327E-2</v>
      </c>
      <c r="AM201" s="53">
        <f t="shared" si="30"/>
        <v>-1.2452643180843159E-2</v>
      </c>
    </row>
    <row r="202" spans="1:39" x14ac:dyDescent="0.2">
      <c r="A202" s="160" t="s">
        <v>451</v>
      </c>
      <c r="B202" s="160" t="s">
        <v>452</v>
      </c>
      <c r="D202" s="62">
        <v>154461</v>
      </c>
      <c r="E202" s="67">
        <v>274.25206577838406</v>
      </c>
      <c r="F202" s="50"/>
      <c r="G202" s="82">
        <v>132598.17902145311</v>
      </c>
      <c r="H202" s="75">
        <v>233.85842070675537</v>
      </c>
      <c r="I202" s="84"/>
      <c r="J202" s="94">
        <f t="shared" si="28"/>
        <v>0.16488025054257882</v>
      </c>
      <c r="K202" s="117">
        <f t="shared" si="28"/>
        <v>0.17272692148331892</v>
      </c>
      <c r="L202" s="94">
        <v>4.4387959861224013E-2</v>
      </c>
      <c r="M202" s="88">
        <f>INDEX('Pace of change parameters'!$E$20:$I$20,1,$B$6)</f>
        <v>3.7400000000000003E-2</v>
      </c>
      <c r="N202" s="99">
        <f>IF(INDEX('Pace of change parameters'!$E$28:$I$28,1,$B$6)=1,(1+L202)*D202,D202)</f>
        <v>161317.20866812451</v>
      </c>
      <c r="O202" s="85">
        <f>IF(K202&lt;INDEX('Pace of change parameters'!$E$16:$I$16,1,$B$6),1,IF(K202&gt;INDEX('Pace of change parameters'!$E$17:$I$17,1,$B$6),0,(K202-INDEX('Pace of change parameters'!$E$17:$I$17,1,$B$6))/(INDEX('Pace of change parameters'!$E$16:$I$16,1,$B$6)-INDEX('Pace of change parameters'!$E$17:$I$17,1,$B$6))))</f>
        <v>0</v>
      </c>
      <c r="P202" s="52">
        <v>4.4387959861224013E-2</v>
      </c>
      <c r="Q202" s="52">
        <v>3.74000000000001E-2</v>
      </c>
      <c r="R202" s="9">
        <f>IF(INDEX('Pace of change parameters'!$E$29:$I$29,1,$B$6)=1,D202*(1+P202),D202)</f>
        <v>161317.20866812451</v>
      </c>
      <c r="S202" s="94">
        <f>IF(P202&lt;INDEX('Pace of change parameters'!$E$22:$I$22,1,$B$6),INDEX('Pace of change parameters'!$E$22:$I$22,1,$B$6),P202)</f>
        <v>4.4387959861224013E-2</v>
      </c>
      <c r="T202" s="123">
        <v>3.74000000000001E-2</v>
      </c>
      <c r="U202" s="108">
        <f t="shared" si="31"/>
        <v>161317.20866812451</v>
      </c>
      <c r="V202" s="122">
        <f>IF(J202&gt;INDEX('Pace of change parameters'!$E$24:$I$24,1,$B$6),0,IF(J202&lt;INDEX('Pace of change parameters'!$E$23:$I$23,1,$B$6),1,(J202-INDEX('Pace of change parameters'!$E$24:$I$24,1,$B$6))/(INDEX('Pace of change parameters'!$E$23:$I$23,1,$B$6)-INDEX('Pace of change parameters'!$E$24:$I$24,1,$B$6))))</f>
        <v>1</v>
      </c>
      <c r="W202" s="123">
        <f>MIN(S202, S202+(INDEX('Pace of change parameters'!$E$25:$I$25,1,$B$6)-S202)*(1-V202))</f>
        <v>4.4387959861224013E-2</v>
      </c>
      <c r="X202" s="123">
        <v>3.74000000000001E-2</v>
      </c>
      <c r="Y202" s="99">
        <f t="shared" si="32"/>
        <v>161317.20866812451</v>
      </c>
      <c r="Z202" s="88">
        <v>-4.7234968308290992E-2</v>
      </c>
      <c r="AA202" s="90">
        <f t="shared" ref="AA202:AA217" si="35">(1+Z202)*AJ202</f>
        <v>131988.09663667835</v>
      </c>
      <c r="AB202" s="90">
        <f>IF(INDEX('Pace of change parameters'!$E$27:$I$27,1,$B$6)=1,MAX(AA202,Y202),Y202)</f>
        <v>161317.20866812451</v>
      </c>
      <c r="AC202" s="88">
        <f t="shared" si="33"/>
        <v>4.4387959861224013E-2</v>
      </c>
      <c r="AD202" s="134">
        <v>3.74000000000001E-2</v>
      </c>
      <c r="AE202" s="51">
        <f t="shared" si="34"/>
        <v>161317</v>
      </c>
      <c r="AF202" s="51">
        <v>284.50872501837341</v>
      </c>
      <c r="AG202" s="15">
        <f t="shared" si="29"/>
        <v>4.4386608917461379E-2</v>
      </c>
      <c r="AH202" s="15">
        <f t="shared" si="29"/>
        <v>3.7398658095350479E-2</v>
      </c>
      <c r="AI202" s="51"/>
      <c r="AJ202" s="51">
        <v>138531.63397729149</v>
      </c>
      <c r="AK202" s="51">
        <v>244.32303202756796</v>
      </c>
      <c r="AL202" s="15">
        <f t="shared" si="30"/>
        <v>0.16447771074759387</v>
      </c>
      <c r="AM202" s="53">
        <f t="shared" si="30"/>
        <v>0.16447771074759387</v>
      </c>
    </row>
    <row r="203" spans="1:39" x14ac:dyDescent="0.2">
      <c r="A203" s="160" t="s">
        <v>453</v>
      </c>
      <c r="B203" s="160" t="s">
        <v>454</v>
      </c>
      <c r="D203" s="62">
        <v>129623</v>
      </c>
      <c r="E203" s="67">
        <v>264.25767268412329</v>
      </c>
      <c r="F203" s="50"/>
      <c r="G203" s="82">
        <v>136079.9462892086</v>
      </c>
      <c r="H203" s="75">
        <v>274.77069910142438</v>
      </c>
      <c r="I203" s="84"/>
      <c r="J203" s="94">
        <f t="shared" si="28"/>
        <v>-4.7449653422744209E-2</v>
      </c>
      <c r="K203" s="117">
        <f t="shared" si="28"/>
        <v>-3.8261089889429889E-2</v>
      </c>
      <c r="L203" s="94">
        <v>4.7407046707517164E-2</v>
      </c>
      <c r="M203" s="88">
        <f>INDEX('Pace of change parameters'!$E$20:$I$20,1,$B$6)</f>
        <v>3.7400000000000003E-2</v>
      </c>
      <c r="N203" s="99">
        <f>IF(INDEX('Pace of change parameters'!$E$28:$I$28,1,$B$6)=1,(1+L203)*D203,D203)</f>
        <v>135768.04361536849</v>
      </c>
      <c r="O203" s="85">
        <f>IF(K203&lt;INDEX('Pace of change parameters'!$E$16:$I$16,1,$B$6),1,IF(K203&gt;INDEX('Pace of change parameters'!$E$17:$I$17,1,$B$6),0,(K203-INDEX('Pace of change parameters'!$E$17:$I$17,1,$B$6))/(INDEX('Pace of change parameters'!$E$16:$I$16,1,$B$6)-INDEX('Pace of change parameters'!$E$17:$I$17,1,$B$6))))</f>
        <v>0</v>
      </c>
      <c r="P203" s="52">
        <v>4.7407046707517164E-2</v>
      </c>
      <c r="Q203" s="52">
        <v>3.74000000000001E-2</v>
      </c>
      <c r="R203" s="9">
        <f>IF(INDEX('Pace of change parameters'!$E$29:$I$29,1,$B$6)=1,D203*(1+P203),D203)</f>
        <v>135768.04361536849</v>
      </c>
      <c r="S203" s="94">
        <f>IF(P203&lt;INDEX('Pace of change parameters'!$E$22:$I$22,1,$B$6),INDEX('Pace of change parameters'!$E$22:$I$22,1,$B$6),P203)</f>
        <v>4.7407046707517164E-2</v>
      </c>
      <c r="T203" s="123">
        <v>3.74000000000001E-2</v>
      </c>
      <c r="U203" s="108">
        <f t="shared" si="31"/>
        <v>135768.04361536849</v>
      </c>
      <c r="V203" s="122">
        <f>IF(J203&gt;INDEX('Pace of change parameters'!$E$24:$I$24,1,$B$6),0,IF(J203&lt;INDEX('Pace of change parameters'!$E$23:$I$23,1,$B$6),1,(J203-INDEX('Pace of change parameters'!$E$24:$I$24,1,$B$6))/(INDEX('Pace of change parameters'!$E$23:$I$23,1,$B$6)-INDEX('Pace of change parameters'!$E$24:$I$24,1,$B$6))))</f>
        <v>1</v>
      </c>
      <c r="W203" s="123">
        <f>MIN(S203, S203+(INDEX('Pace of change parameters'!$E$25:$I$25,1,$B$6)-S203)*(1-V203))</f>
        <v>4.7407046707517164E-2</v>
      </c>
      <c r="X203" s="123">
        <v>3.74000000000001E-2</v>
      </c>
      <c r="Y203" s="99">
        <f t="shared" si="32"/>
        <v>135768.04361536849</v>
      </c>
      <c r="Z203" s="88">
        <v>-2.174774506827204E-2</v>
      </c>
      <c r="AA203" s="90">
        <f t="shared" si="35"/>
        <v>139077.34253316827</v>
      </c>
      <c r="AB203" s="90">
        <f>IF(INDEX('Pace of change parameters'!$E$27:$I$27,1,$B$6)=1,MAX(AA203,Y203),Y203)</f>
        <v>135768.04361536849</v>
      </c>
      <c r="AC203" s="88">
        <f t="shared" si="33"/>
        <v>4.7407046707517164E-2</v>
      </c>
      <c r="AD203" s="134">
        <v>3.74000000000001E-2</v>
      </c>
      <c r="AE203" s="51">
        <f t="shared" si="34"/>
        <v>135768</v>
      </c>
      <c r="AF203" s="51">
        <v>274.14082157497552</v>
      </c>
      <c r="AG203" s="15">
        <f t="shared" si="29"/>
        <v>4.7406710228894644E-2</v>
      </c>
      <c r="AH203" s="15">
        <f t="shared" si="29"/>
        <v>3.7399666736132708E-2</v>
      </c>
      <c r="AI203" s="51"/>
      <c r="AJ203" s="51">
        <v>142169.20209693199</v>
      </c>
      <c r="AK203" s="51">
        <v>287.06603813499254</v>
      </c>
      <c r="AL203" s="15">
        <f t="shared" si="30"/>
        <v>-4.5025237551573283E-2</v>
      </c>
      <c r="AM203" s="53">
        <f t="shared" si="30"/>
        <v>-4.5025237551573283E-2</v>
      </c>
    </row>
    <row r="204" spans="1:39" x14ac:dyDescent="0.2">
      <c r="A204" s="160" t="s">
        <v>455</v>
      </c>
      <c r="B204" s="160" t="s">
        <v>456</v>
      </c>
      <c r="D204" s="62">
        <v>35596</v>
      </c>
      <c r="E204" s="67">
        <v>228.31815040792901</v>
      </c>
      <c r="F204" s="50"/>
      <c r="G204" s="82">
        <v>35314.855022576783</v>
      </c>
      <c r="H204" s="75">
        <v>224.67204781898656</v>
      </c>
      <c r="I204" s="84"/>
      <c r="J204" s="94">
        <f t="shared" si="28"/>
        <v>7.9610967464960325E-3</v>
      </c>
      <c r="K204" s="117">
        <f t="shared" si="28"/>
        <v>1.6228554572485399E-2</v>
      </c>
      <c r="L204" s="94">
        <v>4.5908920410088427E-2</v>
      </c>
      <c r="M204" s="88">
        <f>INDEX('Pace of change parameters'!$E$20:$I$20,1,$B$6)</f>
        <v>3.7400000000000003E-2</v>
      </c>
      <c r="N204" s="99">
        <f>IF(INDEX('Pace of change parameters'!$E$28:$I$28,1,$B$6)=1,(1+L204)*D204,D204)</f>
        <v>37230.17393091751</v>
      </c>
      <c r="O204" s="85">
        <f>IF(K204&lt;INDEX('Pace of change parameters'!$E$16:$I$16,1,$B$6),1,IF(K204&gt;INDEX('Pace of change parameters'!$E$17:$I$17,1,$B$6),0,(K204-INDEX('Pace of change parameters'!$E$17:$I$17,1,$B$6))/(INDEX('Pace of change parameters'!$E$16:$I$16,1,$B$6)-INDEX('Pace of change parameters'!$E$17:$I$17,1,$B$6))))</f>
        <v>0</v>
      </c>
      <c r="P204" s="52">
        <v>4.5908920410088427E-2</v>
      </c>
      <c r="Q204" s="52">
        <v>3.74000000000001E-2</v>
      </c>
      <c r="R204" s="9">
        <f>IF(INDEX('Pace of change parameters'!$E$29:$I$29,1,$B$6)=1,D204*(1+P204),D204)</f>
        <v>37230.17393091751</v>
      </c>
      <c r="S204" s="94">
        <f>IF(P204&lt;INDEX('Pace of change parameters'!$E$22:$I$22,1,$B$6),INDEX('Pace of change parameters'!$E$22:$I$22,1,$B$6),P204)</f>
        <v>4.5908920410088427E-2</v>
      </c>
      <c r="T204" s="123">
        <v>3.74000000000001E-2</v>
      </c>
      <c r="U204" s="108">
        <f t="shared" si="31"/>
        <v>37230.17393091751</v>
      </c>
      <c r="V204" s="122">
        <f>IF(J204&gt;INDEX('Pace of change parameters'!$E$24:$I$24,1,$B$6),0,IF(J204&lt;INDEX('Pace of change parameters'!$E$23:$I$23,1,$B$6),1,(J204-INDEX('Pace of change parameters'!$E$24:$I$24,1,$B$6))/(INDEX('Pace of change parameters'!$E$23:$I$23,1,$B$6)-INDEX('Pace of change parameters'!$E$24:$I$24,1,$B$6))))</f>
        <v>1</v>
      </c>
      <c r="W204" s="123">
        <f>MIN(S204, S204+(INDEX('Pace of change parameters'!$E$25:$I$25,1,$B$6)-S204)*(1-V204))</f>
        <v>4.5908920410088427E-2</v>
      </c>
      <c r="X204" s="123">
        <v>3.74000000000001E-2</v>
      </c>
      <c r="Y204" s="99">
        <f t="shared" si="32"/>
        <v>37230.17393091751</v>
      </c>
      <c r="Z204" s="88">
        <v>-3.0795947831610326E-2</v>
      </c>
      <c r="AA204" s="90">
        <f t="shared" si="35"/>
        <v>35758.891353590305</v>
      </c>
      <c r="AB204" s="90">
        <f>IF(INDEX('Pace of change parameters'!$E$27:$I$27,1,$B$6)=1,MAX(AA204,Y204),Y204)</f>
        <v>37230.17393091751</v>
      </c>
      <c r="AC204" s="88">
        <f t="shared" si="33"/>
        <v>4.5908920410088427E-2</v>
      </c>
      <c r="AD204" s="134">
        <v>3.74000000000001E-2</v>
      </c>
      <c r="AE204" s="51">
        <f t="shared" si="34"/>
        <v>37230</v>
      </c>
      <c r="AF204" s="51">
        <v>236.85614268990821</v>
      </c>
      <c r="AG204" s="15">
        <f t="shared" si="29"/>
        <v>4.5904034161141638E-2</v>
      </c>
      <c r="AH204" s="15">
        <f t="shared" si="29"/>
        <v>3.7395153502796985E-2</v>
      </c>
      <c r="AI204" s="51"/>
      <c r="AJ204" s="51">
        <v>36895.111275677526</v>
      </c>
      <c r="AK204" s="51">
        <v>234.7255906761192</v>
      </c>
      <c r="AL204" s="15">
        <f t="shared" si="30"/>
        <v>9.076777728632246E-3</v>
      </c>
      <c r="AM204" s="53">
        <f t="shared" si="30"/>
        <v>9.0767777286320239E-3</v>
      </c>
    </row>
    <row r="205" spans="1:39" x14ac:dyDescent="0.2">
      <c r="A205" s="160" t="s">
        <v>457</v>
      </c>
      <c r="B205" s="160" t="s">
        <v>458</v>
      </c>
      <c r="D205" s="62">
        <v>31037</v>
      </c>
      <c r="E205" s="67">
        <v>188.93487073908841</v>
      </c>
      <c r="F205" s="50"/>
      <c r="G205" s="82">
        <v>32902.259659503325</v>
      </c>
      <c r="H205" s="75">
        <v>198.55370861243949</v>
      </c>
      <c r="I205" s="84"/>
      <c r="J205" s="94">
        <f t="shared" si="28"/>
        <v>-5.6690928793535655E-2</v>
      </c>
      <c r="K205" s="117">
        <f t="shared" si="28"/>
        <v>-4.8444513782043064E-2</v>
      </c>
      <c r="L205" s="94">
        <v>4.646895862029754E-2</v>
      </c>
      <c r="M205" s="88">
        <f>INDEX('Pace of change parameters'!$E$20:$I$20,1,$B$6)</f>
        <v>3.7400000000000003E-2</v>
      </c>
      <c r="N205" s="99">
        <f>IF(INDEX('Pace of change parameters'!$E$28:$I$28,1,$B$6)=1,(1+L205)*D205,D205)</f>
        <v>32479.257068698174</v>
      </c>
      <c r="O205" s="85">
        <f>IF(K205&lt;INDEX('Pace of change parameters'!$E$16:$I$16,1,$B$6),1,IF(K205&gt;INDEX('Pace of change parameters'!$E$17:$I$17,1,$B$6),0,(K205-INDEX('Pace of change parameters'!$E$17:$I$17,1,$B$6))/(INDEX('Pace of change parameters'!$E$16:$I$16,1,$B$6)-INDEX('Pace of change parameters'!$E$17:$I$17,1,$B$6))))</f>
        <v>0</v>
      </c>
      <c r="P205" s="52">
        <v>4.646895862029754E-2</v>
      </c>
      <c r="Q205" s="52">
        <v>3.74000000000001E-2</v>
      </c>
      <c r="R205" s="9">
        <f>IF(INDEX('Pace of change parameters'!$E$29:$I$29,1,$B$6)=1,D205*(1+P205),D205)</f>
        <v>32479.257068698174</v>
      </c>
      <c r="S205" s="94">
        <f>IF(P205&lt;INDEX('Pace of change parameters'!$E$22:$I$22,1,$B$6),INDEX('Pace of change parameters'!$E$22:$I$22,1,$B$6),P205)</f>
        <v>4.646895862029754E-2</v>
      </c>
      <c r="T205" s="123">
        <v>3.74000000000001E-2</v>
      </c>
      <c r="U205" s="108">
        <f t="shared" si="31"/>
        <v>32479.257068698174</v>
      </c>
      <c r="V205" s="122">
        <f>IF(J205&gt;INDEX('Pace of change parameters'!$E$24:$I$24,1,$B$6),0,IF(J205&lt;INDEX('Pace of change parameters'!$E$23:$I$23,1,$B$6),1,(J205-INDEX('Pace of change parameters'!$E$24:$I$24,1,$B$6))/(INDEX('Pace of change parameters'!$E$23:$I$23,1,$B$6)-INDEX('Pace of change parameters'!$E$24:$I$24,1,$B$6))))</f>
        <v>1</v>
      </c>
      <c r="W205" s="123">
        <f>MIN(S205, S205+(INDEX('Pace of change parameters'!$E$25:$I$25,1,$B$6)-S205)*(1-V205))</f>
        <v>4.646895862029754E-2</v>
      </c>
      <c r="X205" s="123">
        <v>3.74000000000001E-2</v>
      </c>
      <c r="Y205" s="99">
        <f t="shared" si="32"/>
        <v>32479.257068698174</v>
      </c>
      <c r="Z205" s="88">
        <v>0</v>
      </c>
      <c r="AA205" s="90">
        <f t="shared" si="35"/>
        <v>34374.557975179116</v>
      </c>
      <c r="AB205" s="90">
        <f>IF(INDEX('Pace of change parameters'!$E$27:$I$27,1,$B$6)=1,MAX(AA205,Y205),Y205)</f>
        <v>32479.257068698174</v>
      </c>
      <c r="AC205" s="88">
        <f t="shared" si="33"/>
        <v>4.646895862029754E-2</v>
      </c>
      <c r="AD205" s="134">
        <v>3.74000000000001E-2</v>
      </c>
      <c r="AE205" s="51">
        <f t="shared" si="34"/>
        <v>32479</v>
      </c>
      <c r="AF205" s="51">
        <v>195.99948358442839</v>
      </c>
      <c r="AG205" s="15">
        <f t="shared" si="29"/>
        <v>4.6460675967393783E-2</v>
      </c>
      <c r="AH205" s="15">
        <f t="shared" si="29"/>
        <v>3.7391789126613562E-2</v>
      </c>
      <c r="AI205" s="51"/>
      <c r="AJ205" s="51">
        <v>34374.557975179116</v>
      </c>
      <c r="AK205" s="51">
        <v>207.43851755220606</v>
      </c>
      <c r="AL205" s="15">
        <f t="shared" si="30"/>
        <v>-5.5144213826628485E-2</v>
      </c>
      <c r="AM205" s="53">
        <f t="shared" si="30"/>
        <v>-5.5144213826628485E-2</v>
      </c>
    </row>
    <row r="206" spans="1:39" x14ac:dyDescent="0.2">
      <c r="A206" s="160" t="s">
        <v>459</v>
      </c>
      <c r="B206" s="160" t="s">
        <v>460</v>
      </c>
      <c r="D206" s="62">
        <v>45793</v>
      </c>
      <c r="E206" s="67">
        <v>222.0120719497435</v>
      </c>
      <c r="F206" s="50"/>
      <c r="G206" s="82">
        <v>44901.880165593029</v>
      </c>
      <c r="H206" s="75">
        <v>216.84790111590266</v>
      </c>
      <c r="I206" s="84"/>
      <c r="J206" s="94">
        <f t="shared" si="28"/>
        <v>1.9845935874413856E-2</v>
      </c>
      <c r="K206" s="117">
        <f t="shared" si="28"/>
        <v>2.3814714402426551E-2</v>
      </c>
      <c r="L206" s="94">
        <v>4.1437090995935844E-2</v>
      </c>
      <c r="M206" s="88">
        <f>INDEX('Pace of change parameters'!$E$20:$I$20,1,$B$6)</f>
        <v>3.7400000000000003E-2</v>
      </c>
      <c r="N206" s="99">
        <f>IF(INDEX('Pace of change parameters'!$E$28:$I$28,1,$B$6)=1,(1+L206)*D206,D206)</f>
        <v>47690.52870797689</v>
      </c>
      <c r="O206" s="85">
        <f>IF(K206&lt;INDEX('Pace of change parameters'!$E$16:$I$16,1,$B$6),1,IF(K206&gt;INDEX('Pace of change parameters'!$E$17:$I$17,1,$B$6),0,(K206-INDEX('Pace of change parameters'!$E$17:$I$17,1,$B$6))/(INDEX('Pace of change parameters'!$E$16:$I$16,1,$B$6)-INDEX('Pace of change parameters'!$E$17:$I$17,1,$B$6))))</f>
        <v>0</v>
      </c>
      <c r="P206" s="52">
        <v>4.1437090995935844E-2</v>
      </c>
      <c r="Q206" s="52">
        <v>3.74000000000001E-2</v>
      </c>
      <c r="R206" s="9">
        <f>IF(INDEX('Pace of change parameters'!$E$29:$I$29,1,$B$6)=1,D206*(1+P206),D206)</f>
        <v>47690.52870797689</v>
      </c>
      <c r="S206" s="94">
        <f>IF(P206&lt;INDEX('Pace of change parameters'!$E$22:$I$22,1,$B$6),INDEX('Pace of change parameters'!$E$22:$I$22,1,$B$6),P206)</f>
        <v>4.1437090995935844E-2</v>
      </c>
      <c r="T206" s="123">
        <v>3.74000000000001E-2</v>
      </c>
      <c r="U206" s="108">
        <f t="shared" si="31"/>
        <v>47690.52870797689</v>
      </c>
      <c r="V206" s="122">
        <f>IF(J206&gt;INDEX('Pace of change parameters'!$E$24:$I$24,1,$B$6),0,IF(J206&lt;INDEX('Pace of change parameters'!$E$23:$I$23,1,$B$6),1,(J206-INDEX('Pace of change parameters'!$E$24:$I$24,1,$B$6))/(INDEX('Pace of change parameters'!$E$23:$I$23,1,$B$6)-INDEX('Pace of change parameters'!$E$24:$I$24,1,$B$6))))</f>
        <v>1</v>
      </c>
      <c r="W206" s="123">
        <f>MIN(S206, S206+(INDEX('Pace of change parameters'!$E$25:$I$25,1,$B$6)-S206)*(1-V206))</f>
        <v>4.1437090995935844E-2</v>
      </c>
      <c r="X206" s="123">
        <v>3.74000000000001E-2</v>
      </c>
      <c r="Y206" s="99">
        <f t="shared" si="32"/>
        <v>47690.52870797689</v>
      </c>
      <c r="Z206" s="88">
        <v>-2.6175872607862694E-2</v>
      </c>
      <c r="AA206" s="90">
        <f t="shared" si="35"/>
        <v>45683.193278844425</v>
      </c>
      <c r="AB206" s="90">
        <f>IF(INDEX('Pace of change parameters'!$E$27:$I$27,1,$B$6)=1,MAX(AA206,Y206),Y206)</f>
        <v>47690.52870797689</v>
      </c>
      <c r="AC206" s="88">
        <f t="shared" si="33"/>
        <v>4.1437090995935844E-2</v>
      </c>
      <c r="AD206" s="134">
        <v>3.74000000000001E-2</v>
      </c>
      <c r="AE206" s="51">
        <f t="shared" si="34"/>
        <v>47691</v>
      </c>
      <c r="AF206" s="51">
        <v>230.31759948535617</v>
      </c>
      <c r="AG206" s="15">
        <f t="shared" si="29"/>
        <v>4.1447382787762388E-2</v>
      </c>
      <c r="AH206" s="15">
        <f t="shared" si="29"/>
        <v>3.7410251896089486E-2</v>
      </c>
      <c r="AI206" s="51"/>
      <c r="AJ206" s="51">
        <v>46911.133123372303</v>
      </c>
      <c r="AK206" s="51">
        <v>226.55133190985904</v>
      </c>
      <c r="AL206" s="15">
        <f t="shared" si="30"/>
        <v>1.6624345324951273E-2</v>
      </c>
      <c r="AM206" s="53">
        <f t="shared" si="30"/>
        <v>1.6624345324951273E-2</v>
      </c>
    </row>
    <row r="207" spans="1:39" x14ac:dyDescent="0.2">
      <c r="A207" s="160" t="s">
        <v>461</v>
      </c>
      <c r="B207" s="160" t="s">
        <v>462</v>
      </c>
      <c r="D207" s="62">
        <v>155860</v>
      </c>
      <c r="E207" s="67">
        <v>309.70892263838641</v>
      </c>
      <c r="F207" s="50"/>
      <c r="G207" s="82">
        <v>148007.2762070582</v>
      </c>
      <c r="H207" s="75">
        <v>291.54294327741252</v>
      </c>
      <c r="I207" s="84"/>
      <c r="J207" s="94">
        <f t="shared" si="28"/>
        <v>5.3056336108476598E-2</v>
      </c>
      <c r="K207" s="117">
        <f t="shared" si="28"/>
        <v>6.2309789277555483E-2</v>
      </c>
      <c r="L207" s="94">
        <v>4.651587726927997E-2</v>
      </c>
      <c r="M207" s="88">
        <f>INDEX('Pace of change parameters'!$E$20:$I$20,1,$B$6)</f>
        <v>3.7400000000000003E-2</v>
      </c>
      <c r="N207" s="99">
        <f>IF(INDEX('Pace of change parameters'!$E$28:$I$28,1,$B$6)=1,(1+L207)*D207,D207)</f>
        <v>163109.96463118997</v>
      </c>
      <c r="O207" s="85">
        <f>IF(K207&lt;INDEX('Pace of change parameters'!$E$16:$I$16,1,$B$6),1,IF(K207&gt;INDEX('Pace of change parameters'!$E$17:$I$17,1,$B$6),0,(K207-INDEX('Pace of change parameters'!$E$17:$I$17,1,$B$6))/(INDEX('Pace of change parameters'!$E$16:$I$16,1,$B$6)-INDEX('Pace of change parameters'!$E$17:$I$17,1,$B$6))))</f>
        <v>0</v>
      </c>
      <c r="P207" s="52">
        <v>4.651587726927997E-2</v>
      </c>
      <c r="Q207" s="52">
        <v>3.74000000000001E-2</v>
      </c>
      <c r="R207" s="9">
        <f>IF(INDEX('Pace of change parameters'!$E$29:$I$29,1,$B$6)=1,D207*(1+P207),D207)</f>
        <v>163109.96463118997</v>
      </c>
      <c r="S207" s="94">
        <f>IF(P207&lt;INDEX('Pace of change parameters'!$E$22:$I$22,1,$B$6),INDEX('Pace of change parameters'!$E$22:$I$22,1,$B$6),P207)</f>
        <v>4.651587726927997E-2</v>
      </c>
      <c r="T207" s="123">
        <v>3.74000000000001E-2</v>
      </c>
      <c r="U207" s="108">
        <f t="shared" si="31"/>
        <v>163109.96463118997</v>
      </c>
      <c r="V207" s="122">
        <f>IF(J207&gt;INDEX('Pace of change parameters'!$E$24:$I$24,1,$B$6),0,IF(J207&lt;INDEX('Pace of change parameters'!$E$23:$I$23,1,$B$6),1,(J207-INDEX('Pace of change parameters'!$E$24:$I$24,1,$B$6))/(INDEX('Pace of change parameters'!$E$23:$I$23,1,$B$6)-INDEX('Pace of change parameters'!$E$24:$I$24,1,$B$6))))</f>
        <v>1</v>
      </c>
      <c r="W207" s="123">
        <f>MIN(S207, S207+(INDEX('Pace of change parameters'!$E$25:$I$25,1,$B$6)-S207)*(1-V207))</f>
        <v>4.651587726927997E-2</v>
      </c>
      <c r="X207" s="123">
        <v>3.74000000000001E-2</v>
      </c>
      <c r="Y207" s="99">
        <f t="shared" si="32"/>
        <v>163109.96463118997</v>
      </c>
      <c r="Z207" s="88">
        <v>0</v>
      </c>
      <c r="AA207" s="90">
        <f t="shared" si="35"/>
        <v>154630.25182400714</v>
      </c>
      <c r="AB207" s="90">
        <f>IF(INDEX('Pace of change parameters'!$E$27:$I$27,1,$B$6)=1,MAX(AA207,Y207),Y207)</f>
        <v>163109.96463118997</v>
      </c>
      <c r="AC207" s="88">
        <f t="shared" si="33"/>
        <v>4.651587726927997E-2</v>
      </c>
      <c r="AD207" s="134">
        <v>3.74000000000001E-2</v>
      </c>
      <c r="AE207" s="51">
        <f t="shared" si="34"/>
        <v>163110</v>
      </c>
      <c r="AF207" s="51">
        <v>321.29210601411643</v>
      </c>
      <c r="AG207" s="15">
        <f t="shared" si="29"/>
        <v>4.6516104196073327E-2</v>
      </c>
      <c r="AH207" s="15">
        <f t="shared" si="29"/>
        <v>3.7400224950103977E-2</v>
      </c>
      <c r="AI207" s="51"/>
      <c r="AJ207" s="51">
        <v>154630.25182400714</v>
      </c>
      <c r="AK207" s="51">
        <v>304.58880057647247</v>
      </c>
      <c r="AL207" s="15">
        <f t="shared" si="30"/>
        <v>5.4838869341324648E-2</v>
      </c>
      <c r="AM207" s="53">
        <f t="shared" si="30"/>
        <v>5.4838869341324648E-2</v>
      </c>
    </row>
    <row r="208" spans="1:39" x14ac:dyDescent="0.2">
      <c r="A208" s="160" t="s">
        <v>463</v>
      </c>
      <c r="B208" s="160" t="s">
        <v>464</v>
      </c>
      <c r="D208" s="62">
        <v>197233</v>
      </c>
      <c r="E208" s="67">
        <v>246.27228931419981</v>
      </c>
      <c r="F208" s="50"/>
      <c r="G208" s="82">
        <v>187905.50726103617</v>
      </c>
      <c r="H208" s="75">
        <v>233.24634806366393</v>
      </c>
      <c r="I208" s="84"/>
      <c r="J208" s="94">
        <f t="shared" si="28"/>
        <v>4.9639272818152058E-2</v>
      </c>
      <c r="K208" s="117">
        <f t="shared" si="28"/>
        <v>5.5846281661741104E-2</v>
      </c>
      <c r="L208" s="94">
        <v>4.353463228852994E-2</v>
      </c>
      <c r="M208" s="88">
        <f>INDEX('Pace of change parameters'!$E$20:$I$20,1,$B$6)</f>
        <v>3.7400000000000003E-2</v>
      </c>
      <c r="N208" s="99">
        <f>IF(INDEX('Pace of change parameters'!$E$28:$I$28,1,$B$6)=1,(1+L208)*D208,D208)</f>
        <v>205819.46613016364</v>
      </c>
      <c r="O208" s="85">
        <f>IF(K208&lt;INDEX('Pace of change parameters'!$E$16:$I$16,1,$B$6),1,IF(K208&gt;INDEX('Pace of change parameters'!$E$17:$I$17,1,$B$6),0,(K208-INDEX('Pace of change parameters'!$E$17:$I$17,1,$B$6))/(INDEX('Pace of change parameters'!$E$16:$I$16,1,$B$6)-INDEX('Pace of change parameters'!$E$17:$I$17,1,$B$6))))</f>
        <v>0</v>
      </c>
      <c r="P208" s="52">
        <v>4.353463228852994E-2</v>
      </c>
      <c r="Q208" s="52">
        <v>3.74000000000001E-2</v>
      </c>
      <c r="R208" s="9">
        <f>IF(INDEX('Pace of change parameters'!$E$29:$I$29,1,$B$6)=1,D208*(1+P208),D208)</f>
        <v>205819.46613016364</v>
      </c>
      <c r="S208" s="94">
        <f>IF(P208&lt;INDEX('Pace of change parameters'!$E$22:$I$22,1,$B$6),INDEX('Pace of change parameters'!$E$22:$I$22,1,$B$6),P208)</f>
        <v>4.353463228852994E-2</v>
      </c>
      <c r="T208" s="123">
        <v>3.74000000000001E-2</v>
      </c>
      <c r="U208" s="108">
        <f t="shared" si="31"/>
        <v>205819.46613016364</v>
      </c>
      <c r="V208" s="122">
        <f>IF(J208&gt;INDEX('Pace of change parameters'!$E$24:$I$24,1,$B$6),0,IF(J208&lt;INDEX('Pace of change parameters'!$E$23:$I$23,1,$B$6),1,(J208-INDEX('Pace of change parameters'!$E$24:$I$24,1,$B$6))/(INDEX('Pace of change parameters'!$E$23:$I$23,1,$B$6)-INDEX('Pace of change parameters'!$E$24:$I$24,1,$B$6))))</f>
        <v>1</v>
      </c>
      <c r="W208" s="123">
        <f>MIN(S208, S208+(INDEX('Pace of change parameters'!$E$25:$I$25,1,$B$6)-S208)*(1-V208))</f>
        <v>4.353463228852994E-2</v>
      </c>
      <c r="X208" s="123">
        <v>3.74000000000001E-2</v>
      </c>
      <c r="Y208" s="99">
        <f t="shared" si="32"/>
        <v>205819.46613016364</v>
      </c>
      <c r="Z208" s="88">
        <v>-5.4340572210523908E-3</v>
      </c>
      <c r="AA208" s="90">
        <f t="shared" si="35"/>
        <v>195247.05376091425</v>
      </c>
      <c r="AB208" s="90">
        <f>IF(INDEX('Pace of change parameters'!$E$27:$I$27,1,$B$6)=1,MAX(AA208,Y208),Y208)</f>
        <v>205819.46613016364</v>
      </c>
      <c r="AC208" s="88">
        <f t="shared" si="33"/>
        <v>4.353463228852994E-2</v>
      </c>
      <c r="AD208" s="134">
        <v>3.74000000000001E-2</v>
      </c>
      <c r="AE208" s="51">
        <f t="shared" si="34"/>
        <v>205819</v>
      </c>
      <c r="AF208" s="51">
        <v>255.48229432905939</v>
      </c>
      <c r="AG208" s="15">
        <f t="shared" si="29"/>
        <v>4.3532268940795982E-2</v>
      </c>
      <c r="AH208" s="15">
        <f t="shared" si="29"/>
        <v>3.7397650545690331E-2</v>
      </c>
      <c r="AI208" s="51"/>
      <c r="AJ208" s="51">
        <v>196313.83437016592</v>
      </c>
      <c r="AK208" s="51">
        <v>243.68357058106852</v>
      </c>
      <c r="AL208" s="15">
        <f t="shared" si="30"/>
        <v>4.8418215966946621E-2</v>
      </c>
      <c r="AM208" s="53">
        <f t="shared" si="30"/>
        <v>4.8418215966946621E-2</v>
      </c>
    </row>
    <row r="209" spans="1:39" x14ac:dyDescent="0.2">
      <c r="A209" s="160" t="s">
        <v>465</v>
      </c>
      <c r="B209" s="160" t="s">
        <v>466</v>
      </c>
      <c r="D209" s="62">
        <v>156408</v>
      </c>
      <c r="E209" s="67">
        <v>241.16456093232316</v>
      </c>
      <c r="F209" s="50"/>
      <c r="G209" s="82">
        <v>151805.47894954763</v>
      </c>
      <c r="H209" s="75">
        <v>232.51034178174206</v>
      </c>
      <c r="I209" s="84"/>
      <c r="J209" s="94">
        <f t="shared" si="28"/>
        <v>3.0318543719900948E-2</v>
      </c>
      <c r="K209" s="117">
        <f t="shared" si="28"/>
        <v>3.7220792349550003E-2</v>
      </c>
      <c r="L209" s="94">
        <v>4.434968829983954E-2</v>
      </c>
      <c r="M209" s="88">
        <f>INDEX('Pace of change parameters'!$E$20:$I$20,1,$B$6)</f>
        <v>3.7400000000000003E-2</v>
      </c>
      <c r="N209" s="99">
        <f>IF(INDEX('Pace of change parameters'!$E$28:$I$28,1,$B$6)=1,(1+L209)*D209,D209)</f>
        <v>163344.6460476013</v>
      </c>
      <c r="O209" s="85">
        <f>IF(K209&lt;INDEX('Pace of change parameters'!$E$16:$I$16,1,$B$6),1,IF(K209&gt;INDEX('Pace of change parameters'!$E$17:$I$17,1,$B$6),0,(K209-INDEX('Pace of change parameters'!$E$17:$I$17,1,$B$6))/(INDEX('Pace of change parameters'!$E$16:$I$16,1,$B$6)-INDEX('Pace of change parameters'!$E$17:$I$17,1,$B$6))))</f>
        <v>0</v>
      </c>
      <c r="P209" s="52">
        <v>4.434968829983954E-2</v>
      </c>
      <c r="Q209" s="52">
        <v>3.74000000000001E-2</v>
      </c>
      <c r="R209" s="9">
        <f>IF(INDEX('Pace of change parameters'!$E$29:$I$29,1,$B$6)=1,D209*(1+P209),D209)</f>
        <v>163344.6460476013</v>
      </c>
      <c r="S209" s="94">
        <f>IF(P209&lt;INDEX('Pace of change parameters'!$E$22:$I$22,1,$B$6),INDEX('Pace of change parameters'!$E$22:$I$22,1,$B$6),P209)</f>
        <v>4.434968829983954E-2</v>
      </c>
      <c r="T209" s="123">
        <v>3.74000000000001E-2</v>
      </c>
      <c r="U209" s="108">
        <f t="shared" si="31"/>
        <v>163344.6460476013</v>
      </c>
      <c r="V209" s="122">
        <f>IF(J209&gt;INDEX('Pace of change parameters'!$E$24:$I$24,1,$B$6),0,IF(J209&lt;INDEX('Pace of change parameters'!$E$23:$I$23,1,$B$6),1,(J209-INDEX('Pace of change parameters'!$E$24:$I$24,1,$B$6))/(INDEX('Pace of change parameters'!$E$23:$I$23,1,$B$6)-INDEX('Pace of change parameters'!$E$24:$I$24,1,$B$6))))</f>
        <v>1</v>
      </c>
      <c r="W209" s="123">
        <f>MIN(S209, S209+(INDEX('Pace of change parameters'!$E$25:$I$25,1,$B$6)-S209)*(1-V209))</f>
        <v>4.434968829983954E-2</v>
      </c>
      <c r="X209" s="123">
        <v>3.74000000000001E-2</v>
      </c>
      <c r="Y209" s="99">
        <f t="shared" si="32"/>
        <v>163344.6460476013</v>
      </c>
      <c r="Z209" s="88">
        <v>-1.67409628560381E-2</v>
      </c>
      <c r="AA209" s="90">
        <f t="shared" si="35"/>
        <v>155943.32498041991</v>
      </c>
      <c r="AB209" s="90">
        <f>IF(INDEX('Pace of change parameters'!$E$27:$I$27,1,$B$6)=1,MAX(AA209,Y209),Y209)</f>
        <v>163344.6460476013</v>
      </c>
      <c r="AC209" s="88">
        <f t="shared" si="33"/>
        <v>4.434968829983954E-2</v>
      </c>
      <c r="AD209" s="134">
        <v>3.74000000000001E-2</v>
      </c>
      <c r="AE209" s="51">
        <f t="shared" si="34"/>
        <v>163345</v>
      </c>
      <c r="AF209" s="51">
        <v>250.18465763650775</v>
      </c>
      <c r="AG209" s="15">
        <f t="shared" si="29"/>
        <v>4.4351951306838444E-2</v>
      </c>
      <c r="AH209" s="15">
        <f t="shared" si="29"/>
        <v>3.7402247947681877E-2</v>
      </c>
      <c r="AI209" s="51"/>
      <c r="AJ209" s="51">
        <v>158598.41515759981</v>
      </c>
      <c r="AK209" s="51">
        <v>242.91462975846721</v>
      </c>
      <c r="AL209" s="15">
        <f t="shared" si="30"/>
        <v>2.9928324552824126E-2</v>
      </c>
      <c r="AM209" s="53">
        <f t="shared" si="30"/>
        <v>2.9928324552824126E-2</v>
      </c>
    </row>
    <row r="210" spans="1:39" x14ac:dyDescent="0.2">
      <c r="A210" s="160" t="s">
        <v>467</v>
      </c>
      <c r="B210" s="160" t="s">
        <v>468</v>
      </c>
      <c r="D210" s="62">
        <v>148042</v>
      </c>
      <c r="E210" s="67">
        <v>257.72323819696771</v>
      </c>
      <c r="F210" s="50"/>
      <c r="G210" s="82">
        <v>146460.55261784664</v>
      </c>
      <c r="H210" s="75">
        <v>252.95924090660989</v>
      </c>
      <c r="I210" s="84"/>
      <c r="J210" s="94">
        <f t="shared" si="28"/>
        <v>1.0797770142789043E-2</v>
      </c>
      <c r="K210" s="117">
        <f t="shared" si="28"/>
        <v>1.8833062881132845E-2</v>
      </c>
      <c r="L210" s="94">
        <v>4.5646766003035966E-2</v>
      </c>
      <c r="M210" s="88">
        <f>INDEX('Pace of change parameters'!$E$20:$I$20,1,$B$6)</f>
        <v>3.7400000000000003E-2</v>
      </c>
      <c r="N210" s="99">
        <f>IF(INDEX('Pace of change parameters'!$E$28:$I$28,1,$B$6)=1,(1+L210)*D210,D210)</f>
        <v>154799.63853262144</v>
      </c>
      <c r="O210" s="85">
        <f>IF(K210&lt;INDEX('Pace of change parameters'!$E$16:$I$16,1,$B$6),1,IF(K210&gt;INDEX('Pace of change parameters'!$E$17:$I$17,1,$B$6),0,(K210-INDEX('Pace of change parameters'!$E$17:$I$17,1,$B$6))/(INDEX('Pace of change parameters'!$E$16:$I$16,1,$B$6)-INDEX('Pace of change parameters'!$E$17:$I$17,1,$B$6))))</f>
        <v>0</v>
      </c>
      <c r="P210" s="52">
        <v>4.5646766003035966E-2</v>
      </c>
      <c r="Q210" s="52">
        <v>3.74000000000001E-2</v>
      </c>
      <c r="R210" s="9">
        <f>IF(INDEX('Pace of change parameters'!$E$29:$I$29,1,$B$6)=1,D210*(1+P210),D210)</f>
        <v>154799.63853262144</v>
      </c>
      <c r="S210" s="94">
        <f>IF(P210&lt;INDEX('Pace of change parameters'!$E$22:$I$22,1,$B$6),INDEX('Pace of change parameters'!$E$22:$I$22,1,$B$6),P210)</f>
        <v>4.5646766003035966E-2</v>
      </c>
      <c r="T210" s="123">
        <v>3.74000000000001E-2</v>
      </c>
      <c r="U210" s="108">
        <f t="shared" si="31"/>
        <v>154799.63853262144</v>
      </c>
      <c r="V210" s="122">
        <f>IF(J210&gt;INDEX('Pace of change parameters'!$E$24:$I$24,1,$B$6),0,IF(J210&lt;INDEX('Pace of change parameters'!$E$23:$I$23,1,$B$6),1,(J210-INDEX('Pace of change parameters'!$E$24:$I$24,1,$B$6))/(INDEX('Pace of change parameters'!$E$23:$I$23,1,$B$6)-INDEX('Pace of change parameters'!$E$24:$I$24,1,$B$6))))</f>
        <v>1</v>
      </c>
      <c r="W210" s="123">
        <f>MIN(S210, S210+(INDEX('Pace of change parameters'!$E$25:$I$25,1,$B$6)-S210)*(1-V210))</f>
        <v>4.5646766003035966E-2</v>
      </c>
      <c r="X210" s="123">
        <v>3.74000000000001E-2</v>
      </c>
      <c r="Y210" s="99">
        <f t="shared" si="32"/>
        <v>154799.63853262144</v>
      </c>
      <c r="Z210" s="88">
        <v>0</v>
      </c>
      <c r="AA210" s="90">
        <f t="shared" si="35"/>
        <v>153014.31601172098</v>
      </c>
      <c r="AB210" s="90">
        <f>IF(INDEX('Pace of change parameters'!$E$27:$I$27,1,$B$6)=1,MAX(AA210,Y210),Y210)</f>
        <v>154799.63853262144</v>
      </c>
      <c r="AC210" s="88">
        <f t="shared" si="33"/>
        <v>4.5646766003035966E-2</v>
      </c>
      <c r="AD210" s="134">
        <v>3.74000000000001E-2</v>
      </c>
      <c r="AE210" s="51">
        <f t="shared" si="34"/>
        <v>154800</v>
      </c>
      <c r="AF210" s="51">
        <v>267.36271161366415</v>
      </c>
      <c r="AG210" s="15">
        <f t="shared" si="29"/>
        <v>4.5649207657286528E-2</v>
      </c>
      <c r="AH210" s="15">
        <f t="shared" si="29"/>
        <v>3.7402422397507573E-2</v>
      </c>
      <c r="AI210" s="51"/>
      <c r="AJ210" s="51">
        <v>153014.31601172098</v>
      </c>
      <c r="AK210" s="51">
        <v>264.27856876359061</v>
      </c>
      <c r="AL210" s="15">
        <f t="shared" si="30"/>
        <v>1.1670045227285986E-2</v>
      </c>
      <c r="AM210" s="53">
        <f t="shared" si="30"/>
        <v>1.1670045227285986E-2</v>
      </c>
    </row>
    <row r="211" spans="1:39" x14ac:dyDescent="0.2">
      <c r="A211" s="160" t="s">
        <v>469</v>
      </c>
      <c r="B211" s="160" t="s">
        <v>470</v>
      </c>
      <c r="D211" s="62">
        <v>59239</v>
      </c>
      <c r="E211" s="67">
        <v>266.51744488576668</v>
      </c>
      <c r="F211" s="50"/>
      <c r="G211" s="82">
        <v>57102.592243707462</v>
      </c>
      <c r="H211" s="75">
        <v>254.35547587553924</v>
      </c>
      <c r="I211" s="84"/>
      <c r="J211" s="94">
        <f t="shared" si="28"/>
        <v>3.7413498623225072E-2</v>
      </c>
      <c r="K211" s="117">
        <f t="shared" si="28"/>
        <v>4.7814850332447811E-2</v>
      </c>
      <c r="L211" s="94">
        <v>4.7801216368851485E-2</v>
      </c>
      <c r="M211" s="88">
        <f>INDEX('Pace of change parameters'!$E$20:$I$20,1,$B$6)</f>
        <v>3.7400000000000003E-2</v>
      </c>
      <c r="N211" s="99">
        <f>IF(INDEX('Pace of change parameters'!$E$28:$I$28,1,$B$6)=1,(1+L211)*D211,D211)</f>
        <v>62070.696256474395</v>
      </c>
      <c r="O211" s="85">
        <f>IF(K211&lt;INDEX('Pace of change parameters'!$E$16:$I$16,1,$B$6),1,IF(K211&gt;INDEX('Pace of change parameters'!$E$17:$I$17,1,$B$6),0,(K211-INDEX('Pace of change parameters'!$E$17:$I$17,1,$B$6))/(INDEX('Pace of change parameters'!$E$16:$I$16,1,$B$6)-INDEX('Pace of change parameters'!$E$17:$I$17,1,$B$6))))</f>
        <v>0</v>
      </c>
      <c r="P211" s="52">
        <v>4.7801216368851485E-2</v>
      </c>
      <c r="Q211" s="52">
        <v>3.74000000000001E-2</v>
      </c>
      <c r="R211" s="9">
        <f>IF(INDEX('Pace of change parameters'!$E$29:$I$29,1,$B$6)=1,D211*(1+P211),D211)</f>
        <v>62070.696256474395</v>
      </c>
      <c r="S211" s="94">
        <f>IF(P211&lt;INDEX('Pace of change parameters'!$E$22:$I$22,1,$B$6),INDEX('Pace of change parameters'!$E$22:$I$22,1,$B$6),P211)</f>
        <v>4.7801216368851485E-2</v>
      </c>
      <c r="T211" s="123">
        <v>3.74000000000001E-2</v>
      </c>
      <c r="U211" s="108">
        <f t="shared" si="31"/>
        <v>62070.696256474395</v>
      </c>
      <c r="V211" s="122">
        <f>IF(J211&gt;INDEX('Pace of change parameters'!$E$24:$I$24,1,$B$6),0,IF(J211&lt;INDEX('Pace of change parameters'!$E$23:$I$23,1,$B$6),1,(J211-INDEX('Pace of change parameters'!$E$24:$I$24,1,$B$6))/(INDEX('Pace of change parameters'!$E$23:$I$23,1,$B$6)-INDEX('Pace of change parameters'!$E$24:$I$24,1,$B$6))))</f>
        <v>1</v>
      </c>
      <c r="W211" s="123">
        <f>MIN(S211, S211+(INDEX('Pace of change parameters'!$E$25:$I$25,1,$B$6)-S211)*(1-V211))</f>
        <v>4.7801216368851485E-2</v>
      </c>
      <c r="X211" s="123">
        <v>3.74000000000001E-2</v>
      </c>
      <c r="Y211" s="99">
        <f t="shared" si="32"/>
        <v>62070.696256474395</v>
      </c>
      <c r="Z211" s="88">
        <v>-1.8191333735506077E-2</v>
      </c>
      <c r="AA211" s="90">
        <f t="shared" si="35"/>
        <v>58572.543298645178</v>
      </c>
      <c r="AB211" s="90">
        <f>IF(INDEX('Pace of change parameters'!$E$27:$I$27,1,$B$6)=1,MAX(AA211,Y211),Y211)</f>
        <v>62070.696256474395</v>
      </c>
      <c r="AC211" s="88">
        <f t="shared" si="33"/>
        <v>4.7801216368851485E-2</v>
      </c>
      <c r="AD211" s="134">
        <v>3.74000000000001E-2</v>
      </c>
      <c r="AE211" s="51">
        <f t="shared" si="34"/>
        <v>62071</v>
      </c>
      <c r="AF211" s="51">
        <v>276.48655030736188</v>
      </c>
      <c r="AG211" s="15">
        <f t="shared" si="29"/>
        <v>4.7806343793784567E-2</v>
      </c>
      <c r="AH211" s="15">
        <f t="shared" si="29"/>
        <v>3.7405076526484393E-2</v>
      </c>
      <c r="AI211" s="51"/>
      <c r="AJ211" s="51">
        <v>59657.798215916395</v>
      </c>
      <c r="AK211" s="51">
        <v>265.73728194569787</v>
      </c>
      <c r="AL211" s="15">
        <f t="shared" si="30"/>
        <v>4.045073496258822E-2</v>
      </c>
      <c r="AM211" s="53">
        <f t="shared" si="30"/>
        <v>4.045073496258822E-2</v>
      </c>
    </row>
    <row r="212" spans="1:39" x14ac:dyDescent="0.2">
      <c r="A212" s="160" t="s">
        <v>471</v>
      </c>
      <c r="B212" s="160" t="s">
        <v>472</v>
      </c>
      <c r="D212" s="62">
        <v>239217</v>
      </c>
      <c r="E212" s="67">
        <v>261.22992201603341</v>
      </c>
      <c r="F212" s="50"/>
      <c r="G212" s="82">
        <v>241735.93159815806</v>
      </c>
      <c r="H212" s="75">
        <v>262.6768395856007</v>
      </c>
      <c r="I212" s="84"/>
      <c r="J212" s="94">
        <f t="shared" si="28"/>
        <v>-1.0420178669778069E-2</v>
      </c>
      <c r="K212" s="117">
        <f t="shared" si="28"/>
        <v>-5.5083560920329289E-3</v>
      </c>
      <c r="L212" s="94">
        <v>4.2549180118995888E-2</v>
      </c>
      <c r="M212" s="88">
        <f>INDEX('Pace of change parameters'!$E$20:$I$20,1,$B$6)</f>
        <v>3.7400000000000003E-2</v>
      </c>
      <c r="N212" s="99">
        <f>IF(INDEX('Pace of change parameters'!$E$28:$I$28,1,$B$6)=1,(1+L212)*D212,D212)</f>
        <v>249395.48722052583</v>
      </c>
      <c r="O212" s="85">
        <f>IF(K212&lt;INDEX('Pace of change parameters'!$E$16:$I$16,1,$B$6),1,IF(K212&gt;INDEX('Pace of change parameters'!$E$17:$I$17,1,$B$6),0,(K212-INDEX('Pace of change parameters'!$E$17:$I$17,1,$B$6))/(INDEX('Pace of change parameters'!$E$16:$I$16,1,$B$6)-INDEX('Pace of change parameters'!$E$17:$I$17,1,$B$6))))</f>
        <v>0</v>
      </c>
      <c r="P212" s="52">
        <v>4.2549180118995888E-2</v>
      </c>
      <c r="Q212" s="52">
        <v>3.74000000000001E-2</v>
      </c>
      <c r="R212" s="9">
        <f>IF(INDEX('Pace of change parameters'!$E$29:$I$29,1,$B$6)=1,D212*(1+P212),D212)</f>
        <v>249395.48722052583</v>
      </c>
      <c r="S212" s="94">
        <f>IF(P212&lt;INDEX('Pace of change parameters'!$E$22:$I$22,1,$B$6),INDEX('Pace of change parameters'!$E$22:$I$22,1,$B$6),P212)</f>
        <v>4.2549180118995888E-2</v>
      </c>
      <c r="T212" s="123">
        <v>3.74000000000001E-2</v>
      </c>
      <c r="U212" s="108">
        <f t="shared" si="31"/>
        <v>249395.48722052583</v>
      </c>
      <c r="V212" s="122">
        <f>IF(J212&gt;INDEX('Pace of change parameters'!$E$24:$I$24,1,$B$6),0,IF(J212&lt;INDEX('Pace of change parameters'!$E$23:$I$23,1,$B$6),1,(J212-INDEX('Pace of change parameters'!$E$24:$I$24,1,$B$6))/(INDEX('Pace of change parameters'!$E$23:$I$23,1,$B$6)-INDEX('Pace of change parameters'!$E$24:$I$24,1,$B$6))))</f>
        <v>1</v>
      </c>
      <c r="W212" s="123">
        <f>MIN(S212, S212+(INDEX('Pace of change parameters'!$E$25:$I$25,1,$B$6)-S212)*(1-V212))</f>
        <v>4.2549180118995888E-2</v>
      </c>
      <c r="X212" s="123">
        <v>3.74000000000001E-2</v>
      </c>
      <c r="Y212" s="99">
        <f t="shared" si="32"/>
        <v>249395.48722052583</v>
      </c>
      <c r="Z212" s="88">
        <v>0</v>
      </c>
      <c r="AA212" s="90">
        <f t="shared" si="35"/>
        <v>252553.04290338382</v>
      </c>
      <c r="AB212" s="90">
        <f>IF(INDEX('Pace of change parameters'!$E$27:$I$27,1,$B$6)=1,MAX(AA212,Y212),Y212)</f>
        <v>249395.48722052583</v>
      </c>
      <c r="AC212" s="88">
        <f t="shared" si="33"/>
        <v>4.2549180118995888E-2</v>
      </c>
      <c r="AD212" s="134">
        <v>3.74000000000001E-2</v>
      </c>
      <c r="AE212" s="51">
        <f t="shared" si="34"/>
        <v>249395</v>
      </c>
      <c r="AF212" s="51">
        <v>270.99939167235516</v>
      </c>
      <c r="AG212" s="15">
        <f t="shared" si="29"/>
        <v>4.2547143388638853E-2</v>
      </c>
      <c r="AH212" s="15">
        <f t="shared" si="29"/>
        <v>3.7397973329112544E-2</v>
      </c>
      <c r="AI212" s="51"/>
      <c r="AJ212" s="51">
        <v>252553.04290338382</v>
      </c>
      <c r="AK212" s="51">
        <v>274.43100700422713</v>
      </c>
      <c r="AL212" s="15">
        <f t="shared" si="30"/>
        <v>-1.2504473781343228E-2</v>
      </c>
      <c r="AM212" s="53">
        <f t="shared" si="30"/>
        <v>-1.2504473781343228E-2</v>
      </c>
    </row>
    <row r="213" spans="1:39" x14ac:dyDescent="0.2">
      <c r="A213" s="160" t="s">
        <v>473</v>
      </c>
      <c r="B213" s="160" t="s">
        <v>474</v>
      </c>
      <c r="D213" s="62">
        <v>135483</v>
      </c>
      <c r="E213" s="67">
        <v>236.8180589271775</v>
      </c>
      <c r="F213" s="50"/>
      <c r="G213" s="82">
        <v>137611.25687558969</v>
      </c>
      <c r="H213" s="75">
        <v>239.00187563295066</v>
      </c>
      <c r="I213" s="84"/>
      <c r="J213" s="94">
        <f t="shared" si="28"/>
        <v>-1.5465717877381158E-2</v>
      </c>
      <c r="K213" s="117">
        <f t="shared" si="28"/>
        <v>-9.1372366848156972E-3</v>
      </c>
      <c r="L213" s="94">
        <v>4.4068296379698779E-2</v>
      </c>
      <c r="M213" s="88">
        <f>INDEX('Pace of change parameters'!$E$20:$I$20,1,$B$6)</f>
        <v>3.7400000000000003E-2</v>
      </c>
      <c r="N213" s="99">
        <f>IF(INDEX('Pace of change parameters'!$E$28:$I$28,1,$B$6)=1,(1+L213)*D213,D213)</f>
        <v>141453.50499841073</v>
      </c>
      <c r="O213" s="85">
        <f>IF(K213&lt;INDEX('Pace of change parameters'!$E$16:$I$16,1,$B$6),1,IF(K213&gt;INDEX('Pace of change parameters'!$E$17:$I$17,1,$B$6),0,(K213-INDEX('Pace of change parameters'!$E$17:$I$17,1,$B$6))/(INDEX('Pace of change parameters'!$E$16:$I$16,1,$B$6)-INDEX('Pace of change parameters'!$E$17:$I$17,1,$B$6))))</f>
        <v>0</v>
      </c>
      <c r="P213" s="52">
        <v>4.4068296379698779E-2</v>
      </c>
      <c r="Q213" s="52">
        <v>3.74000000000001E-2</v>
      </c>
      <c r="R213" s="9">
        <f>IF(INDEX('Pace of change parameters'!$E$29:$I$29,1,$B$6)=1,D213*(1+P213),D213)</f>
        <v>141453.50499841073</v>
      </c>
      <c r="S213" s="94">
        <f>IF(P213&lt;INDEX('Pace of change parameters'!$E$22:$I$22,1,$B$6),INDEX('Pace of change parameters'!$E$22:$I$22,1,$B$6),P213)</f>
        <v>4.4068296379698779E-2</v>
      </c>
      <c r="T213" s="123">
        <v>3.74000000000001E-2</v>
      </c>
      <c r="U213" s="108">
        <f t="shared" si="31"/>
        <v>141453.50499841073</v>
      </c>
      <c r="V213" s="122">
        <f>IF(J213&gt;INDEX('Pace of change parameters'!$E$24:$I$24,1,$B$6),0,IF(J213&lt;INDEX('Pace of change parameters'!$E$23:$I$23,1,$B$6),1,(J213-INDEX('Pace of change parameters'!$E$24:$I$24,1,$B$6))/(INDEX('Pace of change parameters'!$E$23:$I$23,1,$B$6)-INDEX('Pace of change parameters'!$E$24:$I$24,1,$B$6))))</f>
        <v>1</v>
      </c>
      <c r="W213" s="123">
        <f>MIN(S213, S213+(INDEX('Pace of change parameters'!$E$25:$I$25,1,$B$6)-S213)*(1-V213))</f>
        <v>4.4068296379698779E-2</v>
      </c>
      <c r="X213" s="123">
        <v>3.74000000000001E-2</v>
      </c>
      <c r="Y213" s="99">
        <f t="shared" si="32"/>
        <v>141453.50499841073</v>
      </c>
      <c r="Z213" s="88">
        <v>-2.3882921034272364E-2</v>
      </c>
      <c r="AA213" s="90">
        <f t="shared" si="35"/>
        <v>140335.41069584139</v>
      </c>
      <c r="AB213" s="90">
        <f>IF(INDEX('Pace of change parameters'!$E$27:$I$27,1,$B$6)=1,MAX(AA213,Y213),Y213)</f>
        <v>141453.50499841073</v>
      </c>
      <c r="AC213" s="88">
        <f t="shared" si="33"/>
        <v>4.4068296379698779E-2</v>
      </c>
      <c r="AD213" s="134">
        <v>3.74000000000001E-2</v>
      </c>
      <c r="AE213" s="51">
        <f t="shared" si="34"/>
        <v>141454</v>
      </c>
      <c r="AF213" s="51">
        <v>245.67591404493905</v>
      </c>
      <c r="AG213" s="15">
        <f t="shared" si="29"/>
        <v>4.4071949986345116E-2</v>
      </c>
      <c r="AH213" s="15">
        <f t="shared" si="29"/>
        <v>3.740363027164828E-2</v>
      </c>
      <c r="AI213" s="51"/>
      <c r="AJ213" s="51">
        <v>143769.03521095822</v>
      </c>
      <c r="AK213" s="51">
        <v>249.69664439896493</v>
      </c>
      <c r="AL213" s="15">
        <f t="shared" si="30"/>
        <v>-1.610246050243902E-2</v>
      </c>
      <c r="AM213" s="53">
        <f t="shared" si="30"/>
        <v>-1.610246050243902E-2</v>
      </c>
    </row>
    <row r="214" spans="1:39" x14ac:dyDescent="0.2">
      <c r="A214" s="160" t="s">
        <v>475</v>
      </c>
      <c r="B214" s="160" t="s">
        <v>476</v>
      </c>
      <c r="D214" s="62">
        <v>75565</v>
      </c>
      <c r="E214" s="67">
        <v>260.01209038618566</v>
      </c>
      <c r="F214" s="50"/>
      <c r="G214" s="82">
        <v>79580.319623793665</v>
      </c>
      <c r="H214" s="75">
        <v>272.51636613447414</v>
      </c>
      <c r="I214" s="84"/>
      <c r="J214" s="94">
        <f t="shared" si="28"/>
        <v>-5.0456188700618521E-2</v>
      </c>
      <c r="K214" s="117">
        <f t="shared" si="28"/>
        <v>-4.5884494665976105E-2</v>
      </c>
      <c r="L214" s="94">
        <v>4.2394688328333263E-2</v>
      </c>
      <c r="M214" s="88">
        <f>INDEX('Pace of change parameters'!$E$20:$I$20,1,$B$6)</f>
        <v>3.7400000000000003E-2</v>
      </c>
      <c r="N214" s="99">
        <f>IF(INDEX('Pace of change parameters'!$E$28:$I$28,1,$B$6)=1,(1+L214)*D214,D214)</f>
        <v>78768.554623530508</v>
      </c>
      <c r="O214" s="85">
        <f>IF(K214&lt;INDEX('Pace of change parameters'!$E$16:$I$16,1,$B$6),1,IF(K214&gt;INDEX('Pace of change parameters'!$E$17:$I$17,1,$B$6),0,(K214-INDEX('Pace of change parameters'!$E$17:$I$17,1,$B$6))/(INDEX('Pace of change parameters'!$E$16:$I$16,1,$B$6)-INDEX('Pace of change parameters'!$E$17:$I$17,1,$B$6))))</f>
        <v>0</v>
      </c>
      <c r="P214" s="52">
        <v>4.2394688328333263E-2</v>
      </c>
      <c r="Q214" s="52">
        <v>3.74000000000001E-2</v>
      </c>
      <c r="R214" s="9">
        <f>IF(INDEX('Pace of change parameters'!$E$29:$I$29,1,$B$6)=1,D214*(1+P214),D214)</f>
        <v>78768.554623530508</v>
      </c>
      <c r="S214" s="94">
        <f>IF(P214&lt;INDEX('Pace of change parameters'!$E$22:$I$22,1,$B$6),INDEX('Pace of change parameters'!$E$22:$I$22,1,$B$6),P214)</f>
        <v>4.2394688328333263E-2</v>
      </c>
      <c r="T214" s="123">
        <v>3.74000000000001E-2</v>
      </c>
      <c r="U214" s="108">
        <f t="shared" si="31"/>
        <v>78768.554623530508</v>
      </c>
      <c r="V214" s="122">
        <f>IF(J214&gt;INDEX('Pace of change parameters'!$E$24:$I$24,1,$B$6),0,IF(J214&lt;INDEX('Pace of change parameters'!$E$23:$I$23,1,$B$6),1,(J214-INDEX('Pace of change parameters'!$E$24:$I$24,1,$B$6))/(INDEX('Pace of change parameters'!$E$23:$I$23,1,$B$6)-INDEX('Pace of change parameters'!$E$24:$I$24,1,$B$6))))</f>
        <v>1</v>
      </c>
      <c r="W214" s="123">
        <f>MIN(S214, S214+(INDEX('Pace of change parameters'!$E$25:$I$25,1,$B$6)-S214)*(1-V214))</f>
        <v>4.2394688328333263E-2</v>
      </c>
      <c r="X214" s="123">
        <v>3.74000000000001E-2</v>
      </c>
      <c r="Y214" s="99">
        <f t="shared" si="32"/>
        <v>78768.554623530508</v>
      </c>
      <c r="Z214" s="88">
        <v>0</v>
      </c>
      <c r="AA214" s="90">
        <f t="shared" si="35"/>
        <v>83141.350743101939</v>
      </c>
      <c r="AB214" s="90">
        <f>IF(INDEX('Pace of change parameters'!$E$27:$I$27,1,$B$6)=1,MAX(AA214,Y214),Y214)</f>
        <v>78768.554623530508</v>
      </c>
      <c r="AC214" s="88">
        <f t="shared" si="33"/>
        <v>4.2394688328333263E-2</v>
      </c>
      <c r="AD214" s="134">
        <v>3.74000000000001E-2</v>
      </c>
      <c r="AE214" s="51">
        <f t="shared" si="34"/>
        <v>78769</v>
      </c>
      <c r="AF214" s="51">
        <v>269.7380677223158</v>
      </c>
      <c r="AG214" s="15">
        <f t="shared" si="29"/>
        <v>4.2400582280156085E-2</v>
      </c>
      <c r="AH214" s="15">
        <f t="shared" si="29"/>
        <v>3.7405865710646413E-2</v>
      </c>
      <c r="AI214" s="51"/>
      <c r="AJ214" s="51">
        <v>83141.350743101939</v>
      </c>
      <c r="AK214" s="51">
        <v>284.71082909860024</v>
      </c>
      <c r="AL214" s="15">
        <f t="shared" si="30"/>
        <v>-5.2589363824651403E-2</v>
      </c>
      <c r="AM214" s="53">
        <f t="shared" si="30"/>
        <v>-5.2589363824651403E-2</v>
      </c>
    </row>
    <row r="215" spans="1:39" x14ac:dyDescent="0.2">
      <c r="A215" s="160" t="s">
        <v>477</v>
      </c>
      <c r="B215" s="160" t="s">
        <v>478</v>
      </c>
      <c r="D215" s="62">
        <v>68286</v>
      </c>
      <c r="E215" s="67">
        <v>252.38773228657809</v>
      </c>
      <c r="F215" s="50"/>
      <c r="G215" s="82">
        <v>66361.998871989694</v>
      </c>
      <c r="H215" s="75">
        <v>243.3294655845236</v>
      </c>
      <c r="I215" s="84"/>
      <c r="J215" s="94">
        <f t="shared" si="28"/>
        <v>2.8992513196018255E-2</v>
      </c>
      <c r="K215" s="117">
        <f t="shared" si="28"/>
        <v>3.7226345277563411E-2</v>
      </c>
      <c r="L215" s="94">
        <v>4.5701107434557242E-2</v>
      </c>
      <c r="M215" s="88">
        <f>INDEX('Pace of change parameters'!$E$20:$I$20,1,$B$6)</f>
        <v>3.7400000000000003E-2</v>
      </c>
      <c r="N215" s="99">
        <f>IF(INDEX('Pace of change parameters'!$E$28:$I$28,1,$B$6)=1,(1+L215)*D215,D215)</f>
        <v>71406.745822276178</v>
      </c>
      <c r="O215" s="85">
        <f>IF(K215&lt;INDEX('Pace of change parameters'!$E$16:$I$16,1,$B$6),1,IF(K215&gt;INDEX('Pace of change parameters'!$E$17:$I$17,1,$B$6),0,(K215-INDEX('Pace of change parameters'!$E$17:$I$17,1,$B$6))/(INDEX('Pace of change parameters'!$E$16:$I$16,1,$B$6)-INDEX('Pace of change parameters'!$E$17:$I$17,1,$B$6))))</f>
        <v>0</v>
      </c>
      <c r="P215" s="52">
        <v>4.5701107434557242E-2</v>
      </c>
      <c r="Q215" s="52">
        <v>3.74000000000001E-2</v>
      </c>
      <c r="R215" s="9">
        <f>IF(INDEX('Pace of change parameters'!$E$29:$I$29,1,$B$6)=1,D215*(1+P215),D215)</f>
        <v>71406.745822276178</v>
      </c>
      <c r="S215" s="94">
        <f>IF(P215&lt;INDEX('Pace of change parameters'!$E$22:$I$22,1,$B$6),INDEX('Pace of change parameters'!$E$22:$I$22,1,$B$6),P215)</f>
        <v>4.5701107434557242E-2</v>
      </c>
      <c r="T215" s="123">
        <v>3.74000000000001E-2</v>
      </c>
      <c r="U215" s="108">
        <f t="shared" si="31"/>
        <v>71406.745822276178</v>
      </c>
      <c r="V215" s="122">
        <f>IF(J215&gt;INDEX('Pace of change parameters'!$E$24:$I$24,1,$B$6),0,IF(J215&lt;INDEX('Pace of change parameters'!$E$23:$I$23,1,$B$6),1,(J215-INDEX('Pace of change parameters'!$E$24:$I$24,1,$B$6))/(INDEX('Pace of change parameters'!$E$23:$I$23,1,$B$6)-INDEX('Pace of change parameters'!$E$24:$I$24,1,$B$6))))</f>
        <v>1</v>
      </c>
      <c r="W215" s="123">
        <f>MIN(S215, S215+(INDEX('Pace of change parameters'!$E$25:$I$25,1,$B$6)-S215)*(1-V215))</f>
        <v>4.5701107434557242E-2</v>
      </c>
      <c r="X215" s="123">
        <v>3.74000000000001E-2</v>
      </c>
      <c r="Y215" s="99">
        <f t="shared" si="32"/>
        <v>71406.745822276178</v>
      </c>
      <c r="Z215" s="88">
        <v>-3.6250246466859815E-2</v>
      </c>
      <c r="AA215" s="90">
        <f t="shared" si="35"/>
        <v>66818.255931565101</v>
      </c>
      <c r="AB215" s="90">
        <f>IF(INDEX('Pace of change parameters'!$E$27:$I$27,1,$B$6)=1,MAX(AA215,Y215),Y215)</f>
        <v>71406.745822276178</v>
      </c>
      <c r="AC215" s="88">
        <f t="shared" si="33"/>
        <v>4.5701107434557242E-2</v>
      </c>
      <c r="AD215" s="134">
        <v>3.74000000000001E-2</v>
      </c>
      <c r="AE215" s="51">
        <f t="shared" si="34"/>
        <v>71407</v>
      </c>
      <c r="AF215" s="51">
        <v>261.82796546726621</v>
      </c>
      <c r="AG215" s="15">
        <f t="shared" si="29"/>
        <v>4.5704829686905146E-2</v>
      </c>
      <c r="AH215" s="15">
        <f t="shared" si="29"/>
        <v>3.7403692703926961E-2</v>
      </c>
      <c r="AI215" s="51"/>
      <c r="AJ215" s="51">
        <v>69331.541395063439</v>
      </c>
      <c r="AK215" s="51">
        <v>254.21788376740386</v>
      </c>
      <c r="AL215" s="15">
        <f t="shared" si="30"/>
        <v>2.993527279467556E-2</v>
      </c>
      <c r="AM215" s="53">
        <f t="shared" si="30"/>
        <v>2.993527279467556E-2</v>
      </c>
    </row>
    <row r="216" spans="1:39" x14ac:dyDescent="0.2">
      <c r="A216" s="160" t="s">
        <v>479</v>
      </c>
      <c r="B216" s="160" t="s">
        <v>480</v>
      </c>
      <c r="D216" s="62">
        <v>52223</v>
      </c>
      <c r="E216" s="67">
        <v>218.29612738646131</v>
      </c>
      <c r="F216" s="50"/>
      <c r="G216" s="82">
        <v>55440.806870638211</v>
      </c>
      <c r="H216" s="75">
        <v>229.22645841847003</v>
      </c>
      <c r="I216" s="84"/>
      <c r="J216" s="94">
        <f t="shared" si="28"/>
        <v>-5.8040404753603614E-2</v>
      </c>
      <c r="K216" s="117">
        <f t="shared" si="28"/>
        <v>-4.7683548868754921E-2</v>
      </c>
      <c r="L216" s="94">
        <v>4.8806224162015965E-2</v>
      </c>
      <c r="M216" s="88">
        <f>INDEX('Pace of change parameters'!$E$20:$I$20,1,$B$6)</f>
        <v>3.7400000000000003E-2</v>
      </c>
      <c r="N216" s="99">
        <f>IF(INDEX('Pace of change parameters'!$E$28:$I$28,1,$B$6)=1,(1+L216)*D216,D216)</f>
        <v>54771.80744441296</v>
      </c>
      <c r="O216" s="85">
        <f>IF(K216&lt;INDEX('Pace of change parameters'!$E$16:$I$16,1,$B$6),1,IF(K216&gt;INDEX('Pace of change parameters'!$E$17:$I$17,1,$B$6),0,(K216-INDEX('Pace of change parameters'!$E$17:$I$17,1,$B$6))/(INDEX('Pace of change parameters'!$E$16:$I$16,1,$B$6)-INDEX('Pace of change parameters'!$E$17:$I$17,1,$B$6))))</f>
        <v>0</v>
      </c>
      <c r="P216" s="52">
        <v>4.8806224162015965E-2</v>
      </c>
      <c r="Q216" s="52">
        <v>3.74000000000001E-2</v>
      </c>
      <c r="R216" s="9">
        <f>IF(INDEX('Pace of change parameters'!$E$29:$I$29,1,$B$6)=1,D216*(1+P216),D216)</f>
        <v>54771.80744441296</v>
      </c>
      <c r="S216" s="94">
        <f>IF(P216&lt;INDEX('Pace of change parameters'!$E$22:$I$22,1,$B$6),INDEX('Pace of change parameters'!$E$22:$I$22,1,$B$6),P216)</f>
        <v>4.8806224162015965E-2</v>
      </c>
      <c r="T216" s="123">
        <v>3.74000000000001E-2</v>
      </c>
      <c r="U216" s="108">
        <f t="shared" si="31"/>
        <v>54771.80744441296</v>
      </c>
      <c r="V216" s="122">
        <f>IF(J216&gt;INDEX('Pace of change parameters'!$E$24:$I$24,1,$B$6),0,IF(J216&lt;INDEX('Pace of change parameters'!$E$23:$I$23,1,$B$6),1,(J216-INDEX('Pace of change parameters'!$E$24:$I$24,1,$B$6))/(INDEX('Pace of change parameters'!$E$23:$I$23,1,$B$6)-INDEX('Pace of change parameters'!$E$24:$I$24,1,$B$6))))</f>
        <v>1</v>
      </c>
      <c r="W216" s="123">
        <f>MIN(S216, S216+(INDEX('Pace of change parameters'!$E$25:$I$25,1,$B$6)-S216)*(1-V216))</f>
        <v>4.8806224162015965E-2</v>
      </c>
      <c r="X216" s="123">
        <v>3.74000000000001E-2</v>
      </c>
      <c r="Y216" s="99">
        <f t="shared" si="32"/>
        <v>54771.80744441296</v>
      </c>
      <c r="Z216" s="88">
        <v>-1.3050736087264703E-2</v>
      </c>
      <c r="AA216" s="90">
        <f t="shared" si="35"/>
        <v>57165.731684646336</v>
      </c>
      <c r="AB216" s="90">
        <f>IF(INDEX('Pace of change parameters'!$E$27:$I$27,1,$B$6)=1,MAX(AA216,Y216),Y216)</f>
        <v>54771.80744441296</v>
      </c>
      <c r="AC216" s="88">
        <f t="shared" si="33"/>
        <v>4.8806224162015965E-2</v>
      </c>
      <c r="AD216" s="134">
        <v>3.74000000000001E-2</v>
      </c>
      <c r="AE216" s="51">
        <f t="shared" si="34"/>
        <v>54772</v>
      </c>
      <c r="AF216" s="51">
        <v>226.4611986941652</v>
      </c>
      <c r="AG216" s="15">
        <f t="shared" si="29"/>
        <v>4.8809911341745948E-2</v>
      </c>
      <c r="AH216" s="15">
        <f t="shared" si="29"/>
        <v>3.7403647080045621E-2</v>
      </c>
      <c r="AI216" s="51"/>
      <c r="AJ216" s="51">
        <v>57921.651877031902</v>
      </c>
      <c r="AK216" s="51">
        <v>239.4838003800991</v>
      </c>
      <c r="AL216" s="15">
        <f t="shared" si="30"/>
        <v>-5.4377797852151022E-2</v>
      </c>
      <c r="AM216" s="53">
        <f t="shared" si="30"/>
        <v>-5.4377797852150911E-2</v>
      </c>
    </row>
    <row r="217" spans="1:39" x14ac:dyDescent="0.2">
      <c r="A217" s="160" t="s">
        <v>481</v>
      </c>
      <c r="B217" s="160" t="s">
        <v>482</v>
      </c>
      <c r="D217" s="62">
        <v>110810</v>
      </c>
      <c r="E217" s="67">
        <v>224.09226319671197</v>
      </c>
      <c r="F217" s="50"/>
      <c r="G217" s="82">
        <v>116120.55555788052</v>
      </c>
      <c r="H217" s="75">
        <v>233.46737128495604</v>
      </c>
      <c r="I217" s="84"/>
      <c r="J217" s="94">
        <f t="shared" ref="J217:K217" si="36">D217/G217-1</f>
        <v>-4.5733122205339982E-2</v>
      </c>
      <c r="K217" s="117">
        <f t="shared" si="36"/>
        <v>-4.0155967134274162E-2</v>
      </c>
      <c r="L217" s="94">
        <v>4.3463021577459626E-2</v>
      </c>
      <c r="M217" s="88">
        <f>INDEX('Pace of change parameters'!$E$20:$I$20,1,$B$6)</f>
        <v>3.7400000000000003E-2</v>
      </c>
      <c r="N217" s="99">
        <f>IF(INDEX('Pace of change parameters'!$E$28:$I$28,1,$B$6)=1,(1+L217)*D217,D217)</f>
        <v>115626.1374209983</v>
      </c>
      <c r="O217" s="85">
        <f>IF(K217&lt;INDEX('Pace of change parameters'!$E$16:$I$16,1,$B$6),1,IF(K217&gt;INDEX('Pace of change parameters'!$E$17:$I$17,1,$B$6),0,(K217-INDEX('Pace of change parameters'!$E$17:$I$17,1,$B$6))/(INDEX('Pace of change parameters'!$E$16:$I$16,1,$B$6)-INDEX('Pace of change parameters'!$E$17:$I$17,1,$B$6))))</f>
        <v>0</v>
      </c>
      <c r="P217" s="52">
        <v>4.3463021577459626E-2</v>
      </c>
      <c r="Q217" s="52">
        <v>3.74000000000001E-2</v>
      </c>
      <c r="R217" s="9">
        <f>IF(INDEX('Pace of change parameters'!$E$29:$I$29,1,$B$6)=1,D217*(1+P217),D217)</f>
        <v>115626.1374209983</v>
      </c>
      <c r="S217" s="94">
        <f>IF(P217&lt;INDEX('Pace of change parameters'!$E$22:$I$22,1,$B$6),INDEX('Pace of change parameters'!$E$22:$I$22,1,$B$6),P217)</f>
        <v>4.3463021577459626E-2</v>
      </c>
      <c r="T217" s="123">
        <v>3.74000000000001E-2</v>
      </c>
      <c r="U217" s="108">
        <f t="shared" si="31"/>
        <v>115626.1374209983</v>
      </c>
      <c r="V217" s="122">
        <f>IF(J217&gt;INDEX('Pace of change parameters'!$E$24:$I$24,1,$B$6),0,IF(J217&lt;INDEX('Pace of change parameters'!$E$23:$I$23,1,$B$6),1,(J217-INDEX('Pace of change parameters'!$E$24:$I$24,1,$B$6))/(INDEX('Pace of change parameters'!$E$23:$I$23,1,$B$6)-INDEX('Pace of change parameters'!$E$24:$I$24,1,$B$6))))</f>
        <v>1</v>
      </c>
      <c r="W217" s="123">
        <f>MIN(S217, S217+(INDEX('Pace of change parameters'!$E$25:$I$25,1,$B$6)-S217)*(1-V217))</f>
        <v>4.3463021577459626E-2</v>
      </c>
      <c r="X217" s="123">
        <v>3.74000000000001E-2</v>
      </c>
      <c r="Y217" s="99">
        <f t="shared" si="32"/>
        <v>115626.1374209983</v>
      </c>
      <c r="Z217" s="88">
        <v>-2.3047741323957815E-2</v>
      </c>
      <c r="AA217" s="90">
        <f t="shared" si="35"/>
        <v>118520.60046564134</v>
      </c>
      <c r="AB217" s="90">
        <f>IF(INDEX('Pace of change parameters'!$E$27:$I$27,1,$B$6)=1,MAX(AA217,Y217),Y217)</f>
        <v>115626.1374209983</v>
      </c>
      <c r="AC217" s="88">
        <f t="shared" si="33"/>
        <v>4.3463021577459626E-2</v>
      </c>
      <c r="AD217" s="134">
        <v>3.74000000000001E-2</v>
      </c>
      <c r="AE217" s="51">
        <f t="shared" ref="AE217" si="37">IF(ROUND(AB217,0)/D217 &gt; (1+AD217), ROUND(AB217,0), ROUNDUP(AB217,0))</f>
        <v>115626</v>
      </c>
      <c r="AF217" s="51">
        <v>232.47303754707465</v>
      </c>
      <c r="AG217" s="15">
        <f t="shared" si="29"/>
        <v>4.3461781427668988E-2</v>
      </c>
      <c r="AH217" s="15">
        <f t="shared" si="29"/>
        <v>3.739876705607581E-2</v>
      </c>
      <c r="AI217" s="51"/>
      <c r="AJ217" s="51">
        <v>121316.67582841715</v>
      </c>
      <c r="AK217" s="51">
        <v>243.91448406885911</v>
      </c>
      <c r="AL217" s="15">
        <f t="shared" si="30"/>
        <v>-4.6907614221689431E-2</v>
      </c>
      <c r="AM217" s="53">
        <f t="shared" si="30"/>
        <v>-4.6907614221689431E-2</v>
      </c>
    </row>
    <row r="218" spans="1:39" x14ac:dyDescent="0.2">
      <c r="A218" s="160"/>
      <c r="B218" s="160"/>
      <c r="D218" s="62"/>
      <c r="E218" s="67"/>
      <c r="F218" s="50"/>
      <c r="G218" s="82"/>
      <c r="H218" s="75"/>
      <c r="I218" s="84"/>
      <c r="J218" s="94"/>
      <c r="K218" s="117"/>
      <c r="L218" s="94"/>
      <c r="M218" s="88"/>
      <c r="N218" s="99"/>
      <c r="O218" s="85"/>
      <c r="P218" s="52"/>
      <c r="Q218" s="52"/>
      <c r="R218" s="9"/>
      <c r="S218" s="94"/>
      <c r="T218" s="123"/>
      <c r="U218" s="108"/>
      <c r="V218" s="122"/>
      <c r="W218" s="123"/>
      <c r="X218" s="123"/>
      <c r="Y218" s="99"/>
      <c r="Z218" s="88"/>
      <c r="AA218" s="90"/>
      <c r="AB218" s="90"/>
      <c r="AC218" s="88"/>
      <c r="AD218" s="134"/>
      <c r="AE218" s="51"/>
      <c r="AF218" s="51"/>
      <c r="AG218" s="15"/>
      <c r="AH218" s="15"/>
      <c r="AI218" s="51"/>
      <c r="AJ218" s="51"/>
      <c r="AK218" s="51"/>
      <c r="AL218" s="15"/>
      <c r="AM218" s="53"/>
    </row>
    <row r="219" spans="1:39" s="39" customFormat="1" x14ac:dyDescent="0.2">
      <c r="A219" s="2"/>
      <c r="B219" s="54" t="s">
        <v>12</v>
      </c>
      <c r="D219" s="21">
        <f>SUM(D9:D217)</f>
        <v>15885992</v>
      </c>
      <c r="E219" s="68">
        <v>271.128049253347</v>
      </c>
      <c r="F219" s="55"/>
      <c r="G219" s="83">
        <f>SUM(G9:G217)</f>
        <v>15886743.298861159</v>
      </c>
      <c r="H219" s="76">
        <v>269.27217568228667</v>
      </c>
      <c r="I219" s="142"/>
      <c r="J219" s="95">
        <f>D219/G219-1</f>
        <v>-4.7290929740984033E-5</v>
      </c>
      <c r="K219" s="118">
        <f>E219/H219-1</f>
        <v>6.892184706265736E-3</v>
      </c>
      <c r="L219" s="95">
        <f>N219/D219 - 1</f>
        <v>4.4714954657530948E-2</v>
      </c>
      <c r="M219" s="24">
        <f>'Pace of change parameters'!$E$20</f>
        <v>6.8699999999999997E-2</v>
      </c>
      <c r="N219" s="100">
        <f>SUM(N9:N217)</f>
        <v>16596333.411969898</v>
      </c>
      <c r="O219" s="24"/>
      <c r="P219" s="24">
        <f>R219/D219 - 1</f>
        <v>4.4714954657530948E-2</v>
      </c>
      <c r="Q219" s="24"/>
      <c r="R219" s="100">
        <f>SUM(R9:R217)</f>
        <v>16596333.411969898</v>
      </c>
      <c r="S219" s="95">
        <f>U219/D219-1</f>
        <v>4.4714954657530948E-2</v>
      </c>
      <c r="T219" s="24"/>
      <c r="U219" s="109">
        <f>SUM(U9:U217)</f>
        <v>16596333.411969898</v>
      </c>
      <c r="V219" s="95"/>
      <c r="W219" s="24">
        <f>Y219/D219-1</f>
        <v>4.4714954657530948E-2</v>
      </c>
      <c r="X219" s="24"/>
      <c r="Y219" s="100">
        <f>SUM(Y9:Y217)</f>
        <v>16596333.411969898</v>
      </c>
      <c r="Z219" s="27"/>
      <c r="AA219" s="27">
        <f>SUM(AA9:AA160)</f>
        <v>11832505.034440827</v>
      </c>
      <c r="AB219" s="27">
        <f>SUM(AB9:AB217)</f>
        <v>16596333.411969898</v>
      </c>
      <c r="AC219" s="24">
        <f>AB219/D219-1</f>
        <v>4.4714954657530948E-2</v>
      </c>
      <c r="AD219" s="118"/>
      <c r="AE219" s="22">
        <f>SUM(AE9:AE217)</f>
        <v>16596334</v>
      </c>
      <c r="AF219" s="56">
        <v>281.2993752376085</v>
      </c>
      <c r="AG219" s="23">
        <f>AE219/D219 - 1</f>
        <v>4.4714991673167059E-2</v>
      </c>
      <c r="AH219" s="23">
        <f>AF219/E219 - 1</f>
        <v>3.7514842201948673E-2</v>
      </c>
      <c r="AI219" s="20"/>
      <c r="AJ219" s="22">
        <f>SUM(AJ9:AJ217)</f>
        <v>16597637.494048489</v>
      </c>
      <c r="AK219" s="56">
        <v>281.32146879522588</v>
      </c>
      <c r="AL219" s="23">
        <f t="shared" ref="AL219:AM219" si="38">AE219/AJ219-1</f>
        <v>-7.853491492126885E-5</v>
      </c>
      <c r="AM219" s="57">
        <f t="shared" si="38"/>
        <v>-7.8534914921379873E-5</v>
      </c>
    </row>
    <row r="220" spans="1:39" x14ac:dyDescent="0.2">
      <c r="D220" s="12"/>
      <c r="E220" s="63"/>
      <c r="G220" s="78"/>
      <c r="H220" s="71"/>
      <c r="J220" s="116"/>
      <c r="K220" s="107"/>
      <c r="L220" s="116"/>
      <c r="M220" s="14"/>
      <c r="N220" s="98"/>
      <c r="O220" s="4"/>
      <c r="P220" s="4"/>
      <c r="Q220" s="4"/>
      <c r="R220" s="4"/>
      <c r="S220" s="116"/>
      <c r="T220" s="14"/>
      <c r="U220" s="107"/>
      <c r="V220" s="116"/>
      <c r="W220" s="14"/>
      <c r="X220" s="14"/>
      <c r="Y220" s="98"/>
      <c r="Z220" s="14"/>
      <c r="AA220" s="14"/>
      <c r="AB220" s="14"/>
      <c r="AC220" s="14"/>
      <c r="AD220" s="107"/>
      <c r="AE220" s="3"/>
      <c r="AF220" s="3"/>
      <c r="AG220" s="3"/>
      <c r="AH220" s="3"/>
      <c r="AI220" s="3"/>
      <c r="AJ220" s="3"/>
      <c r="AK220" s="3"/>
      <c r="AL220" s="3"/>
      <c r="AM220" s="4"/>
    </row>
    <row r="221" spans="1:39" x14ac:dyDescent="0.2">
      <c r="B221" s="39" t="s">
        <v>486</v>
      </c>
      <c r="D221" s="1"/>
    </row>
    <row r="222" spans="1:39" x14ac:dyDescent="0.2">
      <c r="D222" s="1"/>
    </row>
    <row r="223" spans="1:39" x14ac:dyDescent="0.2">
      <c r="B223" s="1" t="s">
        <v>487</v>
      </c>
      <c r="D223" s="50">
        <v>4493579</v>
      </c>
      <c r="E223" s="145">
        <v>277.04543080620874</v>
      </c>
      <c r="G223" s="50">
        <v>4319957.5650131013</v>
      </c>
      <c r="H223" s="145">
        <v>265.29024435215854</v>
      </c>
      <c r="J223" s="146">
        <v>4.0190541775928734E-2</v>
      </c>
      <c r="K223" s="147">
        <v>4.4310662394527522E-2</v>
      </c>
      <c r="L223" s="146">
        <v>4.1536649192496E-2</v>
      </c>
      <c r="M223" s="148">
        <v>6.8699999999999997E-2</v>
      </c>
      <c r="N223" s="50">
        <v>4680227.2145417668</v>
      </c>
      <c r="P223" s="146">
        <v>4.1536649192496E-2</v>
      </c>
      <c r="Q223" s="149">
        <v>3.74274728928643E-2</v>
      </c>
      <c r="R223" s="50">
        <v>4680227.2145417668</v>
      </c>
      <c r="S223" s="146">
        <v>4.1536649192496E-2</v>
      </c>
      <c r="T223" s="149">
        <v>3.74274728928643E-2</v>
      </c>
      <c r="U223" s="50">
        <v>4680227.2145417668</v>
      </c>
      <c r="W223" s="146">
        <v>4.1536649192496E-2</v>
      </c>
      <c r="X223" s="149">
        <v>3.74274728928643E-2</v>
      </c>
      <c r="Y223" s="50">
        <v>4680227.2145417668</v>
      </c>
      <c r="AA223" s="50">
        <v>4473132.7092307648</v>
      </c>
      <c r="AB223" s="50">
        <v>4680227.2145417668</v>
      </c>
      <c r="AC223" s="146">
        <v>4.1536649192496E-2</v>
      </c>
      <c r="AD223" s="149">
        <v>3.74274728928643E-2</v>
      </c>
      <c r="AE223" s="50">
        <v>4680225</v>
      </c>
      <c r="AF223" s="145">
        <v>287.41440516194416</v>
      </c>
      <c r="AG223" s="150">
        <v>4.1536156368898736E-2</v>
      </c>
      <c r="AH223" s="150">
        <v>3.7426982013605059E-2</v>
      </c>
      <c r="AJ223" s="50">
        <v>4513265.450628873</v>
      </c>
      <c r="AK223" s="145">
        <v>277.16135545416114</v>
      </c>
      <c r="AL223" s="150">
        <v>3.6993071025295698E-2</v>
      </c>
      <c r="AM223" s="149">
        <v>3.6993071025295698E-2</v>
      </c>
    </row>
    <row r="224" spans="1:39" x14ac:dyDescent="0.2">
      <c r="B224" s="1" t="s">
        <v>488</v>
      </c>
      <c r="D224" s="50">
        <v>4428998</v>
      </c>
      <c r="E224" s="145">
        <v>250.32008270918024</v>
      </c>
      <c r="G224" s="50">
        <v>4648615.262072986</v>
      </c>
      <c r="H224" s="145">
        <v>260.93364809595818</v>
      </c>
      <c r="J224" s="146">
        <v>-4.7243587539884002E-2</v>
      </c>
      <c r="K224" s="147">
        <v>-4.0675342042796991E-2</v>
      </c>
      <c r="L224" s="146">
        <v>4.447576177143886E-2</v>
      </c>
      <c r="M224" s="148">
        <v>6.8699999999999997E-2</v>
      </c>
      <c r="N224" s="50">
        <v>4625981.0599341793</v>
      </c>
      <c r="P224" s="146">
        <v>4.447576177143886E-2</v>
      </c>
      <c r="Q224" s="149">
        <v>3.7324508895608011E-2</v>
      </c>
      <c r="R224" s="50">
        <v>4625981.0599341793</v>
      </c>
      <c r="S224" s="146">
        <v>4.447576177143886E-2</v>
      </c>
      <c r="T224" s="149">
        <v>3.7324508895608011E-2</v>
      </c>
      <c r="U224" s="50">
        <v>4625981.0599341793</v>
      </c>
      <c r="W224" s="146">
        <v>4.447576177143886E-2</v>
      </c>
      <c r="X224" s="149">
        <v>3.7324508895608011E-2</v>
      </c>
      <c r="Y224" s="50">
        <v>4625981.0599341793</v>
      </c>
      <c r="AA224" s="50">
        <v>4787971.5561299389</v>
      </c>
      <c r="AB224" s="50">
        <v>4625981.0599341793</v>
      </c>
      <c r="AC224" s="146">
        <v>4.447576177143886E-2</v>
      </c>
      <c r="AD224" s="149">
        <v>3.7324508895608011E-2</v>
      </c>
      <c r="AE224" s="50">
        <v>4625978</v>
      </c>
      <c r="AF224" s="145">
        <v>259.66298510437849</v>
      </c>
      <c r="AG224" s="150">
        <v>4.4475070885107604E-2</v>
      </c>
      <c r="AH224" s="150">
        <v>3.7323822739595114E-2</v>
      </c>
      <c r="AJ224" s="50">
        <v>4856629.8024541968</v>
      </c>
      <c r="AK224" s="145">
        <v>272.60981181755403</v>
      </c>
      <c r="AL224" s="150">
        <v>-4.7492152343512339E-2</v>
      </c>
      <c r="AM224" s="149">
        <v>-4.749215234351245E-2</v>
      </c>
    </row>
    <row r="225" spans="2:39" x14ac:dyDescent="0.2">
      <c r="B225" s="1" t="s">
        <v>489</v>
      </c>
      <c r="D225" s="50">
        <v>3115404</v>
      </c>
      <c r="E225" s="145">
        <v>319.94333255612759</v>
      </c>
      <c r="G225" s="50">
        <v>3141597.1309838812</v>
      </c>
      <c r="H225" s="145">
        <v>318.90086139130307</v>
      </c>
      <c r="J225" s="146">
        <v>-8.3375206596518758E-3</v>
      </c>
      <c r="K225" s="147">
        <v>3.2689506082750341E-3</v>
      </c>
      <c r="L225" s="146">
        <v>4.9533431338897094E-2</v>
      </c>
      <c r="M225" s="148">
        <v>6.8699999999999997E-2</v>
      </c>
      <c r="N225" s="50">
        <v>3269720.6501269252</v>
      </c>
      <c r="P225" s="146">
        <v>4.9533431338897094E-2</v>
      </c>
      <c r="Q225" s="149">
        <v>3.7391742305086018E-2</v>
      </c>
      <c r="R225" s="50">
        <v>3269720.6501269252</v>
      </c>
      <c r="S225" s="146">
        <v>4.9533431338897094E-2</v>
      </c>
      <c r="T225" s="149">
        <v>3.7391742305086018E-2</v>
      </c>
      <c r="U225" s="50">
        <v>3269720.6501269252</v>
      </c>
      <c r="W225" s="146">
        <v>4.9533431338897094E-2</v>
      </c>
      <c r="X225" s="149">
        <v>3.7391742305086018E-2</v>
      </c>
      <c r="Y225" s="50">
        <v>3269720.6501269252</v>
      </c>
      <c r="AA225" s="50">
        <v>3243238.8012943831</v>
      </c>
      <c r="AB225" s="50">
        <v>3269720.6501269252</v>
      </c>
      <c r="AC225" s="146">
        <v>4.9533431338897094E-2</v>
      </c>
      <c r="AD225" s="149">
        <v>3.7391742305086018E-2</v>
      </c>
      <c r="AE225" s="50">
        <v>3269723</v>
      </c>
      <c r="AF225" s="145">
        <v>331.90680973292046</v>
      </c>
      <c r="AG225" s="150">
        <v>4.9534185614449999E-2</v>
      </c>
      <c r="AH225" s="150">
        <v>3.7392487854686296E-2</v>
      </c>
      <c r="AJ225" s="50">
        <v>3282176.1736498312</v>
      </c>
      <c r="AK225" s="145">
        <v>333.17092083259632</v>
      </c>
      <c r="AL225" s="150">
        <v>-3.7941819667720589E-3</v>
      </c>
      <c r="AM225" s="149">
        <v>-3.7941819667719479E-3</v>
      </c>
    </row>
    <row r="226" spans="2:39" x14ac:dyDescent="0.2">
      <c r="B226" s="1" t="s">
        <v>490</v>
      </c>
      <c r="D226" s="50">
        <v>3848011</v>
      </c>
      <c r="E226" s="145">
        <v>257.53218783974717</v>
      </c>
      <c r="G226" s="50">
        <v>3776573.3407911952</v>
      </c>
      <c r="H226" s="145">
        <v>250.9635462758435</v>
      </c>
      <c r="J226" s="146">
        <v>1.8915999442457254E-2</v>
      </c>
      <c r="K226" s="147">
        <v>2.6173688017158581E-2</v>
      </c>
      <c r="L226" s="146">
        <v>4.4800674261853191E-2</v>
      </c>
      <c r="M226" s="148">
        <v>6.8699999999999997E-2</v>
      </c>
      <c r="N226" s="50">
        <v>4020404.4873670279</v>
      </c>
      <c r="P226" s="146">
        <v>4.4800674261853191E-2</v>
      </c>
      <c r="Q226" s="149">
        <v>3.7411244962527901E-2</v>
      </c>
      <c r="R226" s="50">
        <v>4020404.4873670279</v>
      </c>
      <c r="S226" s="146">
        <v>4.4800674261853191E-2</v>
      </c>
      <c r="T226" s="149">
        <v>3.7411244962527901E-2</v>
      </c>
      <c r="U226" s="50">
        <v>4020404.4873670279</v>
      </c>
      <c r="W226" s="146">
        <v>4.4800674261853191E-2</v>
      </c>
      <c r="X226" s="149">
        <v>3.7411244962527901E-2</v>
      </c>
      <c r="Y226" s="50">
        <v>4020404.4873670279</v>
      </c>
      <c r="AA226" s="50">
        <v>3873285.1564082624</v>
      </c>
      <c r="AB226" s="50">
        <v>4020404.4873670279</v>
      </c>
      <c r="AC226" s="146">
        <v>4.4800674261853191E-2</v>
      </c>
      <c r="AD226" s="149">
        <v>3.7411244962527901E-2</v>
      </c>
      <c r="AE226" s="50">
        <v>4020408</v>
      </c>
      <c r="AF226" s="145">
        <v>267.16702102874825</v>
      </c>
      <c r="AG226" s="150">
        <v>4.4801587105650187E-2</v>
      </c>
      <c r="AH226" s="150">
        <v>3.7412151350170175E-2</v>
      </c>
      <c r="AJ226" s="50">
        <v>3945566.0673155878</v>
      </c>
      <c r="AK226" s="145">
        <v>262.19357151732345</v>
      </c>
      <c r="AL226" s="150">
        <v>1.8968617280138877E-2</v>
      </c>
      <c r="AM226" s="149">
        <v>1.8968617280138877E-2</v>
      </c>
    </row>
    <row r="227" spans="2:39" x14ac:dyDescent="0.2">
      <c r="B227" s="160"/>
      <c r="D227" s="1"/>
      <c r="G227" s="1"/>
      <c r="N227" s="1"/>
      <c r="P227" s="48"/>
      <c r="R227" s="1"/>
      <c r="T227" s="47"/>
      <c r="U227" s="1"/>
      <c r="W227" s="48"/>
      <c r="X227" s="47"/>
      <c r="Y227" s="1"/>
      <c r="AA227" s="1"/>
      <c r="AB227" s="1"/>
      <c r="AC227" s="48"/>
      <c r="AD227" s="47"/>
      <c r="AE227" s="1"/>
      <c r="AF227" s="69"/>
      <c r="AJ227" s="1"/>
      <c r="AK227" s="69"/>
    </row>
    <row r="228" spans="2:39" x14ac:dyDescent="0.2">
      <c r="B228" s="1" t="s">
        <v>12</v>
      </c>
      <c r="D228" s="151">
        <v>15885992</v>
      </c>
      <c r="E228" s="152">
        <v>271.128049253347</v>
      </c>
      <c r="G228" s="151">
        <v>15886743.298861165</v>
      </c>
      <c r="H228" s="152">
        <v>269.27217568228679</v>
      </c>
      <c r="J228" s="146">
        <v>-4.72909297413171E-5</v>
      </c>
      <c r="K228" s="147">
        <v>6.8921847062652919E-3</v>
      </c>
      <c r="L228" s="146">
        <v>4.4714954657530948E-2</v>
      </c>
      <c r="M228" s="148">
        <v>6.8699999999999997E-2</v>
      </c>
      <c r="N228" s="151">
        <v>16596333.4119699</v>
      </c>
      <c r="P228" s="146">
        <v>4.4714954657530948E-2</v>
      </c>
      <c r="Q228" s="149">
        <v>3.7514805441423382E-2</v>
      </c>
      <c r="R228" s="151">
        <v>16596333.4119699</v>
      </c>
      <c r="S228" s="146">
        <v>4.4714954657530948E-2</v>
      </c>
      <c r="T228" s="149">
        <v>3.7514805441423382E-2</v>
      </c>
      <c r="U228" s="151">
        <v>16596333.4119699</v>
      </c>
      <c r="W228" s="146">
        <v>4.4714954657530948E-2</v>
      </c>
      <c r="X228" s="149">
        <v>3.7514805441423382E-2</v>
      </c>
      <c r="Y228" s="151">
        <v>16596333.4119699</v>
      </c>
      <c r="AA228" s="151">
        <v>16377628.22306335</v>
      </c>
      <c r="AB228" s="151">
        <v>16596333.4119699</v>
      </c>
      <c r="AC228" s="146">
        <v>4.4714954657530948E-2</v>
      </c>
      <c r="AD228" s="149">
        <v>3.7514805441423382E-2</v>
      </c>
      <c r="AE228" s="151">
        <v>16596334</v>
      </c>
      <c r="AF228" s="152">
        <v>281.2993752376085</v>
      </c>
      <c r="AG228" s="150">
        <v>4.4714991673167059E-2</v>
      </c>
      <c r="AH228" s="150">
        <v>3.7514842201948673E-2</v>
      </c>
      <c r="AJ228" s="151">
        <v>16597637.494048487</v>
      </c>
      <c r="AK228" s="152">
        <v>281.32146879522583</v>
      </c>
      <c r="AL228" s="150">
        <v>-7.8534914921157828E-5</v>
      </c>
      <c r="AM228" s="149">
        <v>-7.8534914921157828E-5</v>
      </c>
    </row>
    <row r="229" spans="2:39" x14ac:dyDescent="0.2">
      <c r="B229" s="160"/>
      <c r="D229" s="1"/>
      <c r="G229" s="1"/>
      <c r="N229" s="1"/>
      <c r="P229" s="48"/>
      <c r="R229" s="1"/>
      <c r="T229" s="47"/>
      <c r="U229" s="1"/>
      <c r="W229" s="48"/>
      <c r="X229" s="47"/>
      <c r="Y229" s="1"/>
      <c r="AA229" s="1"/>
      <c r="AB229" s="1"/>
      <c r="AC229" s="48"/>
      <c r="AD229" s="47"/>
      <c r="AE229" s="1"/>
      <c r="AF229" s="69"/>
      <c r="AJ229" s="1"/>
      <c r="AK229" s="69"/>
    </row>
    <row r="230" spans="2:39" x14ac:dyDescent="0.2">
      <c r="B230" s="195" t="s">
        <v>492</v>
      </c>
      <c r="D230" s="1"/>
      <c r="G230" s="1"/>
      <c r="N230" s="1"/>
      <c r="P230" s="48"/>
      <c r="R230" s="1"/>
      <c r="T230" s="47"/>
      <c r="U230" s="1"/>
      <c r="W230" s="48"/>
      <c r="X230" s="47"/>
      <c r="Y230" s="1"/>
      <c r="AA230" s="1"/>
      <c r="AB230" s="1"/>
      <c r="AC230" s="48"/>
      <c r="AD230" s="47"/>
      <c r="AE230" s="1"/>
      <c r="AF230" s="69"/>
      <c r="AJ230" s="1"/>
      <c r="AK230" s="69"/>
    </row>
    <row r="231" spans="2:39" x14ac:dyDescent="0.2">
      <c r="B231" s="160" t="s">
        <v>493</v>
      </c>
      <c r="D231" s="50">
        <v>1171409</v>
      </c>
      <c r="E231" s="145">
        <v>246.44572774330737</v>
      </c>
      <c r="G231" s="50">
        <v>1137740.0484199906</v>
      </c>
      <c r="H231" s="145">
        <v>237.51112621121283</v>
      </c>
      <c r="J231" s="146">
        <v>2.9592833289789233E-2</v>
      </c>
      <c r="K231" s="147">
        <v>3.7617612591964278E-2</v>
      </c>
      <c r="L231" s="146">
        <v>4.5529796961851332E-2</v>
      </c>
      <c r="M231" s="148">
        <v>6.8699999999999997E-2</v>
      </c>
      <c r="N231" s="50">
        <v>1224743.0139292853</v>
      </c>
      <c r="P231" s="146">
        <v>4.5529796961851332E-2</v>
      </c>
      <c r="Q231" s="149">
        <v>3.7443826010078007E-2</v>
      </c>
      <c r="R231" s="50">
        <v>1224743.0139292853</v>
      </c>
      <c r="S231" s="146">
        <v>4.5529796961851332E-2</v>
      </c>
      <c r="T231" s="149">
        <v>3.7443826010078007E-2</v>
      </c>
      <c r="U231" s="50">
        <v>1224743.0139292853</v>
      </c>
      <c r="W231" s="146">
        <v>4.5529796961851332E-2</v>
      </c>
      <c r="X231" s="149">
        <v>3.7443826010078007E-2</v>
      </c>
      <c r="Y231" s="50">
        <v>1224743.0139292853</v>
      </c>
      <c r="AA231" s="50">
        <v>1157733.7286083957</v>
      </c>
      <c r="AB231" s="50">
        <v>1224743.0139292853</v>
      </c>
      <c r="AC231" s="146">
        <v>4.5529796961851332E-2</v>
      </c>
      <c r="AD231" s="149">
        <v>3.7443826010078007E-2</v>
      </c>
      <c r="AE231" s="50">
        <v>1224744</v>
      </c>
      <c r="AF231" s="145">
        <v>255.67380454295571</v>
      </c>
      <c r="AG231" s="150">
        <v>4.5530638743598528E-2</v>
      </c>
      <c r="AH231" s="150">
        <v>3.744466128161128E-2</v>
      </c>
      <c r="AJ231" s="50">
        <v>1188651.2251689655</v>
      </c>
      <c r="AK231" s="145">
        <v>248.13918746578463</v>
      </c>
      <c r="AL231" s="150">
        <v>3.0364478719065779E-2</v>
      </c>
      <c r="AM231" s="149">
        <v>3.0364478719065779E-2</v>
      </c>
    </row>
    <row r="232" spans="2:39" x14ac:dyDescent="0.2">
      <c r="B232" s="160" t="s">
        <v>494</v>
      </c>
      <c r="D232" s="50">
        <v>1722470</v>
      </c>
      <c r="E232" s="145">
        <v>246.98325033894747</v>
      </c>
      <c r="G232" s="50">
        <v>1749372.6459501721</v>
      </c>
      <c r="H232" s="145">
        <v>248.93886936969469</v>
      </c>
      <c r="J232" s="146">
        <v>-1.5378453534444003E-2</v>
      </c>
      <c r="K232" s="147">
        <v>-7.8558203292992124E-3</v>
      </c>
      <c r="L232" s="146">
        <v>4.533018870329153E-2</v>
      </c>
      <c r="M232" s="148">
        <v>6.8699999999999997E-2</v>
      </c>
      <c r="N232" s="50">
        <v>1800549.8901357586</v>
      </c>
      <c r="P232" s="146">
        <v>4.533018870329153E-2</v>
      </c>
      <c r="Q232" s="149">
        <v>3.740428866879264E-2</v>
      </c>
      <c r="R232" s="50">
        <v>1800549.8901357586</v>
      </c>
      <c r="S232" s="146">
        <v>4.533018870329153E-2</v>
      </c>
      <c r="T232" s="149">
        <v>3.740428866879264E-2</v>
      </c>
      <c r="U232" s="50">
        <v>1800549.8901357586</v>
      </c>
      <c r="W232" s="146">
        <v>4.533018870329153E-2</v>
      </c>
      <c r="X232" s="149">
        <v>3.740428866879264E-2</v>
      </c>
      <c r="Y232" s="50">
        <v>1800549.8901357586</v>
      </c>
      <c r="AA232" s="50">
        <v>1788908.4132121117</v>
      </c>
      <c r="AB232" s="50">
        <v>1800549.8901357586</v>
      </c>
      <c r="AC232" s="146">
        <v>4.533018870329153E-2</v>
      </c>
      <c r="AD232" s="149">
        <v>3.740428866879264E-2</v>
      </c>
      <c r="AE232" s="50">
        <v>1800553</v>
      </c>
      <c r="AF232" s="145">
        <v>256.22192567024899</v>
      </c>
      <c r="AG232" s="150">
        <v>4.5331994171161183E-2</v>
      </c>
      <c r="AH232" s="150">
        <v>3.7406080447248247E-2</v>
      </c>
      <c r="AJ232" s="50">
        <v>1827652.9351089082</v>
      </c>
      <c r="AK232" s="145">
        <v>260.07829510738486</v>
      </c>
      <c r="AL232" s="150">
        <v>-1.4827724995442493E-2</v>
      </c>
      <c r="AM232" s="149">
        <v>-1.4827724995442604E-2</v>
      </c>
    </row>
    <row r="233" spans="2:39" x14ac:dyDescent="0.2">
      <c r="B233" s="160" t="s">
        <v>495</v>
      </c>
      <c r="D233" s="50">
        <v>1726406</v>
      </c>
      <c r="E233" s="145">
        <v>247.93166607132198</v>
      </c>
      <c r="G233" s="50">
        <v>1778349.1036890096</v>
      </c>
      <c r="H233" s="145">
        <v>253.49999612332397</v>
      </c>
      <c r="J233" s="146">
        <v>-2.9208609030284771E-2</v>
      </c>
      <c r="K233" s="147">
        <v>-2.1965799357618443E-2</v>
      </c>
      <c r="L233" s="146">
        <v>4.5158143510644733E-2</v>
      </c>
      <c r="M233" s="148">
        <v>6.8699999999999997E-2</v>
      </c>
      <c r="N233" s="50">
        <v>1804367.289905638</v>
      </c>
      <c r="P233" s="146">
        <v>4.5158143510644733E-2</v>
      </c>
      <c r="Q233" s="149">
        <v>3.7418249030152229E-2</v>
      </c>
      <c r="R233" s="50">
        <v>1804367.289905638</v>
      </c>
      <c r="S233" s="146">
        <v>4.5158143510644733E-2</v>
      </c>
      <c r="T233" s="149">
        <v>3.7418249030152229E-2</v>
      </c>
      <c r="U233" s="50">
        <v>1804367.289905638</v>
      </c>
      <c r="W233" s="146">
        <v>4.5158143510644733E-2</v>
      </c>
      <c r="X233" s="149">
        <v>3.7418249030152229E-2</v>
      </c>
      <c r="Y233" s="50">
        <v>1804367.289905638</v>
      </c>
      <c r="AA233" s="50">
        <v>1832617.4768280396</v>
      </c>
      <c r="AB233" s="50">
        <v>1804367.289905638</v>
      </c>
      <c r="AC233" s="146">
        <v>4.5158143510644733E-2</v>
      </c>
      <c r="AD233" s="149">
        <v>3.7418249030152229E-2</v>
      </c>
      <c r="AE233" s="50">
        <v>1804367</v>
      </c>
      <c r="AF233" s="145">
        <v>257.2087935693886</v>
      </c>
      <c r="AG233" s="150">
        <v>4.5157975586275656E-2</v>
      </c>
      <c r="AH233" s="150">
        <v>3.7418082349343296E-2</v>
      </c>
      <c r="AJ233" s="50">
        <v>1857926.0208108283</v>
      </c>
      <c r="AK233" s="145">
        <v>264.84352149752675</v>
      </c>
      <c r="AL233" s="150">
        <v>-2.8827316163780425E-2</v>
      </c>
      <c r="AM233" s="149">
        <v>-2.8827316163780314E-2</v>
      </c>
    </row>
    <row r="234" spans="2:39" x14ac:dyDescent="0.2">
      <c r="B234" s="160" t="s">
        <v>496</v>
      </c>
      <c r="D234" s="50">
        <v>1429878</v>
      </c>
      <c r="E234" s="145">
        <v>260.71958166877414</v>
      </c>
      <c r="G234" s="50">
        <v>1462161.4635294813</v>
      </c>
      <c r="H234" s="145">
        <v>264.54458956912833</v>
      </c>
      <c r="J234" s="146">
        <v>-2.2079273961681967E-2</v>
      </c>
      <c r="K234" s="147">
        <v>-1.4458840026114639E-2</v>
      </c>
      <c r="L234" s="146">
        <v>4.5688357723601136E-2</v>
      </c>
      <c r="M234" s="148">
        <v>6.8699999999999997E-2</v>
      </c>
      <c r="N234" s="50">
        <v>1495206.7775651072</v>
      </c>
      <c r="P234" s="146">
        <v>4.5688357723601136E-2</v>
      </c>
      <c r="Q234" s="149">
        <v>3.7602851637345003E-2</v>
      </c>
      <c r="R234" s="50">
        <v>1495206.7775651072</v>
      </c>
      <c r="S234" s="146">
        <v>4.5688357723601136E-2</v>
      </c>
      <c r="T234" s="149">
        <v>3.7602851637345003E-2</v>
      </c>
      <c r="U234" s="50">
        <v>1495206.7775651072</v>
      </c>
      <c r="W234" s="146">
        <v>4.5688357723601136E-2</v>
      </c>
      <c r="X234" s="149">
        <v>3.7602851637345003E-2</v>
      </c>
      <c r="Y234" s="50">
        <v>1495206.7775651072</v>
      </c>
      <c r="AA234" s="50">
        <v>1505876.2290892587</v>
      </c>
      <c r="AB234" s="50">
        <v>1495206.7775651072</v>
      </c>
      <c r="AC234" s="146">
        <v>4.5688357723601136E-2</v>
      </c>
      <c r="AD234" s="149">
        <v>3.7602851637345003E-2</v>
      </c>
      <c r="AE234" s="50">
        <v>1495207</v>
      </c>
      <c r="AF234" s="145">
        <v>270.52342166170911</v>
      </c>
      <c r="AG234" s="150">
        <v>4.5688513285748744E-2</v>
      </c>
      <c r="AH234" s="150">
        <v>3.7603005996649896E-2</v>
      </c>
      <c r="AJ234" s="50">
        <v>1527589.7314441663</v>
      </c>
      <c r="AK234" s="145">
        <v>276.38233438284277</v>
      </c>
      <c r="AL234" s="150">
        <v>-2.119857889693455E-2</v>
      </c>
      <c r="AM234" s="149">
        <v>-2.1198578896934661E-2</v>
      </c>
    </row>
    <row r="235" spans="2:39" x14ac:dyDescent="0.2">
      <c r="B235" s="160" t="s">
        <v>497</v>
      </c>
      <c r="D235" s="50">
        <v>1446522</v>
      </c>
      <c r="E235" s="145">
        <v>254.46806388222046</v>
      </c>
      <c r="G235" s="50">
        <v>1454637.0357277708</v>
      </c>
      <c r="H235" s="145">
        <v>254.47004874491336</v>
      </c>
      <c r="J235" s="146">
        <v>-5.578735814127489E-3</v>
      </c>
      <c r="K235" s="147">
        <v>-7.7999855098154214E-6</v>
      </c>
      <c r="L235" s="146">
        <v>4.3228193256229508E-2</v>
      </c>
      <c r="M235" s="148">
        <v>6.8699999999999997E-2</v>
      </c>
      <c r="N235" s="50">
        <v>1509052.5325653877</v>
      </c>
      <c r="P235" s="146">
        <v>4.3228193256229508E-2</v>
      </c>
      <c r="Q235" s="149">
        <v>3.741639060501778E-2</v>
      </c>
      <c r="R235" s="50">
        <v>1509052.5325653877</v>
      </c>
      <c r="S235" s="146">
        <v>4.3228193256229508E-2</v>
      </c>
      <c r="T235" s="149">
        <v>3.741639060501778E-2</v>
      </c>
      <c r="U235" s="50">
        <v>1509052.5325653877</v>
      </c>
      <c r="W235" s="146">
        <v>4.3228193256229508E-2</v>
      </c>
      <c r="X235" s="149">
        <v>3.741639060501778E-2</v>
      </c>
      <c r="Y235" s="50">
        <v>1509052.5325653877</v>
      </c>
      <c r="AA235" s="50">
        <v>1504376.7123215243</v>
      </c>
      <c r="AB235" s="50">
        <v>1509052.5325653877</v>
      </c>
      <c r="AC235" s="146">
        <v>4.3228193256229508E-2</v>
      </c>
      <c r="AD235" s="149">
        <v>3.741639060501778E-2</v>
      </c>
      <c r="AE235" s="50">
        <v>1509050</v>
      </c>
      <c r="AF235" s="145">
        <v>263.98889731718407</v>
      </c>
      <c r="AG235" s="150">
        <v>4.3226442459914249E-2</v>
      </c>
      <c r="AH235" s="150">
        <v>3.7414649562352409E-2</v>
      </c>
      <c r="AJ235" s="50">
        <v>1519728.6032913688</v>
      </c>
      <c r="AK235" s="145">
        <v>265.85698168004552</v>
      </c>
      <c r="AL235" s="150">
        <v>-7.0266515141200747E-3</v>
      </c>
      <c r="AM235" s="149">
        <v>-7.0266515141199637E-3</v>
      </c>
    </row>
    <row r="236" spans="2:39" x14ac:dyDescent="0.2">
      <c r="B236" s="160" t="s">
        <v>498</v>
      </c>
      <c r="D236" s="50">
        <v>1169311</v>
      </c>
      <c r="E236" s="145">
        <v>247.57905500812228</v>
      </c>
      <c r="G236" s="50">
        <v>1206305.9468862265</v>
      </c>
      <c r="H236" s="145">
        <v>253.80069443974097</v>
      </c>
      <c r="J236" s="146">
        <v>-3.0667963613807636E-2</v>
      </c>
      <c r="K236" s="147">
        <v>-2.4513878676938994E-2</v>
      </c>
      <c r="L236" s="146">
        <v>4.3949980542211886E-2</v>
      </c>
      <c r="M236" s="148">
        <v>6.8699999999999997E-2</v>
      </c>
      <c r="N236" s="50">
        <v>1220702.1956977944</v>
      </c>
      <c r="P236" s="146">
        <v>4.3949980542211886E-2</v>
      </c>
      <c r="Q236" s="149">
        <v>3.7363975155087159E-2</v>
      </c>
      <c r="R236" s="50">
        <v>1220702.1956977944</v>
      </c>
      <c r="S236" s="146">
        <v>4.3949980542211886E-2</v>
      </c>
      <c r="T236" s="149">
        <v>3.7363975155087159E-2</v>
      </c>
      <c r="U236" s="50">
        <v>1220702.1956977944</v>
      </c>
      <c r="W236" s="146">
        <v>4.3949980542211886E-2</v>
      </c>
      <c r="X236" s="149">
        <v>3.7363975155087159E-2</v>
      </c>
      <c r="Y236" s="50">
        <v>1220702.1956977944</v>
      </c>
      <c r="AA236" s="50">
        <v>1248038.9837608836</v>
      </c>
      <c r="AB236" s="50">
        <v>1220702.1956977944</v>
      </c>
      <c r="AC236" s="146">
        <v>4.3949980542211886E-2</v>
      </c>
      <c r="AD236" s="149">
        <v>3.7363975155087159E-2</v>
      </c>
      <c r="AE236" s="50">
        <v>1220701</v>
      </c>
      <c r="AF236" s="145">
        <v>256.82934109957313</v>
      </c>
      <c r="AG236" s="150">
        <v>4.3948957976107206E-2</v>
      </c>
      <c r="AH236" s="150">
        <v>3.7362959040082577E-2</v>
      </c>
      <c r="AJ236" s="50">
        <v>1260285.2854535489</v>
      </c>
      <c r="AK236" s="145">
        <v>265.15767535254122</v>
      </c>
      <c r="AL236" s="150">
        <v>-3.140898803662806E-2</v>
      </c>
      <c r="AM236" s="149">
        <v>-3.1408988036628172E-2</v>
      </c>
    </row>
    <row r="237" spans="2:39" x14ac:dyDescent="0.2">
      <c r="B237" s="160" t="s">
        <v>499</v>
      </c>
      <c r="D237" s="50">
        <v>1567718</v>
      </c>
      <c r="E237" s="145">
        <v>281.85609395723742</v>
      </c>
      <c r="G237" s="50">
        <v>1563461.0997042991</v>
      </c>
      <c r="H237" s="145">
        <v>278.99898855081057</v>
      </c>
      <c r="J237" s="146">
        <v>2.7227414206250078E-3</v>
      </c>
      <c r="K237" s="147">
        <v>1.024055829473558E-2</v>
      </c>
      <c r="L237" s="146">
        <v>4.5363617970501702E-2</v>
      </c>
      <c r="M237" s="148">
        <v>6.8699999999999997E-2</v>
      </c>
      <c r="N237" s="50">
        <v>1638835.3604374789</v>
      </c>
      <c r="P237" s="146">
        <v>4.5363617970501702E-2</v>
      </c>
      <c r="Q237" s="149">
        <v>3.7584428962266214E-2</v>
      </c>
      <c r="R237" s="50">
        <v>1638835.3604374789</v>
      </c>
      <c r="S237" s="146">
        <v>4.5363617970501702E-2</v>
      </c>
      <c r="T237" s="149">
        <v>3.7584428962266214E-2</v>
      </c>
      <c r="U237" s="50">
        <v>1638835.3604374789</v>
      </c>
      <c r="W237" s="146">
        <v>4.5363617970501702E-2</v>
      </c>
      <c r="X237" s="149">
        <v>3.7584428962266214E-2</v>
      </c>
      <c r="Y237" s="50">
        <v>1638835.3604374789</v>
      </c>
      <c r="AA237" s="50">
        <v>1617079.833696489</v>
      </c>
      <c r="AB237" s="50">
        <v>1638835.3604374789</v>
      </c>
      <c r="AC237" s="146">
        <v>4.5363617970501702E-2</v>
      </c>
      <c r="AD237" s="149">
        <v>3.7584428962266214E-2</v>
      </c>
      <c r="AE237" s="50">
        <v>1638836</v>
      </c>
      <c r="AF237" s="145">
        <v>292.44960842782325</v>
      </c>
      <c r="AG237" s="150">
        <v>4.536402592813249E-2</v>
      </c>
      <c r="AH237" s="150">
        <v>3.758483388403544E-2</v>
      </c>
      <c r="AJ237" s="50">
        <v>1633422.2867942073</v>
      </c>
      <c r="AK237" s="145">
        <v>291.48353353858806</v>
      </c>
      <c r="AL237" s="150">
        <v>3.3143377861077905E-3</v>
      </c>
      <c r="AM237" s="149">
        <v>3.3143377861077905E-3</v>
      </c>
    </row>
    <row r="238" spans="2:39" x14ac:dyDescent="0.2">
      <c r="B238" s="160" t="s">
        <v>500</v>
      </c>
      <c r="D238" s="50">
        <v>1873642</v>
      </c>
      <c r="E238" s="145">
        <v>284.55016519261414</v>
      </c>
      <c r="G238" s="50">
        <v>1855994.582255678</v>
      </c>
      <c r="H238" s="145">
        <v>280.12683138177414</v>
      </c>
      <c r="J238" s="146">
        <v>9.508334729551926E-3</v>
      </c>
      <c r="K238" s="147">
        <v>1.5790468156945625E-2</v>
      </c>
      <c r="L238" s="146">
        <v>4.4085125448575679E-2</v>
      </c>
      <c r="M238" s="148">
        <v>6.8699999999999997E-2</v>
      </c>
      <c r="N238" s="50">
        <v>1956241.7426157203</v>
      </c>
      <c r="P238" s="146">
        <v>4.4085125448575679E-2</v>
      </c>
      <c r="Q238" s="149">
        <v>3.7628004346104804E-2</v>
      </c>
      <c r="R238" s="50">
        <v>1956241.7426157203</v>
      </c>
      <c r="S238" s="146">
        <v>4.4085125448575679E-2</v>
      </c>
      <c r="T238" s="149">
        <v>3.7628004346104804E-2</v>
      </c>
      <c r="U238" s="50">
        <v>1956241.7426157203</v>
      </c>
      <c r="W238" s="146">
        <v>4.4085125448575679E-2</v>
      </c>
      <c r="X238" s="149">
        <v>3.7628004346104804E-2</v>
      </c>
      <c r="Y238" s="50">
        <v>1956241.7426157203</v>
      </c>
      <c r="AA238" s="50">
        <v>1923651.2853799823</v>
      </c>
      <c r="AB238" s="50">
        <v>1956241.7426157203</v>
      </c>
      <c r="AC238" s="146">
        <v>4.4085125448575679E-2</v>
      </c>
      <c r="AD238" s="149">
        <v>3.7628004346104804E-2</v>
      </c>
      <c r="AE238" s="50">
        <v>1956243</v>
      </c>
      <c r="AF238" s="145">
        <v>295.25740982323902</v>
      </c>
      <c r="AG238" s="150">
        <v>4.4085796539573785E-2</v>
      </c>
      <c r="AH238" s="150">
        <v>3.7628671286755511E-2</v>
      </c>
      <c r="AJ238" s="50">
        <v>1939045.950934825</v>
      </c>
      <c r="AK238" s="145">
        <v>292.66184466922351</v>
      </c>
      <c r="AL238" s="150">
        <v>8.8688197703021832E-3</v>
      </c>
      <c r="AM238" s="149">
        <v>8.8688197703021832E-3</v>
      </c>
    </row>
    <row r="239" spans="2:39" x14ac:dyDescent="0.2">
      <c r="B239" s="160" t="s">
        <v>501</v>
      </c>
      <c r="D239" s="50">
        <v>1706441</v>
      </c>
      <c r="E239" s="145">
        <v>302.97216866324874</v>
      </c>
      <c r="G239" s="50">
        <v>1698661.0672966419</v>
      </c>
      <c r="H239" s="145">
        <v>299.48632172060564</v>
      </c>
      <c r="J239" s="146">
        <v>4.5800382743448331E-3</v>
      </c>
      <c r="K239" s="147">
        <v>1.1639419532138318E-2</v>
      </c>
      <c r="L239" s="146">
        <v>4.5211494777144923E-2</v>
      </c>
      <c r="M239" s="148">
        <v>6.8699999999999997E-2</v>
      </c>
      <c r="N239" s="50">
        <v>1783591.7483590059</v>
      </c>
      <c r="P239" s="146">
        <v>4.5211494777144923E-2</v>
      </c>
      <c r="Q239" s="149">
        <v>3.791784222248995E-2</v>
      </c>
      <c r="R239" s="50">
        <v>1783591.7483590059</v>
      </c>
      <c r="S239" s="146">
        <v>4.5211494777144923E-2</v>
      </c>
      <c r="T239" s="149">
        <v>3.791784222248995E-2</v>
      </c>
      <c r="U239" s="50">
        <v>1783591.7483590059</v>
      </c>
      <c r="W239" s="146">
        <v>4.5211494777144923E-2</v>
      </c>
      <c r="X239" s="149">
        <v>3.791784222248995E-2</v>
      </c>
      <c r="Y239" s="50">
        <v>1783591.7483590059</v>
      </c>
      <c r="AA239" s="50">
        <v>1761202.3889942961</v>
      </c>
      <c r="AB239" s="50">
        <v>1783591.7483590059</v>
      </c>
      <c r="AC239" s="146">
        <v>4.5211494777144923E-2</v>
      </c>
      <c r="AD239" s="149">
        <v>3.791784222248995E-2</v>
      </c>
      <c r="AE239" s="50">
        <v>1783590</v>
      </c>
      <c r="AF239" s="145">
        <v>314.45991130399705</v>
      </c>
      <c r="AG239" s="150">
        <v>4.5210470212565301E-2</v>
      </c>
      <c r="AH239" s="150">
        <v>3.7916824807485261E-2</v>
      </c>
      <c r="AJ239" s="50">
        <v>1774672.1332284773</v>
      </c>
      <c r="AK239" s="145">
        <v>312.88762642126397</v>
      </c>
      <c r="AL239" s="150">
        <v>5.0250784945269356E-3</v>
      </c>
      <c r="AM239" s="149">
        <v>5.0250784945269356E-3</v>
      </c>
    </row>
    <row r="240" spans="2:39" x14ac:dyDescent="0.2">
      <c r="B240" s="160" t="s">
        <v>502</v>
      </c>
      <c r="D240" s="50">
        <v>2072195</v>
      </c>
      <c r="E240" s="145">
        <v>332.5690842696568</v>
      </c>
      <c r="G240" s="50">
        <v>1980060.3054018943</v>
      </c>
      <c r="H240" s="145">
        <v>315.88047069875034</v>
      </c>
      <c r="J240" s="146">
        <v>4.6531256824223322E-2</v>
      </c>
      <c r="K240" s="147">
        <v>5.2832052370917593E-2</v>
      </c>
      <c r="L240" s="146">
        <v>4.384136664682825E-2</v>
      </c>
      <c r="M240" s="148">
        <v>6.8699999999999997E-2</v>
      </c>
      <c r="N240" s="50">
        <v>2163042.8607587242</v>
      </c>
      <c r="P240" s="146">
        <v>4.384136664682825E-2</v>
      </c>
      <c r="Q240" s="149">
        <v>3.7594376901775917E-2</v>
      </c>
      <c r="R240" s="50">
        <v>2163042.8607587242</v>
      </c>
      <c r="S240" s="146">
        <v>4.384136664682825E-2</v>
      </c>
      <c r="T240" s="149">
        <v>3.7594376901775917E-2</v>
      </c>
      <c r="U240" s="50">
        <v>2163042.8607587242</v>
      </c>
      <c r="W240" s="146">
        <v>4.384136664682825E-2</v>
      </c>
      <c r="X240" s="149">
        <v>3.7594376901775917E-2</v>
      </c>
      <c r="Y240" s="50">
        <v>2163042.8607587242</v>
      </c>
      <c r="AA240" s="50">
        <v>2038143.1711723702</v>
      </c>
      <c r="AB240" s="50">
        <v>2163042.8607587242</v>
      </c>
      <c r="AC240" s="146">
        <v>4.384136664682825E-2</v>
      </c>
      <c r="AD240" s="149">
        <v>3.7594376901775917E-2</v>
      </c>
      <c r="AE240" s="50">
        <v>2163043</v>
      </c>
      <c r="AF240" s="145">
        <v>345.07183398283144</v>
      </c>
      <c r="AG240" s="150">
        <v>4.3841433841892208E-2</v>
      </c>
      <c r="AH240" s="150">
        <v>3.7594443694703328E-2</v>
      </c>
      <c r="AJ240" s="50">
        <v>2068663.3218131908</v>
      </c>
      <c r="AK240" s="145">
        <v>330.01537479888009</v>
      </c>
      <c r="AL240" s="150">
        <v>4.5623508277840452E-2</v>
      </c>
      <c r="AM240" s="149">
        <v>4.5623508277840452E-2</v>
      </c>
    </row>
    <row r="241" spans="2:39" x14ac:dyDescent="0.2">
      <c r="B241" s="160"/>
      <c r="D241" s="1"/>
      <c r="G241" s="1"/>
      <c r="N241" s="1"/>
      <c r="P241" s="48"/>
      <c r="R241" s="1"/>
      <c r="T241" s="47"/>
      <c r="U241" s="1"/>
      <c r="W241" s="48"/>
      <c r="X241" s="47"/>
      <c r="Y241" s="1"/>
      <c r="AA241" s="1"/>
      <c r="AB241" s="1"/>
      <c r="AC241" s="48"/>
      <c r="AD241" s="47"/>
      <c r="AE241" s="1"/>
      <c r="AF241" s="69"/>
      <c r="AJ241" s="1"/>
      <c r="AK241" s="69"/>
    </row>
    <row r="242" spans="2:39" x14ac:dyDescent="0.2">
      <c r="B242" s="160" t="s">
        <v>12</v>
      </c>
      <c r="D242" s="151">
        <v>15885992</v>
      </c>
      <c r="E242" s="152">
        <v>271.128049253347</v>
      </c>
      <c r="G242" s="151">
        <v>15886743.298861165</v>
      </c>
      <c r="H242" s="152">
        <v>269.27217568228679</v>
      </c>
      <c r="J242" s="146">
        <v>-4.72909297413171E-5</v>
      </c>
      <c r="K242" s="147">
        <v>6.8921847062652919E-3</v>
      </c>
      <c r="L242" s="146">
        <v>4.4714954657530948E-2</v>
      </c>
      <c r="M242" s="148">
        <v>6.8699999999999997E-2</v>
      </c>
      <c r="N242" s="151">
        <v>16596333.4119699</v>
      </c>
      <c r="P242" s="146">
        <v>4.4714954657530948E-2</v>
      </c>
      <c r="Q242" s="149">
        <v>3.7514805441423382E-2</v>
      </c>
      <c r="R242" s="151">
        <v>16596333.4119699</v>
      </c>
      <c r="S242" s="146">
        <v>4.4714954657530948E-2</v>
      </c>
      <c r="T242" s="149">
        <v>3.7514805441423382E-2</v>
      </c>
      <c r="U242" s="151">
        <v>16596333.4119699</v>
      </c>
      <c r="W242" s="146">
        <v>4.4714954657530948E-2</v>
      </c>
      <c r="X242" s="149">
        <v>3.7514805441423382E-2</v>
      </c>
      <c r="Y242" s="151">
        <v>16596333.4119699</v>
      </c>
      <c r="AA242" s="151">
        <v>16377628.22306335</v>
      </c>
      <c r="AB242" s="151">
        <v>16596333.4119699</v>
      </c>
      <c r="AC242" s="146">
        <v>4.4714954657530948E-2</v>
      </c>
      <c r="AD242" s="149">
        <v>3.7514805441423382E-2</v>
      </c>
      <c r="AE242" s="151">
        <v>16596334</v>
      </c>
      <c r="AF242" s="152">
        <v>281.2993752376085</v>
      </c>
      <c r="AG242" s="150">
        <v>4.4714991673167059E-2</v>
      </c>
      <c r="AH242" s="150">
        <v>3.7514842201948673E-2</v>
      </c>
      <c r="AJ242" s="151">
        <v>16597637.494048487</v>
      </c>
      <c r="AK242" s="152">
        <v>281.32146879522583</v>
      </c>
      <c r="AL242" s="150">
        <v>-7.8534914921157828E-5</v>
      </c>
      <c r="AM242" s="149">
        <v>-7.8534914921157828E-5</v>
      </c>
    </row>
    <row r="243" spans="2:39" x14ac:dyDescent="0.2">
      <c r="B243" s="160"/>
      <c r="D243" s="1"/>
      <c r="G243" s="1"/>
      <c r="N243" s="1"/>
      <c r="P243" s="48"/>
      <c r="R243" s="1"/>
      <c r="T243" s="47"/>
      <c r="U243" s="1"/>
      <c r="W243" s="48"/>
      <c r="X243" s="47"/>
      <c r="Y243" s="1"/>
      <c r="AA243" s="1"/>
      <c r="AB243" s="1"/>
      <c r="AC243" s="48"/>
      <c r="AD243" s="47"/>
      <c r="AE243" s="1"/>
      <c r="AF243" s="69"/>
      <c r="AJ243" s="1"/>
      <c r="AK243" s="69"/>
    </row>
    <row r="244" spans="2:39" x14ac:dyDescent="0.2">
      <c r="B244" s="195" t="s">
        <v>503</v>
      </c>
      <c r="D244" s="1"/>
      <c r="G244" s="1"/>
      <c r="N244" s="1"/>
      <c r="P244" s="48"/>
      <c r="R244" s="1"/>
      <c r="T244" s="47"/>
      <c r="U244" s="1"/>
      <c r="W244" s="48"/>
      <c r="X244" s="47"/>
      <c r="Y244" s="1"/>
      <c r="AA244" s="1"/>
      <c r="AB244" s="1"/>
      <c r="AC244" s="48"/>
      <c r="AD244" s="47"/>
      <c r="AE244" s="1"/>
      <c r="AF244" s="69"/>
      <c r="AJ244" s="1"/>
      <c r="AK244" s="69"/>
    </row>
    <row r="245" spans="2:39" x14ac:dyDescent="0.2">
      <c r="B245" s="160" t="s">
        <v>504</v>
      </c>
      <c r="D245" s="50">
        <v>2042414</v>
      </c>
      <c r="E245" s="145">
        <v>339.36249030994867</v>
      </c>
      <c r="G245" s="50">
        <v>2030532.6540793509</v>
      </c>
      <c r="H245" s="145">
        <v>333.8033012881591</v>
      </c>
      <c r="J245" s="146">
        <v>5.8513444227452638E-3</v>
      </c>
      <c r="K245" s="147">
        <v>1.6654086404587432E-2</v>
      </c>
      <c r="L245" s="146">
        <v>4.8679573083354244E-2</v>
      </c>
      <c r="M245" s="148">
        <v>6.8699999999999997E-2</v>
      </c>
      <c r="N245" s="50">
        <v>2141837.8415794657</v>
      </c>
      <c r="P245" s="146">
        <v>4.8679573083354244E-2</v>
      </c>
      <c r="Q245" s="149">
        <v>3.7536535346977207E-2</v>
      </c>
      <c r="R245" s="50">
        <v>2141837.8415794657</v>
      </c>
      <c r="S245" s="146">
        <v>4.8679573083354244E-2</v>
      </c>
      <c r="T245" s="149">
        <v>3.7536535346977207E-2</v>
      </c>
      <c r="U245" s="50">
        <v>2141837.8415794657</v>
      </c>
      <c r="W245" s="146">
        <v>4.8679573083354244E-2</v>
      </c>
      <c r="X245" s="149">
        <v>3.7536535346977207E-2</v>
      </c>
      <c r="Y245" s="50">
        <v>2141837.8415794657</v>
      </c>
      <c r="AA245" s="50">
        <v>2100822.1000136025</v>
      </c>
      <c r="AB245" s="50">
        <v>2141837.8415794657</v>
      </c>
      <c r="AC245" s="146">
        <v>4.8679573083354244E-2</v>
      </c>
      <c r="AD245" s="149">
        <v>3.7536535346977207E-2</v>
      </c>
      <c r="AE245" s="50">
        <v>2141840</v>
      </c>
      <c r="AF245" s="145">
        <v>352.10133724995052</v>
      </c>
      <c r="AG245" s="150">
        <v>4.8680629882090543E-2</v>
      </c>
      <c r="AH245" s="150">
        <v>3.7537580916403357E-2</v>
      </c>
      <c r="AJ245" s="50">
        <v>2121394.1887418255</v>
      </c>
      <c r="AK245" s="145">
        <v>348.74020967498541</v>
      </c>
      <c r="AL245" s="150">
        <v>9.6379123534324762E-3</v>
      </c>
      <c r="AM245" s="149">
        <v>9.6379123534322542E-3</v>
      </c>
    </row>
    <row r="246" spans="2:39" x14ac:dyDescent="0.2">
      <c r="B246" s="160" t="s">
        <v>505</v>
      </c>
      <c r="D246" s="50">
        <v>1993671</v>
      </c>
      <c r="E246" s="145">
        <v>302.31929916841756</v>
      </c>
      <c r="G246" s="50">
        <v>1975422.0576123463</v>
      </c>
      <c r="H246" s="145">
        <v>296.68758796480296</v>
      </c>
      <c r="J246" s="146">
        <v>9.2379966687781145E-3</v>
      </c>
      <c r="K246" s="147">
        <v>1.8981957560970431E-2</v>
      </c>
      <c r="L246" s="146">
        <v>4.7259078767196261E-2</v>
      </c>
      <c r="M246" s="148">
        <v>6.8699999999999997E-2</v>
      </c>
      <c r="N246" s="50">
        <v>2087890.0548248747</v>
      </c>
      <c r="P246" s="146">
        <v>4.7259078767196261E-2</v>
      </c>
      <c r="Q246" s="149">
        <v>3.7244719404125437E-2</v>
      </c>
      <c r="R246" s="50">
        <v>2087890.0548248747</v>
      </c>
      <c r="S246" s="146">
        <v>4.7259078767196261E-2</v>
      </c>
      <c r="T246" s="149">
        <v>3.7244719404125437E-2</v>
      </c>
      <c r="U246" s="50">
        <v>2087890.0548248747</v>
      </c>
      <c r="W246" s="146">
        <v>4.7259078767196261E-2</v>
      </c>
      <c r="X246" s="149">
        <v>3.7244719404125437E-2</v>
      </c>
      <c r="Y246" s="50">
        <v>2087890.0548248747</v>
      </c>
      <c r="AA246" s="50">
        <v>2022364.8952680079</v>
      </c>
      <c r="AB246" s="50">
        <v>2087890.0548248747</v>
      </c>
      <c r="AC246" s="146">
        <v>4.7259078767196261E-2</v>
      </c>
      <c r="AD246" s="149">
        <v>3.7244719404125437E-2</v>
      </c>
      <c r="AE246" s="50">
        <v>2087890</v>
      </c>
      <c r="AF246" s="145">
        <v>313.57908840227833</v>
      </c>
      <c r="AG246" s="150">
        <v>4.7259051267736663E-2</v>
      </c>
      <c r="AH246" s="150">
        <v>3.7244692167628157E-2</v>
      </c>
      <c r="AJ246" s="50">
        <v>2063817.5234031407</v>
      </c>
      <c r="AK246" s="145">
        <v>309.96365594806457</v>
      </c>
      <c r="AL246" s="150">
        <v>1.1664052816629189E-2</v>
      </c>
      <c r="AM246" s="149">
        <v>1.1664052816629411E-2</v>
      </c>
    </row>
    <row r="247" spans="2:39" x14ac:dyDescent="0.2">
      <c r="B247" s="160" t="s">
        <v>506</v>
      </c>
      <c r="D247" s="50">
        <v>1688323</v>
      </c>
      <c r="E247" s="145">
        <v>287.91170445265499</v>
      </c>
      <c r="G247" s="50">
        <v>1633352.6778717339</v>
      </c>
      <c r="H247" s="145">
        <v>276.65329167557741</v>
      </c>
      <c r="J247" s="146">
        <v>3.3654900667192456E-2</v>
      </c>
      <c r="K247" s="147">
        <v>4.069502556391047E-2</v>
      </c>
      <c r="L247" s="146">
        <v>4.4309414960486126E-2</v>
      </c>
      <c r="M247" s="148">
        <v>6.8699999999999997E-2</v>
      </c>
      <c r="N247" s="50">
        <v>1763131.6043943327</v>
      </c>
      <c r="P247" s="146">
        <v>4.4309414960486126E-2</v>
      </c>
      <c r="Q247" s="149">
        <v>3.7244839334061419E-2</v>
      </c>
      <c r="R247" s="50">
        <v>1763131.6043943327</v>
      </c>
      <c r="S247" s="146">
        <v>4.4309414960486126E-2</v>
      </c>
      <c r="T247" s="149">
        <v>3.7244839334061419E-2</v>
      </c>
      <c r="U247" s="50">
        <v>1763131.6043943327</v>
      </c>
      <c r="W247" s="146">
        <v>4.4309414960486126E-2</v>
      </c>
      <c r="X247" s="149">
        <v>3.7244839334061419E-2</v>
      </c>
      <c r="Y247" s="50">
        <v>1763131.6043943327</v>
      </c>
      <c r="AA247" s="50">
        <v>1686543.1076594985</v>
      </c>
      <c r="AB247" s="50">
        <v>1763131.6043943327</v>
      </c>
      <c r="AC247" s="146">
        <v>4.4309414960486126E-2</v>
      </c>
      <c r="AD247" s="149">
        <v>3.7244839334061419E-2</v>
      </c>
      <c r="AE247" s="50">
        <v>1763131</v>
      </c>
      <c r="AF247" s="145">
        <v>298.63482725655234</v>
      </c>
      <c r="AG247" s="150">
        <v>4.430905697547205E-2</v>
      </c>
      <c r="AH247" s="150">
        <v>3.7244483770755066E-2</v>
      </c>
      <c r="AJ247" s="50">
        <v>1706441.3478117788</v>
      </c>
      <c r="AK247" s="145">
        <v>289.03287227506576</v>
      </c>
      <c r="AL247" s="150">
        <v>3.32209790045912E-2</v>
      </c>
      <c r="AM247" s="149">
        <v>3.3220979004590978E-2</v>
      </c>
    </row>
    <row r="248" spans="2:39" x14ac:dyDescent="0.2">
      <c r="B248" s="160" t="s">
        <v>507</v>
      </c>
      <c r="D248" s="50">
        <v>2050560</v>
      </c>
      <c r="E248" s="145">
        <v>262.53024907935168</v>
      </c>
      <c r="G248" s="50">
        <v>2047646.2593100972</v>
      </c>
      <c r="H248" s="145">
        <v>260.37071608196851</v>
      </c>
      <c r="J248" s="146">
        <v>1.4229707287842785E-3</v>
      </c>
      <c r="K248" s="147">
        <v>8.2940702006724099E-3</v>
      </c>
      <c r="L248" s="146">
        <v>4.4320117873577924E-2</v>
      </c>
      <c r="M248" s="148">
        <v>6.8699999999999997E-2</v>
      </c>
      <c r="N248" s="50">
        <v>2141441.0609068437</v>
      </c>
      <c r="P248" s="146">
        <v>4.4320117873577924E-2</v>
      </c>
      <c r="Q248" s="149">
        <v>3.7203516058221586E-2</v>
      </c>
      <c r="R248" s="50">
        <v>2141441.0609068437</v>
      </c>
      <c r="S248" s="146">
        <v>4.4320117873577924E-2</v>
      </c>
      <c r="T248" s="149">
        <v>3.7203516058221586E-2</v>
      </c>
      <c r="U248" s="50">
        <v>2141441.0609068437</v>
      </c>
      <c r="W248" s="146">
        <v>4.4320117873577924E-2</v>
      </c>
      <c r="X248" s="149">
        <v>3.7203516058221586E-2</v>
      </c>
      <c r="Y248" s="50">
        <v>2141441.0609068437</v>
      </c>
      <c r="AA248" s="50">
        <v>2106103.3521114732</v>
      </c>
      <c r="AB248" s="50">
        <v>2141441.0609068437</v>
      </c>
      <c r="AC248" s="146">
        <v>4.4320117873577924E-2</v>
      </c>
      <c r="AD248" s="149">
        <v>3.7203516058221586E-2</v>
      </c>
      <c r="AE248" s="50">
        <v>2141439</v>
      </c>
      <c r="AF248" s="145">
        <v>272.29703535986386</v>
      </c>
      <c r="AG248" s="150">
        <v>4.431911282771539E-2</v>
      </c>
      <c r="AH248" s="150">
        <v>3.7202517861323114E-2</v>
      </c>
      <c r="AJ248" s="50">
        <v>2139273.5873380471</v>
      </c>
      <c r="AK248" s="145">
        <v>272.02168992710557</v>
      </c>
      <c r="AL248" s="150">
        <v>1.0122186684160539E-3</v>
      </c>
      <c r="AM248" s="149">
        <v>1.0122186684160539E-3</v>
      </c>
    </row>
    <row r="249" spans="2:39" x14ac:dyDescent="0.2">
      <c r="B249" s="160" t="s">
        <v>508</v>
      </c>
      <c r="D249" s="50">
        <v>1400681</v>
      </c>
      <c r="E249" s="145">
        <v>259.99949520151449</v>
      </c>
      <c r="G249" s="50">
        <v>1421827.9782228798</v>
      </c>
      <c r="H249" s="145">
        <v>262.02454057286678</v>
      </c>
      <c r="J249" s="146">
        <v>-1.4873091925867943E-2</v>
      </c>
      <c r="K249" s="147">
        <v>-7.7284569106577106E-3</v>
      </c>
      <c r="L249" s="146">
        <v>4.4707842822956367E-2</v>
      </c>
      <c r="M249" s="148">
        <v>6.8699999999999997E-2</v>
      </c>
      <c r="N249" s="50">
        <v>1463302.4259931014</v>
      </c>
      <c r="P249" s="146">
        <v>4.4707842822956367E-2</v>
      </c>
      <c r="Q249" s="149">
        <v>3.7185651658167673E-2</v>
      </c>
      <c r="R249" s="50">
        <v>1463302.4259931014</v>
      </c>
      <c r="S249" s="146">
        <v>4.4707842822956367E-2</v>
      </c>
      <c r="T249" s="149">
        <v>3.7185651658167673E-2</v>
      </c>
      <c r="U249" s="50">
        <v>1463302.4259931014</v>
      </c>
      <c r="W249" s="146">
        <v>4.4707842822956367E-2</v>
      </c>
      <c r="X249" s="149">
        <v>3.7185651658167673E-2</v>
      </c>
      <c r="Y249" s="50">
        <v>1463302.4259931014</v>
      </c>
      <c r="AA249" s="50">
        <v>1462904.5497937801</v>
      </c>
      <c r="AB249" s="50">
        <v>1463302.4259931014</v>
      </c>
      <c r="AC249" s="146">
        <v>4.4707842822956367E-2</v>
      </c>
      <c r="AD249" s="149">
        <v>3.7185651658167673E-2</v>
      </c>
      <c r="AE249" s="50">
        <v>1463302</v>
      </c>
      <c r="AF249" s="145">
        <v>269.66766735634849</v>
      </c>
      <c r="AG249" s="150">
        <v>4.4707538690108573E-2</v>
      </c>
      <c r="AH249" s="150">
        <v>3.7185349715162408E-2</v>
      </c>
      <c r="AJ249" s="50">
        <v>1485451.4180468256</v>
      </c>
      <c r="AK249" s="145">
        <v>273.749519153167</v>
      </c>
      <c r="AL249" s="150">
        <v>-1.4910900334895616E-2</v>
      </c>
      <c r="AM249" s="149">
        <v>-1.4910900334895727E-2</v>
      </c>
    </row>
    <row r="250" spans="2:39" x14ac:dyDescent="0.2">
      <c r="B250" s="160" t="s">
        <v>509</v>
      </c>
      <c r="D250" s="50">
        <v>1287111</v>
      </c>
      <c r="E250" s="145">
        <v>247.11255212216503</v>
      </c>
      <c r="G250" s="50">
        <v>1294761.7499299108</v>
      </c>
      <c r="H250" s="145">
        <v>247.15170217114994</v>
      </c>
      <c r="J250" s="146">
        <v>-5.9090021236145596E-3</v>
      </c>
      <c r="K250" s="147">
        <v>-1.5840493365404384E-4</v>
      </c>
      <c r="L250" s="146">
        <v>4.3344556933043732E-2</v>
      </c>
      <c r="M250" s="148">
        <v>6.8699999999999997E-2</v>
      </c>
      <c r="N250" s="50">
        <v>1342900.256018647</v>
      </c>
      <c r="P250" s="146">
        <v>4.3344556933043732E-2</v>
      </c>
      <c r="Q250" s="149">
        <v>3.7343752098692118E-2</v>
      </c>
      <c r="R250" s="50">
        <v>1342900.256018647</v>
      </c>
      <c r="S250" s="146">
        <v>4.3344556933043732E-2</v>
      </c>
      <c r="T250" s="149">
        <v>3.7343752098692118E-2</v>
      </c>
      <c r="U250" s="50">
        <v>1342900.256018647</v>
      </c>
      <c r="W250" s="146">
        <v>4.3344556933043732E-2</v>
      </c>
      <c r="X250" s="149">
        <v>3.7343752098692118E-2</v>
      </c>
      <c r="Y250" s="50">
        <v>1342900.256018647</v>
      </c>
      <c r="AA250" s="50">
        <v>1338605.1138990195</v>
      </c>
      <c r="AB250" s="50">
        <v>1342900.256018647</v>
      </c>
      <c r="AC250" s="146">
        <v>4.3344556933043732E-2</v>
      </c>
      <c r="AD250" s="149">
        <v>3.7343752098692118E-2</v>
      </c>
      <c r="AE250" s="50">
        <v>1342901</v>
      </c>
      <c r="AF250" s="145">
        <v>256.3408040246062</v>
      </c>
      <c r="AG250" s="150">
        <v>4.3345134957280207E-2</v>
      </c>
      <c r="AH250" s="150">
        <v>3.7344326798417704E-2</v>
      </c>
      <c r="AJ250" s="50">
        <v>1352699.2765116952</v>
      </c>
      <c r="AK250" s="145">
        <v>258.21115640282568</v>
      </c>
      <c r="AL250" s="150">
        <v>-7.2434994842037748E-3</v>
      </c>
      <c r="AM250" s="149">
        <v>-7.2434994842035527E-3</v>
      </c>
    </row>
    <row r="251" spans="2:39" x14ac:dyDescent="0.2">
      <c r="B251" s="160" t="s">
        <v>510</v>
      </c>
      <c r="D251" s="50">
        <v>1217613</v>
      </c>
      <c r="E251" s="145">
        <v>252.93003261959589</v>
      </c>
      <c r="G251" s="50">
        <v>1224859.6563862171</v>
      </c>
      <c r="H251" s="145">
        <v>253.02739640025038</v>
      </c>
      <c r="J251" s="146">
        <v>-5.9163156761954383E-3</v>
      </c>
      <c r="K251" s="147">
        <v>-3.8479540966573911E-4</v>
      </c>
      <c r="L251" s="146">
        <v>4.3193650269006678E-2</v>
      </c>
      <c r="M251" s="148">
        <v>6.8699999999999997E-2</v>
      </c>
      <c r="N251" s="50">
        <v>1270206.1500849961</v>
      </c>
      <c r="P251" s="146">
        <v>4.3193650269006678E-2</v>
      </c>
      <c r="Q251" s="149">
        <v>3.7420982154436455E-2</v>
      </c>
      <c r="R251" s="50">
        <v>1270206.1500849961</v>
      </c>
      <c r="S251" s="146">
        <v>4.3193650269006678E-2</v>
      </c>
      <c r="T251" s="149">
        <v>3.7420982154436455E-2</v>
      </c>
      <c r="U251" s="50">
        <v>1270206.1500849961</v>
      </c>
      <c r="W251" s="146">
        <v>4.3193650269006678E-2</v>
      </c>
      <c r="X251" s="149">
        <v>3.7420982154436455E-2</v>
      </c>
      <c r="Y251" s="50">
        <v>1270206.1500849961</v>
      </c>
      <c r="AA251" s="50">
        <v>1262422.3332040673</v>
      </c>
      <c r="AB251" s="50">
        <v>1270206.1500849961</v>
      </c>
      <c r="AC251" s="146">
        <v>4.3193650269006678E-2</v>
      </c>
      <c r="AD251" s="149">
        <v>3.7420982154436455E-2</v>
      </c>
      <c r="AE251" s="50">
        <v>1270209</v>
      </c>
      <c r="AF251" s="145">
        <v>262.39551158245018</v>
      </c>
      <c r="AG251" s="150">
        <v>4.3195990844381527E-2</v>
      </c>
      <c r="AH251" s="150">
        <v>3.7423309777887326E-2</v>
      </c>
      <c r="AJ251" s="50">
        <v>1279669.2295796433</v>
      </c>
      <c r="AK251" s="145">
        <v>264.34977405440395</v>
      </c>
      <c r="AL251" s="150">
        <v>-7.3927147429737605E-3</v>
      </c>
      <c r="AM251" s="149">
        <v>-7.3927147429737605E-3</v>
      </c>
    </row>
    <row r="252" spans="2:39" x14ac:dyDescent="0.2">
      <c r="B252" s="160" t="s">
        <v>511</v>
      </c>
      <c r="D252" s="50">
        <v>1252181</v>
      </c>
      <c r="E252" s="145">
        <v>242.74601448211899</v>
      </c>
      <c r="G252" s="50">
        <v>1261785.8518384332</v>
      </c>
      <c r="H252" s="145">
        <v>243.45258329653279</v>
      </c>
      <c r="J252" s="146">
        <v>-7.6121093166791054E-3</v>
      </c>
      <c r="K252" s="147">
        <v>-2.9022851384294945E-3</v>
      </c>
      <c r="L252" s="146">
        <v>4.2186069841119611E-2</v>
      </c>
      <c r="M252" s="148">
        <v>6.8699999999999997E-2</v>
      </c>
      <c r="N252" s="50">
        <v>1305005.5951197231</v>
      </c>
      <c r="P252" s="146">
        <v>4.2186069841119611E-2</v>
      </c>
      <c r="Q252" s="149">
        <v>3.7263269320356063E-2</v>
      </c>
      <c r="R252" s="50">
        <v>1305005.5951197231</v>
      </c>
      <c r="S252" s="146">
        <v>4.2186069841119611E-2</v>
      </c>
      <c r="T252" s="149">
        <v>3.7263269320356063E-2</v>
      </c>
      <c r="U252" s="50">
        <v>1305005.5951197231</v>
      </c>
      <c r="W252" s="146">
        <v>4.2186069841119611E-2</v>
      </c>
      <c r="X252" s="149">
        <v>3.7263269320356063E-2</v>
      </c>
      <c r="Y252" s="50">
        <v>1305005.5951197231</v>
      </c>
      <c r="AA252" s="50">
        <v>1296626.9370362365</v>
      </c>
      <c r="AB252" s="50">
        <v>1305005.5951197231</v>
      </c>
      <c r="AC252" s="146">
        <v>4.2186069841119611E-2</v>
      </c>
      <c r="AD252" s="149">
        <v>3.7263269320356063E-2</v>
      </c>
      <c r="AE252" s="50">
        <v>1305005</v>
      </c>
      <c r="AF252" s="145">
        <v>251.79140977210204</v>
      </c>
      <c r="AG252" s="150">
        <v>4.2185594574586371E-2</v>
      </c>
      <c r="AH252" s="150">
        <v>3.7262796298759948E-2</v>
      </c>
      <c r="AJ252" s="50">
        <v>1318247.7849588438</v>
      </c>
      <c r="AK252" s="145">
        <v>254.34651070588859</v>
      </c>
      <c r="AL252" s="150">
        <v>-1.0045747931415883E-2</v>
      </c>
      <c r="AM252" s="149">
        <v>-1.0045747931415994E-2</v>
      </c>
    </row>
    <row r="253" spans="2:39" x14ac:dyDescent="0.2">
      <c r="B253" s="160" t="s">
        <v>512</v>
      </c>
      <c r="D253" s="50">
        <v>1522190</v>
      </c>
      <c r="E253" s="145">
        <v>254.94332442687167</v>
      </c>
      <c r="G253" s="50">
        <v>1521212.3204821805</v>
      </c>
      <c r="H253" s="145">
        <v>253.44520196738324</v>
      </c>
      <c r="J253" s="146">
        <v>6.4269760680724097E-4</v>
      </c>
      <c r="K253" s="147">
        <v>5.911031054678384E-3</v>
      </c>
      <c r="L253" s="146">
        <v>4.279887549901118E-2</v>
      </c>
      <c r="M253" s="148">
        <v>6.8699999999999997E-2</v>
      </c>
      <c r="N253" s="50">
        <v>1587338.02029584</v>
      </c>
      <c r="P253" s="146">
        <v>4.279887549901118E-2</v>
      </c>
      <c r="Q253" s="149">
        <v>3.7337346570917473E-2</v>
      </c>
      <c r="R253" s="50">
        <v>1587338.02029584</v>
      </c>
      <c r="S253" s="146">
        <v>4.279887549901118E-2</v>
      </c>
      <c r="T253" s="149">
        <v>3.7337346570917473E-2</v>
      </c>
      <c r="U253" s="50">
        <v>1587338.02029584</v>
      </c>
      <c r="W253" s="146">
        <v>4.279887549901118E-2</v>
      </c>
      <c r="X253" s="149">
        <v>3.7337346570917473E-2</v>
      </c>
      <c r="Y253" s="50">
        <v>1587338.02029584</v>
      </c>
      <c r="AA253" s="50">
        <v>1570678.678700231</v>
      </c>
      <c r="AB253" s="50">
        <v>1587338.02029584</v>
      </c>
      <c r="AC253" s="146">
        <v>4.279887549901118E-2</v>
      </c>
      <c r="AD253" s="149">
        <v>3.7337346570917473E-2</v>
      </c>
      <c r="AE253" s="50">
        <v>1587337</v>
      </c>
      <c r="AF253" s="145">
        <v>264.46206169812103</v>
      </c>
      <c r="AG253" s="150">
        <v>4.2798205217482677E-2</v>
      </c>
      <c r="AH253" s="150">
        <v>3.7336679799904848E-2</v>
      </c>
      <c r="AJ253" s="50">
        <v>1589282.9746077328</v>
      </c>
      <c r="AK253" s="145">
        <v>264.7862754326797</v>
      </c>
      <c r="AL253" s="150">
        <v>-1.2244355717792033E-3</v>
      </c>
      <c r="AM253" s="149">
        <v>-1.2244355717790922E-3</v>
      </c>
    </row>
    <row r="254" spans="2:39" x14ac:dyDescent="0.2">
      <c r="B254" s="160" t="s">
        <v>513</v>
      </c>
      <c r="D254" s="50">
        <v>1431248</v>
      </c>
      <c r="E254" s="145">
        <v>248.2446209799125</v>
      </c>
      <c r="G254" s="50">
        <v>1475342.0931280148</v>
      </c>
      <c r="H254" s="145">
        <v>254.44174506760442</v>
      </c>
      <c r="J254" s="146">
        <v>-2.988736872173603E-2</v>
      </c>
      <c r="K254" s="147">
        <v>-2.4355767902964787E-2</v>
      </c>
      <c r="L254" s="146">
        <v>4.334147733451843E-2</v>
      </c>
      <c r="M254" s="148">
        <v>6.8699999999999997E-2</v>
      </c>
      <c r="N254" s="50">
        <v>1493280.4027520749</v>
      </c>
      <c r="P254" s="146">
        <v>4.334147733451843E-2</v>
      </c>
      <c r="Q254" s="149">
        <v>3.7426054088611771E-2</v>
      </c>
      <c r="R254" s="50">
        <v>1493280.4027520749</v>
      </c>
      <c r="S254" s="146">
        <v>4.334147733451843E-2</v>
      </c>
      <c r="T254" s="149">
        <v>3.7426054088611771E-2</v>
      </c>
      <c r="U254" s="50">
        <v>1493280.4027520749</v>
      </c>
      <c r="W254" s="146">
        <v>4.334147733451843E-2</v>
      </c>
      <c r="X254" s="149">
        <v>3.7426054088611771E-2</v>
      </c>
      <c r="Y254" s="50">
        <v>1493280.4027520749</v>
      </c>
      <c r="AA254" s="50">
        <v>1530557.1553774336</v>
      </c>
      <c r="AB254" s="50">
        <v>1493280.4027520749</v>
      </c>
      <c r="AC254" s="146">
        <v>4.334147733451843E-2</v>
      </c>
      <c r="AD254" s="149">
        <v>3.7426054088611771E-2</v>
      </c>
      <c r="AE254" s="50">
        <v>1493280</v>
      </c>
      <c r="AF254" s="145">
        <v>257.53536813213123</v>
      </c>
      <c r="AG254" s="150">
        <v>4.3341195935295618E-2</v>
      </c>
      <c r="AH254" s="150">
        <v>3.74257742848354E-2</v>
      </c>
      <c r="AJ254" s="50">
        <v>1541360.1630489535</v>
      </c>
      <c r="AK254" s="145">
        <v>265.82741148010695</v>
      </c>
      <c r="AL254" s="150">
        <v>-3.1193334433820108E-2</v>
      </c>
      <c r="AM254" s="149">
        <v>-3.1193334433820219E-2</v>
      </c>
    </row>
    <row r="255" spans="2:39" x14ac:dyDescent="0.2">
      <c r="B255" s="160"/>
      <c r="D255" s="1"/>
      <c r="G255" s="1"/>
      <c r="N255" s="1"/>
      <c r="P255" s="48"/>
      <c r="R255" s="1"/>
      <c r="T255" s="47"/>
      <c r="U255" s="1"/>
      <c r="W255" s="48"/>
      <c r="X255" s="47"/>
      <c r="Y255" s="1"/>
      <c r="AA255" s="1"/>
      <c r="AB255" s="1"/>
      <c r="AC255" s="48"/>
      <c r="AD255" s="47"/>
      <c r="AE255" s="1"/>
      <c r="AF255" s="69"/>
      <c r="AJ255" s="1"/>
      <c r="AK255" s="69"/>
    </row>
    <row r="256" spans="2:39" x14ac:dyDescent="0.2">
      <c r="B256" s="160" t="s">
        <v>12</v>
      </c>
      <c r="D256" s="151">
        <v>15885992</v>
      </c>
      <c r="E256" s="152">
        <v>271.128049253347</v>
      </c>
      <c r="G256" s="151">
        <v>15886743.298861165</v>
      </c>
      <c r="H256" s="152">
        <v>269.27217568228679</v>
      </c>
      <c r="J256" s="146">
        <v>-4.72909297413171E-5</v>
      </c>
      <c r="K256" s="147">
        <v>6.8921847062652919E-3</v>
      </c>
      <c r="L256" s="146">
        <v>4.4714954657530948E-2</v>
      </c>
      <c r="M256" s="148">
        <v>6.8699999999999997E-2</v>
      </c>
      <c r="N256" s="151">
        <v>16596333.4119699</v>
      </c>
      <c r="P256" s="146">
        <v>4.4714954657530948E-2</v>
      </c>
      <c r="Q256" s="149">
        <v>3.7514805441423382E-2</v>
      </c>
      <c r="R256" s="151">
        <v>16596333.4119699</v>
      </c>
      <c r="S256" s="146">
        <v>4.4714954657530948E-2</v>
      </c>
      <c r="T256" s="149">
        <v>3.7514805441423382E-2</v>
      </c>
      <c r="U256" s="151">
        <v>16596333.4119699</v>
      </c>
      <c r="W256" s="146">
        <v>4.4714954657530948E-2</v>
      </c>
      <c r="X256" s="149">
        <v>3.7514805441423382E-2</v>
      </c>
      <c r="Y256" s="151">
        <v>16596333.4119699</v>
      </c>
      <c r="AA256" s="151">
        <v>16377628.223063353</v>
      </c>
      <c r="AB256" s="151">
        <v>16596333.4119699</v>
      </c>
      <c r="AC256" s="146">
        <v>4.4714954657530948E-2</v>
      </c>
      <c r="AD256" s="149">
        <v>3.7514805441423382E-2</v>
      </c>
      <c r="AE256" s="151">
        <v>16596334</v>
      </c>
      <c r="AF256" s="152">
        <v>281.2993752376085</v>
      </c>
      <c r="AG256" s="150">
        <v>4.4714991673167059E-2</v>
      </c>
      <c r="AH256" s="150">
        <v>3.7514842201948673E-2</v>
      </c>
      <c r="AJ256" s="151">
        <v>16597637.494048484</v>
      </c>
      <c r="AK256" s="152">
        <v>281.32146879522577</v>
      </c>
      <c r="AL256" s="150">
        <v>-7.8534914920935783E-5</v>
      </c>
      <c r="AM256" s="149">
        <v>-7.8534914920935783E-5</v>
      </c>
    </row>
    <row r="257" spans="2:39" x14ac:dyDescent="0.2">
      <c r="B257" s="160"/>
      <c r="D257" s="1"/>
      <c r="G257" s="1"/>
      <c r="N257" s="1"/>
      <c r="P257" s="48"/>
      <c r="R257" s="1"/>
      <c r="T257" s="47"/>
      <c r="U257" s="1"/>
      <c r="W257" s="48"/>
      <c r="X257" s="47"/>
      <c r="Y257" s="1"/>
      <c r="AA257" s="1"/>
      <c r="AB257" s="1"/>
      <c r="AC257" s="48"/>
      <c r="AD257" s="47"/>
      <c r="AE257" s="1"/>
      <c r="AF257" s="69"/>
      <c r="AJ257" s="1"/>
      <c r="AK257" s="69"/>
    </row>
    <row r="258" spans="2:39" x14ac:dyDescent="0.2">
      <c r="B258" s="195" t="s">
        <v>514</v>
      </c>
      <c r="D258" s="1"/>
      <c r="G258" s="1"/>
      <c r="N258" s="1"/>
      <c r="P258" s="48"/>
      <c r="R258" s="1"/>
      <c r="T258" s="47"/>
      <c r="U258" s="1"/>
      <c r="W258" s="48"/>
      <c r="X258" s="47"/>
      <c r="Y258" s="1"/>
      <c r="AA258" s="1"/>
      <c r="AB258" s="1"/>
      <c r="AC258" s="48"/>
      <c r="AD258" s="47"/>
      <c r="AE258" s="1"/>
      <c r="AF258" s="69"/>
      <c r="AJ258" s="1"/>
      <c r="AK258" s="69"/>
    </row>
    <row r="259" spans="2:39" x14ac:dyDescent="0.2">
      <c r="B259" s="160"/>
      <c r="D259" s="1"/>
      <c r="G259" s="1"/>
      <c r="N259" s="1"/>
      <c r="P259" s="48"/>
      <c r="R259" s="1"/>
      <c r="T259" s="47"/>
      <c r="U259" s="1"/>
      <c r="W259" s="48"/>
      <c r="X259" s="47"/>
      <c r="Y259" s="1"/>
      <c r="AA259" s="1"/>
      <c r="AB259" s="1"/>
      <c r="AC259" s="48"/>
      <c r="AD259" s="47"/>
      <c r="AE259" s="1"/>
      <c r="AF259" s="69"/>
      <c r="AJ259" s="1"/>
      <c r="AK259" s="69"/>
    </row>
    <row r="260" spans="2:39" x14ac:dyDescent="0.2">
      <c r="B260" s="160" t="s">
        <v>515</v>
      </c>
      <c r="D260" s="50">
        <v>982141</v>
      </c>
      <c r="E260" s="145">
        <v>276.7201611332228</v>
      </c>
      <c r="G260" s="50">
        <v>957167.11332031735</v>
      </c>
      <c r="H260" s="145">
        <v>268.92558530264552</v>
      </c>
      <c r="J260" s="146">
        <v>2.6091459194675704E-2</v>
      </c>
      <c r="K260" s="147">
        <v>2.8984136343164879E-2</v>
      </c>
      <c r="L260" s="146">
        <v>4.0288113444051366E-2</v>
      </c>
      <c r="M260" s="148">
        <v>6.8699999999999997E-2</v>
      </c>
      <c r="N260" s="50">
        <v>1021709.6080260541</v>
      </c>
      <c r="P260" s="146">
        <v>4.0288113444051366E-2</v>
      </c>
      <c r="Q260" s="149">
        <v>3.7363658588703386E-2</v>
      </c>
      <c r="R260" s="50">
        <v>1021709.6080260541</v>
      </c>
      <c r="S260" s="146">
        <v>4.0288113444051366E-2</v>
      </c>
      <c r="T260" s="149">
        <v>3.7363658588703386E-2</v>
      </c>
      <c r="U260" s="50">
        <v>1021709.6080260541</v>
      </c>
      <c r="W260" s="146">
        <v>4.0288113444051366E-2</v>
      </c>
      <c r="X260" s="149">
        <v>3.7363658588703386E-2</v>
      </c>
      <c r="Y260" s="50">
        <v>1021709.6080260541</v>
      </c>
      <c r="AA260" s="50">
        <v>998107.01291766297</v>
      </c>
      <c r="AB260" s="50">
        <v>1021709.6080260541</v>
      </c>
      <c r="AC260" s="146">
        <v>4.0288113444051366E-2</v>
      </c>
      <c r="AD260" s="149">
        <v>3.7363658588703386E-2</v>
      </c>
      <c r="AE260" s="50">
        <v>1021708</v>
      </c>
      <c r="AF260" s="145">
        <v>287.0589869675614</v>
      </c>
      <c r="AG260" s="150">
        <v>4.0286476178064135E-2</v>
      </c>
      <c r="AH260" s="150">
        <v>3.7362025925393727E-2</v>
      </c>
      <c r="AJ260" s="50">
        <v>999998.07822502474</v>
      </c>
      <c r="AK260" s="145">
        <v>280.959369315679</v>
      </c>
      <c r="AL260" s="150">
        <v>2.1709963496639784E-2</v>
      </c>
      <c r="AM260" s="149">
        <v>2.1709963496640006E-2</v>
      </c>
    </row>
    <row r="261" spans="2:39" x14ac:dyDescent="0.2">
      <c r="B261" s="160" t="s">
        <v>516</v>
      </c>
      <c r="D261" s="50">
        <v>1332808</v>
      </c>
      <c r="E261" s="145">
        <v>296.73268406473193</v>
      </c>
      <c r="G261" s="50">
        <v>1254672.6391381475</v>
      </c>
      <c r="H261" s="145">
        <v>277.8165759981211</v>
      </c>
      <c r="J261" s="146">
        <v>6.227549595368953E-2</v>
      </c>
      <c r="K261" s="147">
        <v>6.8088478877296188E-2</v>
      </c>
      <c r="L261" s="146">
        <v>4.3125305031876504E-2</v>
      </c>
      <c r="M261" s="148">
        <v>6.8699999999999997E-2</v>
      </c>
      <c r="N261" s="50">
        <v>1390285.7515489252</v>
      </c>
      <c r="P261" s="146">
        <v>4.3125305031876504E-2</v>
      </c>
      <c r="Q261" s="149">
        <v>3.7448182110649819E-2</v>
      </c>
      <c r="R261" s="50">
        <v>1390285.7515489252</v>
      </c>
      <c r="S261" s="146">
        <v>4.3125305031876504E-2</v>
      </c>
      <c r="T261" s="149">
        <v>3.7448182110649819E-2</v>
      </c>
      <c r="U261" s="50">
        <v>1390285.7515489252</v>
      </c>
      <c r="W261" s="146">
        <v>4.3125305031876504E-2</v>
      </c>
      <c r="X261" s="149">
        <v>3.7448182110649819E-2</v>
      </c>
      <c r="Y261" s="50">
        <v>1390285.7515489252</v>
      </c>
      <c r="AA261" s="50">
        <v>1302980.4834599106</v>
      </c>
      <c r="AB261" s="50">
        <v>1390285.7515489252</v>
      </c>
      <c r="AC261" s="146">
        <v>4.3125305031876504E-2</v>
      </c>
      <c r="AD261" s="149">
        <v>3.7448182110649819E-2</v>
      </c>
      <c r="AE261" s="50">
        <v>1390285</v>
      </c>
      <c r="AF261" s="145">
        <v>307.84461724363774</v>
      </c>
      <c r="AG261" s="150">
        <v>4.3124741148012236E-2</v>
      </c>
      <c r="AH261" s="150">
        <v>3.7447621295676914E-2</v>
      </c>
      <c r="AJ261" s="50">
        <v>1310816.2728108589</v>
      </c>
      <c r="AK261" s="145">
        <v>290.24821082022083</v>
      </c>
      <c r="AL261" s="150">
        <v>6.0625374308736379E-2</v>
      </c>
      <c r="AM261" s="149">
        <v>6.0625374308736379E-2</v>
      </c>
    </row>
    <row r="262" spans="2:39" x14ac:dyDescent="0.2">
      <c r="B262" s="160" t="s">
        <v>517</v>
      </c>
      <c r="D262" s="50">
        <v>1097155</v>
      </c>
      <c r="E262" s="145">
        <v>252.28598653682576</v>
      </c>
      <c r="G262" s="50">
        <v>1091868.3821475541</v>
      </c>
      <c r="H262" s="145">
        <v>249.97175605883831</v>
      </c>
      <c r="J262" s="146">
        <v>4.8418087187833692E-3</v>
      </c>
      <c r="K262" s="147">
        <v>9.2579678379454133E-3</v>
      </c>
      <c r="L262" s="146">
        <v>4.1859041557810173E-2</v>
      </c>
      <c r="M262" s="148">
        <v>6.8699999999999997E-2</v>
      </c>
      <c r="N262" s="50">
        <v>1143080.8567403592</v>
      </c>
      <c r="P262" s="146">
        <v>4.1859041557810173E-2</v>
      </c>
      <c r="Q262" s="149">
        <v>3.7300231566829156E-2</v>
      </c>
      <c r="R262" s="50">
        <v>1143080.8567403592</v>
      </c>
      <c r="S262" s="146">
        <v>4.1859041557810173E-2</v>
      </c>
      <c r="T262" s="149">
        <v>3.7300231566829156E-2</v>
      </c>
      <c r="U262" s="50">
        <v>1143080.8567403592</v>
      </c>
      <c r="W262" s="146">
        <v>4.1859041557810173E-2</v>
      </c>
      <c r="X262" s="149">
        <v>3.7300231566829156E-2</v>
      </c>
      <c r="Y262" s="50">
        <v>1143080.8567403592</v>
      </c>
      <c r="AA262" s="50">
        <v>1132905.8595422197</v>
      </c>
      <c r="AB262" s="50">
        <v>1143080.8567403592</v>
      </c>
      <c r="AC262" s="146">
        <v>4.1859041557810173E-2</v>
      </c>
      <c r="AD262" s="149">
        <v>3.7300231566829156E-2</v>
      </c>
      <c r="AE262" s="50">
        <v>1143081</v>
      </c>
      <c r="AF262" s="145">
        <v>261.69634505349984</v>
      </c>
      <c r="AG262" s="150">
        <v>4.1859172131558431E-2</v>
      </c>
      <c r="AH262" s="150">
        <v>3.7300361569232221E-2</v>
      </c>
      <c r="AJ262" s="50">
        <v>1140726.9103037254</v>
      </c>
      <c r="AK262" s="145">
        <v>261.15740103339704</v>
      </c>
      <c r="AL262" s="150">
        <v>2.0636750785933966E-3</v>
      </c>
      <c r="AM262" s="149">
        <v>2.0636750785931746E-3</v>
      </c>
    </row>
    <row r="263" spans="2:39" x14ac:dyDescent="0.2">
      <c r="B263" s="160" t="s">
        <v>518</v>
      </c>
      <c r="D263" s="50">
        <v>3387071</v>
      </c>
      <c r="E263" s="145">
        <v>246.39520947908164</v>
      </c>
      <c r="G263" s="50">
        <v>3420684.7890184703</v>
      </c>
      <c r="H263" s="145">
        <v>247.34706350991826</v>
      </c>
      <c r="J263" s="146">
        <v>-9.8266256880440439E-3</v>
      </c>
      <c r="K263" s="147">
        <v>-3.8482528044989639E-3</v>
      </c>
      <c r="L263" s="146">
        <v>4.3604529191563435E-2</v>
      </c>
      <c r="M263" s="148">
        <v>6.8699999999999997E-2</v>
      </c>
      <c r="N263" s="50">
        <v>3534762.6362933978</v>
      </c>
      <c r="P263" s="146">
        <v>4.3604529191563435E-2</v>
      </c>
      <c r="Q263" s="149">
        <v>3.7341369952994974E-2</v>
      </c>
      <c r="R263" s="50">
        <v>3534762.6362933978</v>
      </c>
      <c r="S263" s="146">
        <v>4.3604529191563435E-2</v>
      </c>
      <c r="T263" s="149">
        <v>3.7341369952994974E-2</v>
      </c>
      <c r="U263" s="50">
        <v>3534762.6362933978</v>
      </c>
      <c r="W263" s="146">
        <v>4.3604529191563435E-2</v>
      </c>
      <c r="X263" s="149">
        <v>3.7341369952994974E-2</v>
      </c>
      <c r="Y263" s="50">
        <v>3534762.6362933978</v>
      </c>
      <c r="AA263" s="50">
        <v>3516268.013903853</v>
      </c>
      <c r="AB263" s="50">
        <v>3534762.6362933978</v>
      </c>
      <c r="AC263" s="146">
        <v>4.3604529191563435E-2</v>
      </c>
      <c r="AD263" s="149">
        <v>3.7341369952994974E-2</v>
      </c>
      <c r="AE263" s="50">
        <v>3534763</v>
      </c>
      <c r="AF263" s="145">
        <v>255.59597045022795</v>
      </c>
      <c r="AG263" s="150">
        <v>4.3604636572424971E-2</v>
      </c>
      <c r="AH263" s="150">
        <v>3.7341476689413566E-2</v>
      </c>
      <c r="AJ263" s="50">
        <v>3573752.3444219204</v>
      </c>
      <c r="AK263" s="145">
        <v>258.41525969953233</v>
      </c>
      <c r="AL263" s="150">
        <v>-1.090991782986217E-2</v>
      </c>
      <c r="AM263" s="149">
        <v>-1.0909917829862059E-2</v>
      </c>
    </row>
    <row r="264" spans="2:39" x14ac:dyDescent="0.2">
      <c r="B264" s="160" t="s">
        <v>519</v>
      </c>
      <c r="D264" s="50">
        <v>2189563</v>
      </c>
      <c r="E264" s="145">
        <v>290.45689788946163</v>
      </c>
      <c r="G264" s="50">
        <v>2160836.2804179126</v>
      </c>
      <c r="H264" s="145">
        <v>284.85524285038889</v>
      </c>
      <c r="J264" s="146">
        <v>1.3294260116981871E-2</v>
      </c>
      <c r="K264" s="147">
        <v>1.9664918163415424E-2</v>
      </c>
      <c r="L264" s="146">
        <v>4.3841541676435059E-2</v>
      </c>
      <c r="M264" s="148">
        <v>6.8699999999999997E-2</v>
      </c>
      <c r="N264" s="50">
        <v>2285556.8175176801</v>
      </c>
      <c r="P264" s="146">
        <v>4.3841541676435059E-2</v>
      </c>
      <c r="Q264" s="149">
        <v>3.731983302663644E-2</v>
      </c>
      <c r="R264" s="50">
        <v>2285556.8175176801</v>
      </c>
      <c r="S264" s="146">
        <v>4.3841541676435059E-2</v>
      </c>
      <c r="T264" s="149">
        <v>3.731983302663644E-2</v>
      </c>
      <c r="U264" s="50">
        <v>2285556.8175176801</v>
      </c>
      <c r="W264" s="146">
        <v>4.3841541676435059E-2</v>
      </c>
      <c r="X264" s="149">
        <v>3.731983302663644E-2</v>
      </c>
      <c r="Y264" s="50">
        <v>2285556.8175176801</v>
      </c>
      <c r="AA264" s="50">
        <v>2219739.4783552736</v>
      </c>
      <c r="AB264" s="50">
        <v>2285556.8175176801</v>
      </c>
      <c r="AC264" s="146">
        <v>4.3841541676435059E-2</v>
      </c>
      <c r="AD264" s="149">
        <v>3.731983302663644E-2</v>
      </c>
      <c r="AE264" s="50">
        <v>2285556</v>
      </c>
      <c r="AF264" s="145">
        <v>301.29659304972785</v>
      </c>
      <c r="AG264" s="150">
        <v>4.3841168306187228E-2</v>
      </c>
      <c r="AH264" s="150">
        <v>3.7319461989129499E-2</v>
      </c>
      <c r="AJ264" s="50">
        <v>2257528.5942296041</v>
      </c>
      <c r="AK264" s="145">
        <v>297.6018413697679</v>
      </c>
      <c r="AL264" s="150">
        <v>1.24150833978518E-2</v>
      </c>
      <c r="AM264" s="149">
        <v>1.24150833978518E-2</v>
      </c>
    </row>
    <row r="265" spans="2:39" x14ac:dyDescent="0.2">
      <c r="B265" s="160" t="s">
        <v>520</v>
      </c>
      <c r="D265" s="50">
        <v>995571</v>
      </c>
      <c r="E265" s="145">
        <v>254.59023880130221</v>
      </c>
      <c r="G265" s="50">
        <v>1007626.6463474259</v>
      </c>
      <c r="H265" s="145">
        <v>256.58617392092947</v>
      </c>
      <c r="J265" s="146">
        <v>-1.1964398114248653E-2</v>
      </c>
      <c r="K265" s="147">
        <v>-7.7788100938063209E-3</v>
      </c>
      <c r="L265" s="146">
        <v>4.1769416045283281E-2</v>
      </c>
      <c r="M265" s="148">
        <v>6.8699999999999997E-2</v>
      </c>
      <c r="N265" s="50">
        <v>1037155.4193016187</v>
      </c>
      <c r="P265" s="146">
        <v>4.1769416045283281E-2</v>
      </c>
      <c r="Q265" s="149">
        <v>3.7374813680184804E-2</v>
      </c>
      <c r="R265" s="50">
        <v>1037155.4193016187</v>
      </c>
      <c r="S265" s="146">
        <v>4.1769416045283281E-2</v>
      </c>
      <c r="T265" s="149">
        <v>3.7374813680184804E-2</v>
      </c>
      <c r="U265" s="50">
        <v>1037155.4193016187</v>
      </c>
      <c r="W265" s="146">
        <v>4.1769416045283281E-2</v>
      </c>
      <c r="X265" s="149">
        <v>3.7374813680184804E-2</v>
      </c>
      <c r="Y265" s="50">
        <v>1037155.4193016187</v>
      </c>
      <c r="AA265" s="50">
        <v>1049435.0857293375</v>
      </c>
      <c r="AB265" s="50">
        <v>1037155.4193016187</v>
      </c>
      <c r="AC265" s="146">
        <v>4.1769416045283281E-2</v>
      </c>
      <c r="AD265" s="149">
        <v>3.7374813680184804E-2</v>
      </c>
      <c r="AE265" s="50">
        <v>1037155</v>
      </c>
      <c r="AF265" s="145">
        <v>264.10539476861408</v>
      </c>
      <c r="AG265" s="150">
        <v>4.1768994878315979E-2</v>
      </c>
      <c r="AH265" s="150">
        <v>3.7374394289869439E-2</v>
      </c>
      <c r="AJ265" s="50">
        <v>1052715.5560332644</v>
      </c>
      <c r="AK265" s="145">
        <v>268.06779845367987</v>
      </c>
      <c r="AL265" s="150">
        <v>-1.4781349001717126E-2</v>
      </c>
      <c r="AM265" s="149">
        <v>-1.4781349001717126E-2</v>
      </c>
    </row>
    <row r="266" spans="2:39" x14ac:dyDescent="0.2">
      <c r="B266" s="160" t="s">
        <v>521</v>
      </c>
      <c r="D266" s="50">
        <v>647471</v>
      </c>
      <c r="E266" s="145">
        <v>256.90474912490771</v>
      </c>
      <c r="G266" s="50">
        <v>698457.13668117509</v>
      </c>
      <c r="H266" s="145">
        <v>274.34268577804778</v>
      </c>
      <c r="J266" s="146">
        <v>-7.2998232824197928E-2</v>
      </c>
      <c r="K266" s="147">
        <v>-6.3562608216382044E-2</v>
      </c>
      <c r="L266" s="146">
        <v>4.8001508193741937E-2</v>
      </c>
      <c r="M266" s="148">
        <v>6.8699999999999997E-2</v>
      </c>
      <c r="N266" s="50">
        <v>678550.58451171033</v>
      </c>
      <c r="P266" s="146">
        <v>4.8001508193741937E-2</v>
      </c>
      <c r="Q266" s="149">
        <v>3.7441753845502523E-2</v>
      </c>
      <c r="R266" s="50">
        <v>678550.58451171033</v>
      </c>
      <c r="S266" s="146">
        <v>4.8001508193741937E-2</v>
      </c>
      <c r="T266" s="149">
        <v>3.7441753845502523E-2</v>
      </c>
      <c r="U266" s="50">
        <v>678550.58451171033</v>
      </c>
      <c r="W266" s="146">
        <v>4.8001508193741937E-2</v>
      </c>
      <c r="X266" s="149">
        <v>3.7441753845502523E-2</v>
      </c>
      <c r="Y266" s="50">
        <v>678550.58451171033</v>
      </c>
      <c r="AA266" s="50">
        <v>719233.87927223032</v>
      </c>
      <c r="AB266" s="50">
        <v>678550.58451171033</v>
      </c>
      <c r="AC266" s="146">
        <v>4.8001508193741937E-2</v>
      </c>
      <c r="AD266" s="149">
        <v>3.7441753845502523E-2</v>
      </c>
      <c r="AE266" s="50">
        <v>678550</v>
      </c>
      <c r="AF266" s="145">
        <v>266.52348391662099</v>
      </c>
      <c r="AG266" s="150">
        <v>4.8000605432521271E-2</v>
      </c>
      <c r="AH266" s="150">
        <v>3.7440860180582458E-2</v>
      </c>
      <c r="AJ266" s="50">
        <v>729711.44190365565</v>
      </c>
      <c r="AK266" s="145">
        <v>286.61887222751938</v>
      </c>
      <c r="AL266" s="150">
        <v>-7.0111881170708767E-2</v>
      </c>
      <c r="AM266" s="149">
        <v>-7.0111881170708767E-2</v>
      </c>
    </row>
    <row r="267" spans="2:39" x14ac:dyDescent="0.2">
      <c r="B267" s="160" t="s">
        <v>522</v>
      </c>
      <c r="D267" s="50">
        <v>2169737</v>
      </c>
      <c r="E267" s="145">
        <v>246.55656249099596</v>
      </c>
      <c r="G267" s="50">
        <v>2202004.9686010089</v>
      </c>
      <c r="H267" s="145">
        <v>248.2802698512975</v>
      </c>
      <c r="J267" s="146">
        <v>-1.4653903629250009E-2</v>
      </c>
      <c r="K267" s="147">
        <v>-6.9425869455270739E-3</v>
      </c>
      <c r="L267" s="146">
        <v>4.5487566453546346E-2</v>
      </c>
      <c r="M267" s="148">
        <v>6.8699999999999997E-2</v>
      </c>
      <c r="N267" s="50">
        <v>2268433.0559742185</v>
      </c>
      <c r="P267" s="146">
        <v>4.5487566453546346E-2</v>
      </c>
      <c r="Q267" s="149">
        <v>3.7369117703417665E-2</v>
      </c>
      <c r="R267" s="50">
        <v>2268433.0559742185</v>
      </c>
      <c r="S267" s="146">
        <v>4.5487566453546346E-2</v>
      </c>
      <c r="T267" s="149">
        <v>3.7369117703417665E-2</v>
      </c>
      <c r="U267" s="50">
        <v>2268433.0559742185</v>
      </c>
      <c r="W267" s="146">
        <v>4.5487566453546346E-2</v>
      </c>
      <c r="X267" s="149">
        <v>3.7369117703417665E-2</v>
      </c>
      <c r="Y267" s="50">
        <v>2268433.0559742185</v>
      </c>
      <c r="AA267" s="50">
        <v>2247054.8865808384</v>
      </c>
      <c r="AB267" s="50">
        <v>2268433.0559742185</v>
      </c>
      <c r="AC267" s="146">
        <v>4.5487566453546346E-2</v>
      </c>
      <c r="AD267" s="149">
        <v>3.7369117703417665E-2</v>
      </c>
      <c r="AE267" s="50">
        <v>2268435</v>
      </c>
      <c r="AF267" s="145">
        <v>255.77038288789538</v>
      </c>
      <c r="AG267" s="150">
        <v>4.5488462426552134E-2</v>
      </c>
      <c r="AH267" s="150">
        <v>3.7370006718989268E-2</v>
      </c>
      <c r="AJ267" s="50">
        <v>2300539.4838571544</v>
      </c>
      <c r="AK267" s="145">
        <v>259.39022481793199</v>
      </c>
      <c r="AL267" s="150">
        <v>-1.3955197936149744E-2</v>
      </c>
      <c r="AM267" s="149">
        <v>-1.3955197936149744E-2</v>
      </c>
    </row>
    <row r="268" spans="2:39" x14ac:dyDescent="0.2">
      <c r="B268" s="160" t="s">
        <v>523</v>
      </c>
      <c r="D268" s="50">
        <v>1084601</v>
      </c>
      <c r="E268" s="145">
        <v>302.38197344238802</v>
      </c>
      <c r="G268" s="50">
        <v>1105306.6652058957</v>
      </c>
      <c r="H268" s="145">
        <v>304.42968284823695</v>
      </c>
      <c r="J268" s="146">
        <v>-1.8732959691361906E-2</v>
      </c>
      <c r="K268" s="147">
        <v>-6.7263789348351866E-3</v>
      </c>
      <c r="L268" s="146">
        <v>5.0027096428050477E-2</v>
      </c>
      <c r="M268" s="148">
        <v>6.8699999999999997E-2</v>
      </c>
      <c r="N268" s="50">
        <v>1138860.4388129599</v>
      </c>
      <c r="P268" s="146">
        <v>5.0027096428050477E-2</v>
      </c>
      <c r="Q268" s="149">
        <v>3.7334485990772492E-2</v>
      </c>
      <c r="R268" s="50">
        <v>1138860.4388129599</v>
      </c>
      <c r="S268" s="146">
        <v>5.0027096428050477E-2</v>
      </c>
      <c r="T268" s="149">
        <v>3.7334485990772492E-2</v>
      </c>
      <c r="U268" s="50">
        <v>1138860.4388129599</v>
      </c>
      <c r="W268" s="146">
        <v>5.0027096428050477E-2</v>
      </c>
      <c r="X268" s="149">
        <v>3.7334485990772492E-2</v>
      </c>
      <c r="Y268" s="50">
        <v>1138860.4388129599</v>
      </c>
      <c r="AA268" s="50">
        <v>1129277.4403785288</v>
      </c>
      <c r="AB268" s="50">
        <v>1138860.4388129599</v>
      </c>
      <c r="AC268" s="146">
        <v>5.0027096428050477E-2</v>
      </c>
      <c r="AD268" s="149">
        <v>3.7334485990772492E-2</v>
      </c>
      <c r="AE268" s="50">
        <v>1138861</v>
      </c>
      <c r="AF268" s="145">
        <v>313.67140355897737</v>
      </c>
      <c r="AG268" s="150">
        <v>5.0027613841403529E-2</v>
      </c>
      <c r="AH268" s="150">
        <v>3.7334997149690574E-2</v>
      </c>
      <c r="AJ268" s="50">
        <v>1154766.5247513731</v>
      </c>
      <c r="AK268" s="145">
        <v>318.05219126977369</v>
      </c>
      <c r="AL268" s="150">
        <v>-1.3773801379285411E-2</v>
      </c>
      <c r="AM268" s="149">
        <v>-1.37738013792853E-2</v>
      </c>
    </row>
    <row r="269" spans="2:39" x14ac:dyDescent="0.2">
      <c r="B269" s="160" t="s">
        <v>524</v>
      </c>
      <c r="D269" s="50">
        <v>854125</v>
      </c>
      <c r="E269" s="145">
        <v>349.92978828199819</v>
      </c>
      <c r="G269" s="50">
        <v>864680.70867009694</v>
      </c>
      <c r="H269" s="145">
        <v>350.28015048227883</v>
      </c>
      <c r="J269" s="146">
        <v>-1.2207637529385695E-2</v>
      </c>
      <c r="K269" s="147">
        <v>-1.000234240502218E-3</v>
      </c>
      <c r="L269" s="146">
        <v>4.913781666012218E-2</v>
      </c>
      <c r="M269" s="148">
        <v>6.8699999999999997E-2</v>
      </c>
      <c r="N269" s="50">
        <v>896094.83765482693</v>
      </c>
      <c r="P269" s="146">
        <v>4.913781666012218E-2</v>
      </c>
      <c r="Q269" s="149">
        <v>3.7367933402952858E-2</v>
      </c>
      <c r="R269" s="50">
        <v>896094.83765482693</v>
      </c>
      <c r="S269" s="146">
        <v>4.913781666012218E-2</v>
      </c>
      <c r="T269" s="149">
        <v>3.7367933402952858E-2</v>
      </c>
      <c r="U269" s="50">
        <v>896094.83765482693</v>
      </c>
      <c r="W269" s="146">
        <v>4.913781666012218E-2</v>
      </c>
      <c r="X269" s="149">
        <v>3.7367933402952858E-2</v>
      </c>
      <c r="Y269" s="50">
        <v>896094.83765482693</v>
      </c>
      <c r="AA269" s="50">
        <v>897818.92470598163</v>
      </c>
      <c r="AB269" s="50">
        <v>896094.83765482693</v>
      </c>
      <c r="AC269" s="146">
        <v>4.913781666012218E-2</v>
      </c>
      <c r="AD269" s="149">
        <v>3.7367933402952858E-2</v>
      </c>
      <c r="AE269" s="50">
        <v>896096</v>
      </c>
      <c r="AF269" s="145">
        <v>363.00641216956421</v>
      </c>
      <c r="AG269" s="150">
        <v>4.9139177520854727E-2</v>
      </c>
      <c r="AH269" s="150">
        <v>3.7369278996699729E-2</v>
      </c>
      <c r="AJ269" s="50">
        <v>903373.12566962745</v>
      </c>
      <c r="AK269" s="145">
        <v>365.95435890767988</v>
      </c>
      <c r="AL269" s="150">
        <v>-8.0555038254356282E-3</v>
      </c>
      <c r="AM269" s="149">
        <v>-8.0555038254356282E-3</v>
      </c>
    </row>
    <row r="270" spans="2:39" x14ac:dyDescent="0.2">
      <c r="B270" s="160" t="s">
        <v>525</v>
      </c>
      <c r="D270" s="50">
        <v>472759</v>
      </c>
      <c r="E270" s="145">
        <v>269.18511883855484</v>
      </c>
      <c r="G270" s="50">
        <v>474418.99266787758</v>
      </c>
      <c r="H270" s="145">
        <v>266.95352750224708</v>
      </c>
      <c r="J270" s="146">
        <v>-3.4990012911217949E-3</v>
      </c>
      <c r="K270" s="147">
        <v>8.3594749887281328E-3</v>
      </c>
      <c r="L270" s="146">
        <v>4.985245985758624E-2</v>
      </c>
      <c r="M270" s="148">
        <v>6.8699999999999997E-2</v>
      </c>
      <c r="N270" s="50">
        <v>496327.19906981266</v>
      </c>
      <c r="P270" s="146">
        <v>4.985245985758624E-2</v>
      </c>
      <c r="Q270" s="149">
        <v>3.7506019127506063E-2</v>
      </c>
      <c r="R270" s="50">
        <v>496327.19906981266</v>
      </c>
      <c r="S270" s="146">
        <v>4.985245985758624E-2</v>
      </c>
      <c r="T270" s="149">
        <v>3.7506019127506063E-2</v>
      </c>
      <c r="U270" s="50">
        <v>496327.19906981266</v>
      </c>
      <c r="W270" s="146">
        <v>4.985245985758624E-2</v>
      </c>
      <c r="X270" s="149">
        <v>3.7506019127506063E-2</v>
      </c>
      <c r="Y270" s="50">
        <v>496327.19906981266</v>
      </c>
      <c r="AA270" s="50">
        <v>486746.1171047712</v>
      </c>
      <c r="AB270" s="50">
        <v>496327.19906981266</v>
      </c>
      <c r="AC270" s="146">
        <v>4.985245985758624E-2</v>
      </c>
      <c r="AD270" s="149">
        <v>3.7506019127506063E-2</v>
      </c>
      <c r="AE270" s="50">
        <v>496327</v>
      </c>
      <c r="AF270" s="145">
        <v>279.28106903882599</v>
      </c>
      <c r="AG270" s="150">
        <v>4.985203877662836E-2</v>
      </c>
      <c r="AH270" s="150">
        <v>3.7505602998530785E-2</v>
      </c>
      <c r="AJ270" s="50">
        <v>495648.12072953564</v>
      </c>
      <c r="AK270" s="145">
        <v>278.89906659204479</v>
      </c>
      <c r="AL270" s="150">
        <v>1.3696799040923135E-3</v>
      </c>
      <c r="AM270" s="149">
        <v>1.3696799040923135E-3</v>
      </c>
    </row>
    <row r="271" spans="2:39" x14ac:dyDescent="0.2">
      <c r="B271" s="160" t="s">
        <v>526</v>
      </c>
      <c r="D271" s="50">
        <v>672990</v>
      </c>
      <c r="E271" s="145">
        <v>353.68337192916351</v>
      </c>
      <c r="G271" s="50">
        <v>649018.97664528084</v>
      </c>
      <c r="H271" s="145">
        <v>337.72060616194193</v>
      </c>
      <c r="J271" s="146">
        <v>3.6934241088948161E-2</v>
      </c>
      <c r="K271" s="147">
        <v>4.7266188310603807E-2</v>
      </c>
      <c r="L271" s="146">
        <v>4.8330891273770993E-2</v>
      </c>
      <c r="M271" s="148">
        <v>6.8699999999999997E-2</v>
      </c>
      <c r="N271" s="50">
        <v>705516.20651833515</v>
      </c>
      <c r="P271" s="146">
        <v>4.8330891273770993E-2</v>
      </c>
      <c r="Q271" s="149">
        <v>3.7988440080016339E-2</v>
      </c>
      <c r="R271" s="50">
        <v>705516.20651833515</v>
      </c>
      <c r="S271" s="146">
        <v>4.8330891273770993E-2</v>
      </c>
      <c r="T271" s="149">
        <v>3.7988440080016339E-2</v>
      </c>
      <c r="U271" s="50">
        <v>705516.20651833515</v>
      </c>
      <c r="W271" s="146">
        <v>4.8330891273770993E-2</v>
      </c>
      <c r="X271" s="149">
        <v>3.7988440080016339E-2</v>
      </c>
      <c r="Y271" s="50">
        <v>705516.20651833515</v>
      </c>
      <c r="AA271" s="50">
        <v>678061.04111274297</v>
      </c>
      <c r="AB271" s="50">
        <v>705516.20651833515</v>
      </c>
      <c r="AC271" s="146">
        <v>4.8330891273770993E-2</v>
      </c>
      <c r="AD271" s="149">
        <v>3.7988440080016339E-2</v>
      </c>
      <c r="AE271" s="50">
        <v>705517</v>
      </c>
      <c r="AF271" s="145">
        <v>367.11966440355587</v>
      </c>
      <c r="AG271" s="150">
        <v>4.8332070313080511E-2</v>
      </c>
      <c r="AH271" s="150">
        <v>3.7989607487352917E-2</v>
      </c>
      <c r="AJ271" s="50">
        <v>678061.04111274297</v>
      </c>
      <c r="AK271" s="145">
        <v>352.83280467860578</v>
      </c>
      <c r="AL271" s="150">
        <v>4.0491869053853824E-2</v>
      </c>
      <c r="AM271" s="149">
        <v>4.0491869053853824E-2</v>
      </c>
    </row>
    <row r="272" spans="2:39" x14ac:dyDescent="0.2">
      <c r="B272" s="160"/>
      <c r="D272" s="1"/>
      <c r="G272" s="1"/>
      <c r="N272" s="1"/>
      <c r="P272" s="48"/>
      <c r="R272" s="1"/>
      <c r="T272" s="47"/>
      <c r="U272" s="1"/>
      <c r="W272" s="48"/>
      <c r="X272" s="47"/>
      <c r="Y272" s="1"/>
      <c r="AA272" s="1"/>
      <c r="AB272" s="1"/>
      <c r="AC272" s="48"/>
      <c r="AD272" s="47"/>
      <c r="AE272" s="1"/>
      <c r="AF272" s="69"/>
      <c r="AJ272" s="1"/>
      <c r="AK272" s="69"/>
    </row>
    <row r="273" spans="2:39" x14ac:dyDescent="0.2">
      <c r="B273" s="160" t="s">
        <v>12</v>
      </c>
      <c r="D273" s="151">
        <v>15885992</v>
      </c>
      <c r="E273" s="152">
        <v>271.128049253347</v>
      </c>
      <c r="G273" s="151">
        <v>15886743.298861163</v>
      </c>
      <c r="H273" s="152">
        <v>269.27217568228673</v>
      </c>
      <c r="J273" s="146">
        <v>-4.7290929741206078E-5</v>
      </c>
      <c r="K273" s="147">
        <v>6.8921847062655139E-3</v>
      </c>
      <c r="L273" s="146">
        <v>4.4714954657530948E-2</v>
      </c>
      <c r="M273" s="148">
        <v>6.8699999999999997E-2</v>
      </c>
      <c r="N273" s="151">
        <v>16596333.411969898</v>
      </c>
      <c r="P273" s="146">
        <v>4.4714954657530948E-2</v>
      </c>
      <c r="Q273" s="149">
        <v>3.7514805441423382E-2</v>
      </c>
      <c r="R273" s="151">
        <v>16596333.411969898</v>
      </c>
      <c r="S273" s="146">
        <v>4.4714954657530948E-2</v>
      </c>
      <c r="T273" s="149">
        <v>3.7514805441423382E-2</v>
      </c>
      <c r="U273" s="151">
        <v>16596333.411969898</v>
      </c>
      <c r="W273" s="146">
        <v>4.4714954657530948E-2</v>
      </c>
      <c r="X273" s="149">
        <v>3.7514805441423382E-2</v>
      </c>
      <c r="Y273" s="151">
        <v>16596333.411969898</v>
      </c>
      <c r="AA273" s="151">
        <v>16377628.22306335</v>
      </c>
      <c r="AB273" s="151">
        <v>16596333.411969898</v>
      </c>
      <c r="AC273" s="146">
        <v>4.4714954657530948E-2</v>
      </c>
      <c r="AD273" s="149">
        <v>3.7514805441423382E-2</v>
      </c>
      <c r="AE273" s="151">
        <v>16596334</v>
      </c>
      <c r="AF273" s="152">
        <v>281.2993752376085</v>
      </c>
      <c r="AG273" s="150">
        <v>4.4714991673167059E-2</v>
      </c>
      <c r="AH273" s="150">
        <v>3.7514842201948673E-2</v>
      </c>
      <c r="AJ273" s="151">
        <v>16597637.494048487</v>
      </c>
      <c r="AK273" s="152">
        <v>281.32146879522583</v>
      </c>
      <c r="AL273" s="150">
        <v>-7.8534914921157828E-5</v>
      </c>
      <c r="AM273" s="149">
        <v>-7.8534914921157828E-5</v>
      </c>
    </row>
    <row r="274" spans="2:39" x14ac:dyDescent="0.2">
      <c r="B274" s="160"/>
      <c r="D274" s="1"/>
      <c r="G274" s="1"/>
      <c r="N274" s="1"/>
      <c r="P274" s="48"/>
      <c r="R274" s="1"/>
      <c r="T274" s="47"/>
      <c r="U274" s="1"/>
      <c r="W274" s="48"/>
      <c r="X274" s="47"/>
      <c r="Y274" s="1"/>
      <c r="AA274" s="1"/>
      <c r="AB274" s="1"/>
      <c r="AC274" s="48"/>
      <c r="AD274" s="47"/>
      <c r="AE274" s="1"/>
      <c r="AF274" s="69"/>
      <c r="AJ274" s="1"/>
      <c r="AK274" s="69"/>
    </row>
    <row r="275" spans="2:39" x14ac:dyDescent="0.2">
      <c r="B275" s="39" t="s">
        <v>527</v>
      </c>
      <c r="D275" s="1"/>
      <c r="G275" s="1"/>
      <c r="N275" s="1"/>
      <c r="P275" s="48"/>
      <c r="R275" s="1"/>
      <c r="T275" s="47"/>
      <c r="U275" s="1"/>
      <c r="W275" s="48"/>
      <c r="X275" s="47"/>
      <c r="Y275" s="1"/>
      <c r="AA275" s="1"/>
      <c r="AB275" s="1"/>
      <c r="AC275" s="48"/>
      <c r="AD275" s="47"/>
      <c r="AE275" s="1"/>
      <c r="AF275" s="69"/>
      <c r="AJ275" s="1"/>
      <c r="AK275" s="69"/>
    </row>
    <row r="276" spans="2:39" x14ac:dyDescent="0.2">
      <c r="B276" s="160"/>
      <c r="D276" s="1"/>
      <c r="G276" s="1"/>
      <c r="N276" s="1"/>
      <c r="P276" s="48"/>
      <c r="R276" s="1"/>
      <c r="T276" s="47"/>
      <c r="U276" s="1"/>
      <c r="W276" s="48"/>
      <c r="X276" s="47"/>
      <c r="Y276" s="1"/>
      <c r="AA276" s="1"/>
      <c r="AB276" s="1"/>
      <c r="AC276" s="48"/>
      <c r="AD276" s="47"/>
      <c r="AE276" s="1"/>
      <c r="AF276" s="69"/>
      <c r="AJ276" s="1"/>
      <c r="AK276" s="69"/>
    </row>
    <row r="277" spans="2:39" x14ac:dyDescent="0.2">
      <c r="B277" s="160" t="s">
        <v>528</v>
      </c>
      <c r="D277" s="50">
        <v>850466</v>
      </c>
      <c r="E277" s="145">
        <v>259.97682150260255</v>
      </c>
      <c r="G277" s="50">
        <v>852698.7633546968</v>
      </c>
      <c r="H277" s="145">
        <v>260.0083324374155</v>
      </c>
      <c r="J277" s="146">
        <v>-2.618466744237602E-3</v>
      </c>
      <c r="K277" s="147">
        <v>-1.2119201918481259E-4</v>
      </c>
      <c r="L277" s="146">
        <v>3.9998767962964754E-2</v>
      </c>
      <c r="M277" s="148">
        <v>6.8699999999999997E-2</v>
      </c>
      <c r="N277" s="50">
        <v>884483.59219439072</v>
      </c>
      <c r="P277" s="146">
        <v>3.9998767962964754E-2</v>
      </c>
      <c r="Q277" s="149">
        <v>3.7401290532110165E-2</v>
      </c>
      <c r="R277" s="50">
        <v>884483.59219439072</v>
      </c>
      <c r="S277" s="146">
        <v>3.9998767962964754E-2</v>
      </c>
      <c r="T277" s="149">
        <v>3.7401290532110165E-2</v>
      </c>
      <c r="U277" s="50">
        <v>884483.59219439072</v>
      </c>
      <c r="W277" s="146">
        <v>3.9998767962964754E-2</v>
      </c>
      <c r="X277" s="149">
        <v>3.7401290532110165E-2</v>
      </c>
      <c r="Y277" s="50">
        <v>884483.59219439072</v>
      </c>
      <c r="AA277" s="50">
        <v>890049.36983906617</v>
      </c>
      <c r="AB277" s="50">
        <v>884483.59219439072</v>
      </c>
      <c r="AC277" s="146">
        <v>3.9998767962964754E-2</v>
      </c>
      <c r="AD277" s="149">
        <v>3.7401290532110165E-2</v>
      </c>
      <c r="AE277" s="50">
        <v>884483</v>
      </c>
      <c r="AF277" s="145">
        <v>269.7001095609433</v>
      </c>
      <c r="AG277" s="150">
        <v>3.9998071645427347E-2</v>
      </c>
      <c r="AH277" s="150">
        <v>3.7400595953679838E-2</v>
      </c>
      <c r="AJ277" s="50">
        <v>890855.0166351106</v>
      </c>
      <c r="AK277" s="145">
        <v>271.64309047138869</v>
      </c>
      <c r="AL277" s="150">
        <v>-7.1526977073986808E-3</v>
      </c>
      <c r="AM277" s="149">
        <v>-7.1526977073986808E-3</v>
      </c>
    </row>
    <row r="278" spans="2:39" x14ac:dyDescent="0.2">
      <c r="B278" s="160" t="s">
        <v>529</v>
      </c>
      <c r="D278" s="50">
        <v>1423876</v>
      </c>
      <c r="E278" s="145">
        <v>313.48749787138962</v>
      </c>
      <c r="G278" s="50">
        <v>1354929.129268554</v>
      </c>
      <c r="H278" s="145">
        <v>296.93766238322991</v>
      </c>
      <c r="J278" s="146">
        <v>5.0885960927466556E-2</v>
      </c>
      <c r="K278" s="147">
        <v>5.5735050095465422E-2</v>
      </c>
      <c r="L278" s="146">
        <v>4.2305785953218766E-2</v>
      </c>
      <c r="M278" s="148">
        <v>6.8699999999999997E-2</v>
      </c>
      <c r="N278" s="50">
        <v>1484114.1932799253</v>
      </c>
      <c r="P278" s="146">
        <v>4.2305785953218766E-2</v>
      </c>
      <c r="Q278" s="149">
        <v>3.7518378643069061E-2</v>
      </c>
      <c r="R278" s="50">
        <v>1484114.1932799253</v>
      </c>
      <c r="S278" s="146">
        <v>4.2305785953218766E-2</v>
      </c>
      <c r="T278" s="149">
        <v>3.7518378643069061E-2</v>
      </c>
      <c r="U278" s="50">
        <v>1484114.1932799253</v>
      </c>
      <c r="W278" s="146">
        <v>4.2305785953218766E-2</v>
      </c>
      <c r="X278" s="149">
        <v>3.7518378643069061E-2</v>
      </c>
      <c r="Y278" s="50">
        <v>1484114.1932799253</v>
      </c>
      <c r="AA278" s="50">
        <v>1388233.1508574956</v>
      </c>
      <c r="AB278" s="50">
        <v>1484114.1932799253</v>
      </c>
      <c r="AC278" s="146">
        <v>4.2305785953218766E-2</v>
      </c>
      <c r="AD278" s="149">
        <v>3.7518378643069061E-2</v>
      </c>
      <c r="AE278" s="50">
        <v>1484113</v>
      </c>
      <c r="AF278" s="145">
        <v>325.24877900474718</v>
      </c>
      <c r="AG278" s="150">
        <v>4.2304947902766843E-2</v>
      </c>
      <c r="AH278" s="150">
        <v>3.7517544441860728E-2</v>
      </c>
      <c r="AJ278" s="50">
        <v>1415559.0037977335</v>
      </c>
      <c r="AK278" s="145">
        <v>310.22492060536439</v>
      </c>
      <c r="AL278" s="150">
        <v>4.8428921732224905E-2</v>
      </c>
      <c r="AM278" s="149">
        <v>4.8428921732224683E-2</v>
      </c>
    </row>
    <row r="279" spans="2:39" x14ac:dyDescent="0.2">
      <c r="B279" s="160" t="s">
        <v>530</v>
      </c>
      <c r="D279" s="50">
        <v>744794</v>
      </c>
      <c r="E279" s="145">
        <v>287.22032533579574</v>
      </c>
      <c r="G279" s="50">
        <v>699336.33990559692</v>
      </c>
      <c r="H279" s="145">
        <v>268.93016220200337</v>
      </c>
      <c r="J279" s="146">
        <v>6.5001141082614788E-2</v>
      </c>
      <c r="K279" s="147">
        <v>6.8010828476926077E-2</v>
      </c>
      <c r="L279" s="146">
        <v>4.0220800318560679E-2</v>
      </c>
      <c r="M279" s="148">
        <v>6.8699999999999997E-2</v>
      </c>
      <c r="N279" s="50">
        <v>774750.21075246204</v>
      </c>
      <c r="P279" s="146">
        <v>4.0220800318560679E-2</v>
      </c>
      <c r="Q279" s="149">
        <v>3.728942607914032E-2</v>
      </c>
      <c r="R279" s="50">
        <v>774750.21075246204</v>
      </c>
      <c r="S279" s="146">
        <v>4.0220800318560679E-2</v>
      </c>
      <c r="T279" s="149">
        <v>3.728942607914032E-2</v>
      </c>
      <c r="U279" s="50">
        <v>774750.21075246204</v>
      </c>
      <c r="W279" s="146">
        <v>4.0220800318560679E-2</v>
      </c>
      <c r="X279" s="149">
        <v>3.728942607914032E-2</v>
      </c>
      <c r="Y279" s="50">
        <v>774750.21075246204</v>
      </c>
      <c r="AA279" s="50">
        <v>722916.03264494345</v>
      </c>
      <c r="AB279" s="50">
        <v>774750.21075246204</v>
      </c>
      <c r="AC279" s="146">
        <v>4.0220800318560679E-2</v>
      </c>
      <c r="AD279" s="149">
        <v>3.728942607914032E-2</v>
      </c>
      <c r="AE279" s="50">
        <v>774749</v>
      </c>
      <c r="AF279" s="145">
        <v>297.93014083032699</v>
      </c>
      <c r="AG279" s="150">
        <v>4.0219174697970095E-2</v>
      </c>
      <c r="AH279" s="150">
        <v>3.7287805039598609E-2</v>
      </c>
      <c r="AJ279" s="50">
        <v>730629.98739331553</v>
      </c>
      <c r="AK279" s="145">
        <v>280.96415102046024</v>
      </c>
      <c r="AL279" s="150">
        <v>6.0384891624950754E-2</v>
      </c>
      <c r="AM279" s="149">
        <v>6.0384891624950532E-2</v>
      </c>
    </row>
    <row r="280" spans="2:39" x14ac:dyDescent="0.2">
      <c r="B280" s="160" t="s">
        <v>531</v>
      </c>
      <c r="D280" s="50">
        <v>1474443</v>
      </c>
      <c r="E280" s="145">
        <v>253.63832146311157</v>
      </c>
      <c r="G280" s="50">
        <v>1412993.332484253</v>
      </c>
      <c r="H280" s="145">
        <v>241.91202224345938</v>
      </c>
      <c r="J280" s="146">
        <v>4.348900033923675E-2</v>
      </c>
      <c r="K280" s="147">
        <v>4.8473404136363696E-2</v>
      </c>
      <c r="L280" s="146">
        <v>4.2345630393978428E-2</v>
      </c>
      <c r="M280" s="148">
        <v>6.8699999999999997E-2</v>
      </c>
      <c r="N280" s="50">
        <v>1536879.2183149888</v>
      </c>
      <c r="P280" s="146">
        <v>4.2345630393978428E-2</v>
      </c>
      <c r="Q280" s="149">
        <v>3.739035780665545E-2</v>
      </c>
      <c r="R280" s="50">
        <v>1536879.2183149888</v>
      </c>
      <c r="S280" s="146">
        <v>4.2345630393978428E-2</v>
      </c>
      <c r="T280" s="149">
        <v>3.739035780665545E-2</v>
      </c>
      <c r="U280" s="50">
        <v>1536879.2183149888</v>
      </c>
      <c r="W280" s="146">
        <v>4.2345630393978428E-2</v>
      </c>
      <c r="X280" s="149">
        <v>3.739035780665545E-2</v>
      </c>
      <c r="Y280" s="50">
        <v>1536879.2183149888</v>
      </c>
      <c r="AA280" s="50">
        <v>1471934.1558892597</v>
      </c>
      <c r="AB280" s="50">
        <v>1536879.2183149888</v>
      </c>
      <c r="AC280" s="146">
        <v>4.2345630393978428E-2</v>
      </c>
      <c r="AD280" s="149">
        <v>3.739035780665545E-2</v>
      </c>
      <c r="AE280" s="50">
        <v>1536880</v>
      </c>
      <c r="AF280" s="145">
        <v>263.12208288475506</v>
      </c>
      <c r="AG280" s="150">
        <v>4.2346160550119638E-2</v>
      </c>
      <c r="AH280" s="150">
        <v>3.7390885442453836E-2</v>
      </c>
      <c r="AJ280" s="50">
        <v>1476221.4428027126</v>
      </c>
      <c r="AK280" s="145">
        <v>252.73701318866014</v>
      </c>
      <c r="AL280" s="150">
        <v>4.1090418712603771E-2</v>
      </c>
      <c r="AM280" s="149">
        <v>4.1090418712603771E-2</v>
      </c>
    </row>
    <row r="281" spans="2:39" x14ac:dyDescent="0.2">
      <c r="B281" s="160" t="s">
        <v>532</v>
      </c>
      <c r="D281" s="50">
        <v>1298559</v>
      </c>
      <c r="E281" s="145">
        <v>289.36763328137675</v>
      </c>
      <c r="G281" s="50">
        <v>1262162.6882114585</v>
      </c>
      <c r="H281" s="145">
        <v>279.53643997674317</v>
      </c>
      <c r="J281" s="146">
        <v>2.8836466272122774E-2</v>
      </c>
      <c r="K281" s="147">
        <v>3.5169630497732252E-2</v>
      </c>
      <c r="L281" s="146">
        <v>4.3903289219908492E-2</v>
      </c>
      <c r="M281" s="148">
        <v>6.8699999999999997E-2</v>
      </c>
      <c r="N281" s="50">
        <v>1355570.0113461153</v>
      </c>
      <c r="P281" s="146">
        <v>4.3903289219908492E-2</v>
      </c>
      <c r="Q281" s="149">
        <v>3.7516692500388249E-2</v>
      </c>
      <c r="R281" s="50">
        <v>1355570.0113461153</v>
      </c>
      <c r="S281" s="146">
        <v>4.3903289219908492E-2</v>
      </c>
      <c r="T281" s="149">
        <v>3.7516692500388249E-2</v>
      </c>
      <c r="U281" s="50">
        <v>1355570.0113461153</v>
      </c>
      <c r="W281" s="146">
        <v>4.3903289219908492E-2</v>
      </c>
      <c r="X281" s="149">
        <v>3.7516692500388249E-2</v>
      </c>
      <c r="Y281" s="50">
        <v>1355570.0113461153</v>
      </c>
      <c r="AA281" s="50">
        <v>1290303.7857809644</v>
      </c>
      <c r="AB281" s="50">
        <v>1355570.0113461153</v>
      </c>
      <c r="AC281" s="146">
        <v>4.3903289219908492E-2</v>
      </c>
      <c r="AD281" s="149">
        <v>3.7516692500388249E-2</v>
      </c>
      <c r="AE281" s="50">
        <v>1355570</v>
      </c>
      <c r="AF281" s="145">
        <v>300.22374728588784</v>
      </c>
      <c r="AG281" s="150">
        <v>4.3903280482442408E-2</v>
      </c>
      <c r="AH281" s="150">
        <v>3.7516683816378293E-2</v>
      </c>
      <c r="AJ281" s="50">
        <v>1318641.483868456</v>
      </c>
      <c r="AK281" s="145">
        <v>292.04503464491796</v>
      </c>
      <c r="AL281" s="150">
        <v>2.8004970709102794E-2</v>
      </c>
      <c r="AM281" s="149">
        <v>2.8004970709103016E-2</v>
      </c>
    </row>
    <row r="282" spans="2:39" x14ac:dyDescent="0.2">
      <c r="B282" s="160" t="s">
        <v>533</v>
      </c>
      <c r="D282" s="50">
        <v>956973</v>
      </c>
      <c r="E282" s="145">
        <v>255.13543752282789</v>
      </c>
      <c r="G282" s="50">
        <v>964716.19069307065</v>
      </c>
      <c r="H282" s="145">
        <v>256.00163745725217</v>
      </c>
      <c r="J282" s="146">
        <v>-8.026392391639825E-3</v>
      </c>
      <c r="K282" s="147">
        <v>-3.3835718514454438E-3</v>
      </c>
      <c r="L282" s="146">
        <v>4.210030599858583E-2</v>
      </c>
      <c r="M282" s="148">
        <v>6.8699999999999997E-2</v>
      </c>
      <c r="N282" s="50">
        <v>997261.85613238474</v>
      </c>
      <c r="P282" s="146">
        <v>4.210030599858583E-2</v>
      </c>
      <c r="Q282" s="149">
        <v>3.7245595029570921E-2</v>
      </c>
      <c r="R282" s="50">
        <v>997261.85613238474</v>
      </c>
      <c r="S282" s="146">
        <v>4.210030599858583E-2</v>
      </c>
      <c r="T282" s="149">
        <v>3.7245595029570921E-2</v>
      </c>
      <c r="U282" s="50">
        <v>997261.85613238474</v>
      </c>
      <c r="W282" s="146">
        <v>4.210030599858583E-2</v>
      </c>
      <c r="X282" s="149">
        <v>3.7245595029570921E-2</v>
      </c>
      <c r="Y282" s="50">
        <v>997261.85613238474</v>
      </c>
      <c r="AA282" s="50">
        <v>997984.25761364051</v>
      </c>
      <c r="AB282" s="50">
        <v>997261.85613238474</v>
      </c>
      <c r="AC282" s="146">
        <v>4.210030599858583E-2</v>
      </c>
      <c r="AD282" s="149">
        <v>3.7245595029570921E-2</v>
      </c>
      <c r="AE282" s="50">
        <v>997261</v>
      </c>
      <c r="AF282" s="145">
        <v>264.63788151916884</v>
      </c>
      <c r="AG282" s="150">
        <v>4.209941137315254E-2</v>
      </c>
      <c r="AH282" s="150">
        <v>3.7244704571824716E-2</v>
      </c>
      <c r="AJ282" s="50">
        <v>1007884.9589588793</v>
      </c>
      <c r="AK282" s="145">
        <v>267.45710536550843</v>
      </c>
      <c r="AL282" s="150">
        <v>-1.0540844830002838E-2</v>
      </c>
      <c r="AM282" s="149">
        <v>-1.0540844830002949E-2</v>
      </c>
    </row>
    <row r="283" spans="2:39" x14ac:dyDescent="0.2">
      <c r="B283" s="160" t="s">
        <v>534</v>
      </c>
      <c r="D283" s="50">
        <v>1165700</v>
      </c>
      <c r="E283" s="145">
        <v>236.99137515320237</v>
      </c>
      <c r="G283" s="50">
        <v>1256901.3934129511</v>
      </c>
      <c r="H283" s="145">
        <v>253.34320492642979</v>
      </c>
      <c r="J283" s="146">
        <v>-7.2560499885600205E-2</v>
      </c>
      <c r="K283" s="147">
        <v>-6.4544181392099942E-2</v>
      </c>
      <c r="L283" s="146">
        <v>4.6393973605807881E-2</v>
      </c>
      <c r="M283" s="148">
        <v>6.8699999999999997E-2</v>
      </c>
      <c r="N283" s="50">
        <v>1219781.4550322902</v>
      </c>
      <c r="P283" s="146">
        <v>4.6393973605807881E-2</v>
      </c>
      <c r="Q283" s="149">
        <v>3.7426978911620612E-2</v>
      </c>
      <c r="R283" s="50">
        <v>1219781.4550322902</v>
      </c>
      <c r="S283" s="146">
        <v>4.6393973605807881E-2</v>
      </c>
      <c r="T283" s="149">
        <v>3.7426978911620612E-2</v>
      </c>
      <c r="U283" s="50">
        <v>1219781.4550322902</v>
      </c>
      <c r="W283" s="146">
        <v>4.6393973605807881E-2</v>
      </c>
      <c r="X283" s="149">
        <v>3.7426978911620612E-2</v>
      </c>
      <c r="Y283" s="50">
        <v>1219781.4550322902</v>
      </c>
      <c r="AA283" s="50">
        <v>1290957.3686013457</v>
      </c>
      <c r="AB283" s="50">
        <v>1219781.4550322902</v>
      </c>
      <c r="AC283" s="146">
        <v>4.6393973605807881E-2</v>
      </c>
      <c r="AD283" s="149">
        <v>3.7426978911620612E-2</v>
      </c>
      <c r="AE283" s="50">
        <v>1219781</v>
      </c>
      <c r="AF283" s="145">
        <v>245.86115463620683</v>
      </c>
      <c r="AG283" s="150">
        <v>4.6393583254696669E-2</v>
      </c>
      <c r="AH283" s="150">
        <v>3.7426591905594053E-2</v>
      </c>
      <c r="AJ283" s="50">
        <v>1313144.7585691172</v>
      </c>
      <c r="AK283" s="145">
        <v>264.67971426533632</v>
      </c>
      <c r="AL283" s="150">
        <v>-7.1099365062273878E-2</v>
      </c>
      <c r="AM283" s="149">
        <v>-7.1099365062273878E-2</v>
      </c>
    </row>
    <row r="284" spans="2:39" x14ac:dyDescent="0.2">
      <c r="B284" s="160" t="s">
        <v>535</v>
      </c>
      <c r="D284" s="50">
        <v>1007766</v>
      </c>
      <c r="E284" s="145">
        <v>222.16201471195282</v>
      </c>
      <c r="G284" s="50">
        <v>1164834.9897555052</v>
      </c>
      <c r="H284" s="145">
        <v>254.86174731250895</v>
      </c>
      <c r="J284" s="146">
        <v>-0.13484226618954287</v>
      </c>
      <c r="K284" s="147">
        <v>-0.12830380763441929</v>
      </c>
      <c r="L284" s="146">
        <v>4.5250323411773596E-2</v>
      </c>
      <c r="M284" s="148">
        <v>6.8699999999999997E-2</v>
      </c>
      <c r="N284" s="50">
        <v>1053367.7374233895</v>
      </c>
      <c r="P284" s="146">
        <v>4.5250323411773596E-2</v>
      </c>
      <c r="Q284" s="149">
        <v>3.7410062115219578E-2</v>
      </c>
      <c r="R284" s="50">
        <v>1053367.7374233895</v>
      </c>
      <c r="S284" s="146">
        <v>4.5250323411773596E-2</v>
      </c>
      <c r="T284" s="149">
        <v>3.7410062115219578E-2</v>
      </c>
      <c r="U284" s="50">
        <v>1053367.7374233895</v>
      </c>
      <c r="W284" s="146">
        <v>4.5250323411773596E-2</v>
      </c>
      <c r="X284" s="149">
        <v>3.7410062115219578E-2</v>
      </c>
      <c r="Y284" s="50">
        <v>1053367.7374233895</v>
      </c>
      <c r="AA284" s="50">
        <v>1208726.1441339902</v>
      </c>
      <c r="AB284" s="50">
        <v>1053367.7374233895</v>
      </c>
      <c r="AC284" s="146">
        <v>4.5250323411773596E-2</v>
      </c>
      <c r="AD284" s="149">
        <v>3.7410062115219578E-2</v>
      </c>
      <c r="AE284" s="50">
        <v>1053366</v>
      </c>
      <c r="AF284" s="145">
        <v>230.47272933991934</v>
      </c>
      <c r="AG284" s="150">
        <v>4.5248599377236465E-2</v>
      </c>
      <c r="AH284" s="150">
        <v>3.7408351012399255E-2</v>
      </c>
      <c r="AJ284" s="50">
        <v>1216958.6010577432</v>
      </c>
      <c r="AK284" s="145">
        <v>266.26620783229009</v>
      </c>
      <c r="AL284" s="150">
        <v>-0.13442741677124714</v>
      </c>
      <c r="AM284" s="149">
        <v>-0.13442741677124703</v>
      </c>
    </row>
    <row r="285" spans="2:39" x14ac:dyDescent="0.2">
      <c r="B285" s="160" t="s">
        <v>489</v>
      </c>
      <c r="D285" s="50">
        <v>3115404</v>
      </c>
      <c r="E285" s="145">
        <v>319.94333255612759</v>
      </c>
      <c r="G285" s="50">
        <v>3141597.1309838812</v>
      </c>
      <c r="H285" s="145">
        <v>318.90086139130307</v>
      </c>
      <c r="J285" s="146">
        <v>-8.3375206596518758E-3</v>
      </c>
      <c r="K285" s="147">
        <v>3.2689506082750341E-3</v>
      </c>
      <c r="L285" s="146">
        <v>4.9533431338897094E-2</v>
      </c>
      <c r="M285" s="148">
        <v>6.8699999999999997E-2</v>
      </c>
      <c r="N285" s="50">
        <v>3269720.6501269252</v>
      </c>
      <c r="P285" s="146">
        <v>4.9533431338897094E-2</v>
      </c>
      <c r="Q285" s="149">
        <v>3.7391742305086018E-2</v>
      </c>
      <c r="R285" s="50">
        <v>3269720.6501269252</v>
      </c>
      <c r="S285" s="146">
        <v>4.9533431338897094E-2</v>
      </c>
      <c r="T285" s="149">
        <v>3.7391742305086018E-2</v>
      </c>
      <c r="U285" s="50">
        <v>3269720.6501269252</v>
      </c>
      <c r="W285" s="146">
        <v>4.9533431338897094E-2</v>
      </c>
      <c r="X285" s="149">
        <v>3.7391742305086018E-2</v>
      </c>
      <c r="Y285" s="50">
        <v>3269720.6501269252</v>
      </c>
      <c r="AA285" s="50">
        <v>3243238.8012943831</v>
      </c>
      <c r="AB285" s="50">
        <v>3269720.6501269252</v>
      </c>
      <c r="AC285" s="146">
        <v>4.9533431338897094E-2</v>
      </c>
      <c r="AD285" s="149">
        <v>3.7391742305086018E-2</v>
      </c>
      <c r="AE285" s="50">
        <v>3269723</v>
      </c>
      <c r="AF285" s="145">
        <v>331.90680973292046</v>
      </c>
      <c r="AG285" s="150">
        <v>4.9534185614449999E-2</v>
      </c>
      <c r="AH285" s="150">
        <v>3.7392487854686296E-2</v>
      </c>
      <c r="AJ285" s="50">
        <v>3282176.1736498312</v>
      </c>
      <c r="AK285" s="145">
        <v>333.17092083259632</v>
      </c>
      <c r="AL285" s="150">
        <v>-3.7941819667720589E-3</v>
      </c>
      <c r="AM285" s="149">
        <v>-3.7941819667719479E-3</v>
      </c>
    </row>
    <row r="286" spans="2:39" x14ac:dyDescent="0.2">
      <c r="B286" s="160" t="s">
        <v>536</v>
      </c>
      <c r="D286" s="50">
        <v>1283208</v>
      </c>
      <c r="E286" s="145">
        <v>265.51224440189975</v>
      </c>
      <c r="G286" s="50">
        <v>1308589.3313066494</v>
      </c>
      <c r="H286" s="145">
        <v>268.58777041681861</v>
      </c>
      <c r="J286" s="146">
        <v>-1.9395948522143103E-2</v>
      </c>
      <c r="K286" s="147">
        <v>-1.1450729905334023E-2</v>
      </c>
      <c r="L286" s="146">
        <v>4.5791168745613176E-2</v>
      </c>
      <c r="M286" s="148">
        <v>6.8699999999999997E-2</v>
      </c>
      <c r="N286" s="50">
        <v>1341967.5940637209</v>
      </c>
      <c r="P286" s="146">
        <v>4.5791168745613176E-2</v>
      </c>
      <c r="Q286" s="149">
        <v>3.7385882621213451E-2</v>
      </c>
      <c r="R286" s="50">
        <v>1341967.5940637209</v>
      </c>
      <c r="S286" s="146">
        <v>4.5791168745613176E-2</v>
      </c>
      <c r="T286" s="149">
        <v>3.7385882621213451E-2</v>
      </c>
      <c r="U286" s="50">
        <v>1341967.5940637209</v>
      </c>
      <c r="W286" s="146">
        <v>4.5791168745613176E-2</v>
      </c>
      <c r="X286" s="149">
        <v>3.7385882621213451E-2</v>
      </c>
      <c r="Y286" s="50">
        <v>1341967.5940637209</v>
      </c>
      <c r="AA286" s="50">
        <v>1346527.4024022617</v>
      </c>
      <c r="AB286" s="50">
        <v>1341967.5940637209</v>
      </c>
      <c r="AC286" s="146">
        <v>4.5791168745613176E-2</v>
      </c>
      <c r="AD286" s="149">
        <v>3.7385882621213451E-2</v>
      </c>
      <c r="AE286" s="50">
        <v>1341969</v>
      </c>
      <c r="AF286" s="145">
        <v>275.43894257382146</v>
      </c>
      <c r="AG286" s="150">
        <v>4.5792264387379156E-2</v>
      </c>
      <c r="AH286" s="150">
        <v>3.738696945703146E-2</v>
      </c>
      <c r="AJ286" s="50">
        <v>1367145.6094569131</v>
      </c>
      <c r="AK286" s="145">
        <v>280.60643801254338</v>
      </c>
      <c r="AL286" s="150">
        <v>-1.8415455736945474E-2</v>
      </c>
      <c r="AM286" s="149">
        <v>-1.8415455736945474E-2</v>
      </c>
    </row>
    <row r="287" spans="2:39" x14ac:dyDescent="0.2">
      <c r="B287" s="160" t="s">
        <v>537</v>
      </c>
      <c r="D287" s="50">
        <v>952231</v>
      </c>
      <c r="E287" s="145">
        <v>246.13058262902459</v>
      </c>
      <c r="G287" s="50">
        <v>912393.81960648822</v>
      </c>
      <c r="H287" s="145">
        <v>234.20904952672996</v>
      </c>
      <c r="J287" s="146">
        <v>4.3662264624604097E-2</v>
      </c>
      <c r="K287" s="147">
        <v>5.0901248804795074E-2</v>
      </c>
      <c r="L287" s="146">
        <v>4.4556225988023224E-2</v>
      </c>
      <c r="M287" s="148">
        <v>6.8699999999999997E-2</v>
      </c>
      <c r="N287" s="50">
        <v>994658.81962880131</v>
      </c>
      <c r="P287" s="146">
        <v>4.4556225988023224E-2</v>
      </c>
      <c r="Q287" s="149">
        <v>3.7360948597453092E-2</v>
      </c>
      <c r="R287" s="50">
        <v>994658.81962880131</v>
      </c>
      <c r="S287" s="146">
        <v>4.4556225988023224E-2</v>
      </c>
      <c r="T287" s="149">
        <v>3.7360948597453092E-2</v>
      </c>
      <c r="U287" s="50">
        <v>994658.81962880131</v>
      </c>
      <c r="W287" s="146">
        <v>4.4556225988023224E-2</v>
      </c>
      <c r="X287" s="149">
        <v>3.7360948597453092E-2</v>
      </c>
      <c r="Y287" s="50">
        <v>994658.81962880131</v>
      </c>
      <c r="AA287" s="50">
        <v>926627.97266421572</v>
      </c>
      <c r="AB287" s="50">
        <v>994658.81962880131</v>
      </c>
      <c r="AC287" s="146">
        <v>4.4556225988023224E-2</v>
      </c>
      <c r="AD287" s="149">
        <v>3.7360948597453092E-2</v>
      </c>
      <c r="AE287" s="50">
        <v>994660</v>
      </c>
      <c r="AF287" s="145">
        <v>255.32655767301364</v>
      </c>
      <c r="AG287" s="150">
        <v>4.4557465572954369E-2</v>
      </c>
      <c r="AH287" s="150">
        <v>3.7362179643679161E-2</v>
      </c>
      <c r="AJ287" s="50">
        <v>953221.28549306421</v>
      </c>
      <c r="AK287" s="145">
        <v>244.68935065810334</v>
      </c>
      <c r="AL287" s="150">
        <v>4.3472292465123852E-2</v>
      </c>
      <c r="AM287" s="149">
        <v>4.3472292465123852E-2</v>
      </c>
    </row>
    <row r="288" spans="2:39" x14ac:dyDescent="0.2">
      <c r="B288" s="160" t="s">
        <v>491</v>
      </c>
      <c r="D288" s="50">
        <v>730880</v>
      </c>
      <c r="E288" s="145">
        <v>252.79851186839298</v>
      </c>
      <c r="G288" s="50">
        <v>678730.26183991483</v>
      </c>
      <c r="H288" s="145">
        <v>233.35374082168448</v>
      </c>
      <c r="J288" s="146">
        <v>7.6834261107964652E-2</v>
      </c>
      <c r="K288" s="147">
        <v>8.3327445183606796E-2</v>
      </c>
      <c r="L288" s="146">
        <v>4.3637097183498952E-2</v>
      </c>
      <c r="M288" s="148">
        <v>6.8699999999999997E-2</v>
      </c>
      <c r="N288" s="50">
        <v>762773.48158947576</v>
      </c>
      <c r="P288" s="146">
        <v>4.3637097183498952E-2</v>
      </c>
      <c r="Q288" s="149">
        <v>3.7381806772174953E-2</v>
      </c>
      <c r="R288" s="50">
        <v>762773.48158947576</v>
      </c>
      <c r="S288" s="146">
        <v>4.3637097183498952E-2</v>
      </c>
      <c r="T288" s="149">
        <v>3.7381806772174953E-2</v>
      </c>
      <c r="U288" s="50">
        <v>762773.48158947576</v>
      </c>
      <c r="W288" s="146">
        <v>4.3637097183498952E-2</v>
      </c>
      <c r="X288" s="149">
        <v>3.7381806772174953E-2</v>
      </c>
      <c r="Y288" s="50">
        <v>762773.48158947576</v>
      </c>
      <c r="AA288" s="50">
        <v>691064.60993351915</v>
      </c>
      <c r="AB288" s="50">
        <v>762773.48158947576</v>
      </c>
      <c r="AC288" s="146">
        <v>4.3637097183498952E-2</v>
      </c>
      <c r="AD288" s="149">
        <v>3.7381806772174953E-2</v>
      </c>
      <c r="AE288" s="50">
        <v>762773</v>
      </c>
      <c r="AF288" s="145">
        <v>262.24841141643515</v>
      </c>
      <c r="AG288" s="150">
        <v>4.3636438266199562E-2</v>
      </c>
      <c r="AH288" s="150">
        <v>3.7381151804255053E-2</v>
      </c>
      <c r="AJ288" s="50">
        <v>709101.8360614581</v>
      </c>
      <c r="AK288" s="145">
        <v>243.7957689110585</v>
      </c>
      <c r="AL288" s="150">
        <v>7.5688936636585158E-2</v>
      </c>
      <c r="AM288" s="149">
        <v>7.5688936636585158E-2</v>
      </c>
    </row>
    <row r="289" spans="2:39" x14ac:dyDescent="0.2">
      <c r="B289" s="160" t="s">
        <v>538</v>
      </c>
      <c r="D289" s="50">
        <v>881692</v>
      </c>
      <c r="E289" s="145">
        <v>263.27402675851431</v>
      </c>
      <c r="G289" s="50">
        <v>876859.92803814344</v>
      </c>
      <c r="H289" s="145">
        <v>260.04492081118349</v>
      </c>
      <c r="J289" s="146">
        <v>5.5106543329761504E-3</v>
      </c>
      <c r="K289" s="147">
        <v>1.241749285953353E-2</v>
      </c>
      <c r="L289" s="146">
        <v>4.4587670167166138E-2</v>
      </c>
      <c r="M289" s="148">
        <v>6.8699999999999997E-2</v>
      </c>
      <c r="N289" s="50">
        <v>921004.592085029</v>
      </c>
      <c r="P289" s="146">
        <v>4.4587670167166138E-2</v>
      </c>
      <c r="R289" s="50">
        <v>921004.592085029</v>
      </c>
      <c r="S289" s="146">
        <v>4.4587670167166138E-2</v>
      </c>
      <c r="T289" s="47"/>
      <c r="U289" s="50">
        <v>921004.592085029</v>
      </c>
      <c r="W289" s="146">
        <v>4.4587670167166138E-2</v>
      </c>
      <c r="X289" s="47"/>
      <c r="Y289" s="50">
        <v>921004.592085029</v>
      </c>
      <c r="AA289" s="50">
        <v>909065.17140826548</v>
      </c>
      <c r="AB289" s="50">
        <v>921004.592085029</v>
      </c>
      <c r="AC289" s="146">
        <v>4.4587670167166138E-2</v>
      </c>
      <c r="AD289" s="47"/>
      <c r="AE289" s="50">
        <v>921006</v>
      </c>
      <c r="AF289" s="145">
        <v>273.13704809442095</v>
      </c>
      <c r="AG289" s="150">
        <v>4.4589267000267663E-2</v>
      </c>
      <c r="AH289" s="150">
        <v>3.7462948614195746E-2</v>
      </c>
      <c r="AJ289" s="50">
        <v>916097.3363041518</v>
      </c>
      <c r="AK289" s="145">
        <v>271.68131608836211</v>
      </c>
      <c r="AL289" s="150">
        <v>5.3582337829420901E-3</v>
      </c>
      <c r="AM289" s="149">
        <v>5.3582337829420901E-3</v>
      </c>
    </row>
    <row r="290" spans="2:39" x14ac:dyDescent="0.2">
      <c r="B290" s="160"/>
      <c r="D290" s="1"/>
      <c r="E290" s="152"/>
      <c r="G290" s="1"/>
      <c r="H290" s="152"/>
      <c r="N290" s="1"/>
      <c r="P290" s="48"/>
      <c r="R290" s="1"/>
      <c r="T290" s="47"/>
      <c r="U290" s="1"/>
      <c r="W290" s="48"/>
      <c r="X290" s="47"/>
      <c r="Y290" s="1"/>
      <c r="AA290" s="1"/>
      <c r="AB290" s="1"/>
      <c r="AC290" s="48"/>
      <c r="AD290" s="47"/>
      <c r="AE290" s="1"/>
      <c r="AF290" s="152"/>
      <c r="AJ290" s="1"/>
      <c r="AK290" s="152"/>
    </row>
    <row r="291" spans="2:39" x14ac:dyDescent="0.2">
      <c r="B291" s="160" t="s">
        <v>12</v>
      </c>
      <c r="D291" s="151">
        <v>15885992</v>
      </c>
      <c r="E291" s="152">
        <v>271.128049253347</v>
      </c>
      <c r="G291" s="151">
        <v>15886743.298861165</v>
      </c>
      <c r="H291" s="152">
        <v>269.27217568228679</v>
      </c>
      <c r="J291" s="146">
        <v>-4.72909297413171E-5</v>
      </c>
      <c r="K291" s="147">
        <v>6.8921847062652919E-3</v>
      </c>
      <c r="L291" s="146">
        <v>4.4714954657530726E-2</v>
      </c>
      <c r="M291" s="148">
        <v>6.8699999999999997E-2</v>
      </c>
      <c r="N291" s="151">
        <v>16596333.411969896</v>
      </c>
      <c r="P291" s="146">
        <v>4.4714954657530726E-2</v>
      </c>
      <c r="Q291" s="149">
        <v>3.751480544142316E-2</v>
      </c>
      <c r="R291" s="151">
        <v>16596333.411969896</v>
      </c>
      <c r="S291" s="146">
        <v>4.4714954657530726E-2</v>
      </c>
      <c r="T291" s="149">
        <v>3.751480544142316E-2</v>
      </c>
      <c r="U291" s="151">
        <v>16596333.411969896</v>
      </c>
      <c r="W291" s="146">
        <v>4.4714954657530726E-2</v>
      </c>
      <c r="X291" s="149">
        <v>3.751480544142316E-2</v>
      </c>
      <c r="Y291" s="151">
        <v>16596333.411969896</v>
      </c>
      <c r="AA291" s="151">
        <v>16377628.223063352</v>
      </c>
      <c r="AB291" s="151">
        <v>16596333.411969896</v>
      </c>
      <c r="AC291" s="146">
        <v>4.4714954657530726E-2</v>
      </c>
      <c r="AD291" s="149">
        <v>3.751480544142316E-2</v>
      </c>
      <c r="AE291" s="151">
        <v>16596334</v>
      </c>
      <c r="AF291" s="152">
        <v>281.2993752376085</v>
      </c>
      <c r="AG291" s="150">
        <v>4.4714991673167059E-2</v>
      </c>
      <c r="AH291" s="150">
        <v>3.7514842201948673E-2</v>
      </c>
      <c r="AJ291" s="151">
        <v>16597637.494048489</v>
      </c>
      <c r="AK291" s="152">
        <v>281.32146879522588</v>
      </c>
      <c r="AL291" s="150">
        <v>-7.853491492126885E-5</v>
      </c>
      <c r="AM291" s="149">
        <v>-7.8534914921379873E-5</v>
      </c>
    </row>
  </sheetData>
  <mergeCells count="7">
    <mergeCell ref="AJ6:AM6"/>
    <mergeCell ref="D6:E6"/>
    <mergeCell ref="G6:H6"/>
    <mergeCell ref="L6:N6"/>
    <mergeCell ref="O6:R6"/>
    <mergeCell ref="S6:U6"/>
    <mergeCell ref="V6:Y6"/>
  </mergeCells>
  <printOptions gridLines="1"/>
  <pageMargins left="0.23622047244094491" right="0.23622047244094491" top="0.23622047244094491" bottom="0.47244094488188981" header="0.31496062992125984" footer="0.23622047244094491"/>
  <pageSetup paperSize="9" scale="30" fitToHeight="0" orientation="landscape" r:id="rId1"/>
  <headerFooter scaleWithDoc="0">
    <oddFooter>&amp;L&amp;A&amp;C&amp;F&amp;RPage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AM291"/>
  <sheetViews>
    <sheetView zoomScaleNormal="100" workbookViewId="0">
      <pane xSplit="3" ySplit="7" topLeftCell="D8" activePane="bottomRight" state="frozen"/>
      <selection pane="topRight"/>
      <selection pane="bottomLeft"/>
      <selection pane="bottomRight"/>
    </sheetView>
  </sheetViews>
  <sheetFormatPr defaultRowHeight="12.75" x14ac:dyDescent="0.2"/>
  <cols>
    <col min="1" max="1" width="5.5703125" style="1" customWidth="1"/>
    <col min="2" max="2" width="47.28515625" style="1" customWidth="1"/>
    <col min="3" max="3" width="4.7109375" style="1" customWidth="1"/>
    <col min="4" max="4" width="12.140625" style="10" bestFit="1" customWidth="1"/>
    <col min="5" max="5" width="11.28515625" style="69" customWidth="1"/>
    <col min="6" max="6" width="4.7109375" style="1" customWidth="1"/>
    <col min="7" max="7" width="12.28515625" style="10" customWidth="1"/>
    <col min="8" max="8" width="12.28515625" style="69" customWidth="1"/>
    <col min="9" max="9" width="3.140625" style="138" customWidth="1"/>
    <col min="10" max="10" width="11.140625" style="48" customWidth="1"/>
    <col min="11" max="11" width="11.140625" style="110" customWidth="1"/>
    <col min="12" max="12" width="13.42578125" style="48" bestFit="1" customWidth="1"/>
    <col min="13" max="13" width="13.42578125" style="49" bestFit="1" customWidth="1"/>
    <col min="14" max="14" width="12.140625" style="49" bestFit="1" customWidth="1"/>
    <col min="15" max="15" width="10.5703125" style="47" customWidth="1"/>
    <col min="16" max="17" width="13.85546875" style="47" customWidth="1"/>
    <col min="18" max="18" width="12" style="47" customWidth="1"/>
    <col min="19" max="19" width="13" style="48" bestFit="1" customWidth="1"/>
    <col min="20" max="20" width="13" style="49" bestFit="1" customWidth="1"/>
    <col min="21" max="21" width="12.5703125" style="110" customWidth="1"/>
    <col min="22" max="22" width="10.5703125" style="48" customWidth="1"/>
    <col min="23" max="24" width="13" style="49" bestFit="1" customWidth="1"/>
    <col min="25" max="25" width="12" style="130" customWidth="1"/>
    <col min="26" max="28" width="12" style="49" customWidth="1"/>
    <col min="29" max="29" width="13" style="49" bestFit="1" customWidth="1"/>
    <col min="30" max="30" width="13" style="110" bestFit="1" customWidth="1"/>
    <col min="31" max="31" width="13.28515625" style="58" customWidth="1"/>
    <col min="32" max="34" width="11.140625" style="58" customWidth="1"/>
    <col min="35" max="35" width="5.7109375" style="58" customWidth="1"/>
    <col min="36" max="36" width="12.85546875" style="58" customWidth="1"/>
    <col min="37" max="38" width="11.140625" style="58" customWidth="1"/>
    <col min="39" max="39" width="11.140625" style="47" customWidth="1"/>
    <col min="40" max="16384" width="9.140625" style="1"/>
  </cols>
  <sheetData>
    <row r="1" spans="1:39" x14ac:dyDescent="0.2">
      <c r="A1" s="156" t="s">
        <v>539</v>
      </c>
      <c r="D1" s="54" t="s">
        <v>58</v>
      </c>
      <c r="E1" s="63"/>
      <c r="G1" s="77" t="s">
        <v>59</v>
      </c>
      <c r="H1" s="70"/>
      <c r="I1" s="137"/>
      <c r="J1" s="116"/>
      <c r="K1" s="102">
        <f>MIN(K9:K217)</f>
        <v>-0.24312006584273849</v>
      </c>
      <c r="L1" s="93"/>
      <c r="M1" s="17"/>
      <c r="N1" s="102"/>
      <c r="O1" s="4"/>
      <c r="P1" s="5"/>
      <c r="Q1" s="5"/>
      <c r="R1" s="136"/>
      <c r="S1" s="111"/>
      <c r="T1" s="132"/>
      <c r="U1" s="101"/>
      <c r="V1" s="116"/>
      <c r="W1" s="120"/>
      <c r="X1" s="120"/>
      <c r="Y1" s="125"/>
      <c r="Z1" s="120"/>
      <c r="AA1" s="120"/>
      <c r="AB1" s="120"/>
      <c r="AC1" s="120"/>
      <c r="AD1" s="131"/>
      <c r="AE1" s="6"/>
      <c r="AF1" s="7"/>
      <c r="AG1" s="7"/>
      <c r="AH1" s="7"/>
      <c r="AI1" s="7"/>
      <c r="AJ1" s="7" t="s">
        <v>1</v>
      </c>
      <c r="AK1" s="8">
        <f>MIN(AL9:AL160)</f>
        <v>-0.24834025243692615</v>
      </c>
      <c r="AL1" s="7" t="s">
        <v>2</v>
      </c>
      <c r="AM1" s="9">
        <f>COUNTIF(AM9:AM217,"&lt;-5%")</f>
        <v>51</v>
      </c>
    </row>
    <row r="2" spans="1:39" s="10" customFormat="1" x14ac:dyDescent="0.2">
      <c r="A2" s="157" t="s">
        <v>549</v>
      </c>
      <c r="D2" s="12"/>
      <c r="E2" s="63"/>
      <c r="G2" s="78"/>
      <c r="H2" s="71"/>
      <c r="I2" s="138"/>
      <c r="J2" s="116"/>
      <c r="K2" s="117"/>
      <c r="L2" s="94"/>
      <c r="M2" s="88"/>
      <c r="N2" s="117"/>
      <c r="O2" s="16"/>
      <c r="P2" s="17"/>
      <c r="Q2" s="17"/>
      <c r="R2" s="143"/>
      <c r="S2" s="93"/>
      <c r="T2" s="17"/>
      <c r="U2" s="102"/>
      <c r="V2" s="121"/>
      <c r="W2" s="17"/>
      <c r="X2" s="17"/>
      <c r="Y2" s="126"/>
      <c r="Z2" s="144"/>
      <c r="AA2" s="17"/>
      <c r="AB2" s="17"/>
      <c r="AC2" s="17"/>
      <c r="AD2" s="102"/>
      <c r="AE2" s="19"/>
      <c r="AF2" s="20"/>
      <c r="AG2" s="20"/>
      <c r="AH2" s="20"/>
      <c r="AI2" s="20"/>
      <c r="AJ2" s="18"/>
      <c r="AK2" s="18"/>
      <c r="AL2" s="60" t="s">
        <v>14</v>
      </c>
      <c r="AM2" s="9">
        <f>COUNTIF(AM9:AM217,"&lt;-2.5%")</f>
        <v>73</v>
      </c>
    </row>
    <row r="3" spans="1:39" s="10" customFormat="1" x14ac:dyDescent="0.2">
      <c r="A3" s="218" t="s">
        <v>547</v>
      </c>
      <c r="B3" s="11"/>
      <c r="D3" s="21"/>
      <c r="E3" s="64"/>
      <c r="F3" s="13"/>
      <c r="G3" s="79"/>
      <c r="H3" s="72"/>
      <c r="I3" s="137"/>
      <c r="J3" s="95"/>
      <c r="K3" s="118"/>
      <c r="L3" s="95"/>
      <c r="M3" s="24"/>
      <c r="N3" s="118"/>
      <c r="O3" s="24"/>
      <c r="P3" s="25"/>
      <c r="Q3" s="25"/>
      <c r="R3" s="25"/>
      <c r="S3" s="112"/>
      <c r="T3" s="133"/>
      <c r="U3" s="103"/>
      <c r="V3" s="95"/>
      <c r="W3" s="25"/>
      <c r="X3" s="25"/>
      <c r="Y3" s="127"/>
      <c r="Z3" s="25"/>
      <c r="AA3" s="25"/>
      <c r="AB3" s="25"/>
      <c r="AC3" s="25"/>
      <c r="AD3" s="104"/>
      <c r="AE3" s="26"/>
      <c r="AF3" s="23"/>
      <c r="AG3" s="23"/>
      <c r="AH3" s="23"/>
      <c r="AI3" s="23"/>
      <c r="AJ3" s="26"/>
      <c r="AK3" s="26"/>
      <c r="AL3" s="26"/>
      <c r="AM3" s="27"/>
    </row>
    <row r="4" spans="1:39" s="10" customFormat="1" x14ac:dyDescent="0.2">
      <c r="B4" s="11"/>
      <c r="D4" s="21"/>
      <c r="E4" s="64"/>
      <c r="F4" s="13"/>
      <c r="G4" s="79"/>
      <c r="H4" s="72"/>
      <c r="I4" s="137"/>
      <c r="J4" s="95"/>
      <c r="K4" s="118"/>
      <c r="L4" s="95"/>
      <c r="M4" s="24"/>
      <c r="N4" s="135">
        <f>AJ5-N5</f>
        <v>1532.6416522078216</v>
      </c>
      <c r="O4" s="24"/>
      <c r="P4" s="25"/>
      <c r="Q4" s="25"/>
      <c r="R4" s="135">
        <f>AJ5-R5</f>
        <v>1532.6416522078216</v>
      </c>
      <c r="S4" s="113"/>
      <c r="T4" s="25"/>
      <c r="U4" s="135">
        <f>AJ5-U5</f>
        <v>1532.6416522078216</v>
      </c>
      <c r="V4" s="95"/>
      <c r="W4" s="25"/>
      <c r="X4" s="25"/>
      <c r="Y4" s="135">
        <f>AJ5-Y5</f>
        <v>1532.6416522078216</v>
      </c>
      <c r="Z4" s="25"/>
      <c r="AA4" s="25"/>
      <c r="AB4" s="27">
        <f>AJ5-AB5</f>
        <v>1532.6416522078216</v>
      </c>
      <c r="AC4" s="25"/>
      <c r="AD4" s="104"/>
      <c r="AE4" s="26">
        <f>AJ5-AE5</f>
        <v>1538.6403610818088</v>
      </c>
      <c r="AF4" s="23"/>
      <c r="AG4" s="23"/>
      <c r="AH4" s="23"/>
      <c r="AI4" s="23"/>
      <c r="AJ4" s="26"/>
      <c r="AK4" s="26"/>
      <c r="AL4" s="26"/>
      <c r="AM4" s="27"/>
    </row>
    <row r="5" spans="1:39" s="28" customFormat="1" x14ac:dyDescent="0.2">
      <c r="B5" s="158" t="s">
        <v>63</v>
      </c>
      <c r="D5" s="30">
        <f>+D219</f>
        <v>16596334</v>
      </c>
      <c r="E5" s="65">
        <f>E219</f>
        <v>281.2993752376085</v>
      </c>
      <c r="F5" s="31"/>
      <c r="G5" s="80">
        <f t="shared" ref="G5:H5" si="0">G219</f>
        <v>16597637.494048476</v>
      </c>
      <c r="H5" s="73">
        <f t="shared" si="0"/>
        <v>279.41050702434785</v>
      </c>
      <c r="I5" s="139"/>
      <c r="J5" s="114">
        <f>+J219</f>
        <v>-7.8534914920491694E-5</v>
      </c>
      <c r="K5" s="96">
        <f>+K219</f>
        <v>6.7601903499501237E-3</v>
      </c>
      <c r="L5" s="114"/>
      <c r="M5" s="34"/>
      <c r="N5" s="92">
        <f>N219</f>
        <v>17431650.998708874</v>
      </c>
      <c r="O5" s="96"/>
      <c r="P5" s="33">
        <f>P219</f>
        <v>5.0331416486850244E-2</v>
      </c>
      <c r="Q5" s="33"/>
      <c r="R5" s="91">
        <f>R219</f>
        <v>17431650.998708874</v>
      </c>
      <c r="S5" s="114">
        <f t="shared" ref="S5:AH5" si="1">+S219</f>
        <v>5.0331416486850244E-2</v>
      </c>
      <c r="T5" s="34"/>
      <c r="U5" s="105">
        <f t="shared" si="1"/>
        <v>17431650.998708874</v>
      </c>
      <c r="V5" s="114"/>
      <c r="W5" s="34">
        <f>W219</f>
        <v>5.0331416486850244E-2</v>
      </c>
      <c r="X5" s="34"/>
      <c r="Y5" s="128">
        <f>Y219</f>
        <v>17431650.998708874</v>
      </c>
      <c r="Z5" s="124"/>
      <c r="AA5" s="124">
        <f>AA219</f>
        <v>12434166.612700116</v>
      </c>
      <c r="AB5" s="124">
        <f>AB219</f>
        <v>17431650.998708874</v>
      </c>
      <c r="AC5" s="34">
        <f>AC219</f>
        <v>5.0331416486850244E-2</v>
      </c>
      <c r="AD5" s="96"/>
      <c r="AE5" s="92">
        <f>AE219</f>
        <v>17431645</v>
      </c>
      <c r="AF5" s="32">
        <f t="shared" si="1"/>
        <v>293.45048471295479</v>
      </c>
      <c r="AG5" s="33">
        <f t="shared" si="1"/>
        <v>5.0331055039022576E-2</v>
      </c>
      <c r="AH5" s="33">
        <f t="shared" si="1"/>
        <v>4.3196361403513572E-2</v>
      </c>
      <c r="AI5" s="59"/>
      <c r="AJ5" s="32">
        <f>+AJ219</f>
        <v>17433183.640361082</v>
      </c>
      <c r="AK5" s="32">
        <f>+AK219</f>
        <v>293.47638672964672</v>
      </c>
      <c r="AL5" s="33">
        <f>+AL219</f>
        <v>-8.8259287163161559E-5</v>
      </c>
      <c r="AM5" s="34">
        <f>+AM219</f>
        <v>-8.8259287162939515E-5</v>
      </c>
    </row>
    <row r="6" spans="1:39" s="35" customFormat="1" x14ac:dyDescent="0.2">
      <c r="B6" s="159">
        <v>5</v>
      </c>
      <c r="D6" s="265" t="s">
        <v>55</v>
      </c>
      <c r="E6" s="265"/>
      <c r="G6" s="267"/>
      <c r="H6" s="268"/>
      <c r="I6" s="140"/>
      <c r="J6" s="86"/>
      <c r="K6" s="87"/>
      <c r="L6" s="262" t="s">
        <v>36</v>
      </c>
      <c r="M6" s="263"/>
      <c r="N6" s="264"/>
      <c r="O6" s="263" t="s">
        <v>551</v>
      </c>
      <c r="P6" s="263"/>
      <c r="Q6" s="263"/>
      <c r="R6" s="264"/>
      <c r="S6" s="259" t="s">
        <v>39</v>
      </c>
      <c r="T6" s="260"/>
      <c r="U6" s="261"/>
      <c r="V6" s="262" t="s">
        <v>40</v>
      </c>
      <c r="W6" s="263"/>
      <c r="X6" s="263"/>
      <c r="Y6" s="264"/>
      <c r="Z6" s="153"/>
      <c r="AA6" s="154"/>
      <c r="AB6" s="154"/>
      <c r="AC6" s="154"/>
      <c r="AD6" s="155"/>
      <c r="AE6" s="36"/>
      <c r="AF6" s="37"/>
      <c r="AG6" s="37"/>
      <c r="AH6" s="37"/>
      <c r="AI6" s="38"/>
      <c r="AJ6" s="266" t="s">
        <v>3</v>
      </c>
      <c r="AK6" s="266"/>
      <c r="AL6" s="266"/>
      <c r="AM6" s="266"/>
    </row>
    <row r="7" spans="1:39" ht="63.75" x14ac:dyDescent="0.2">
      <c r="A7" s="40" t="s">
        <v>64</v>
      </c>
      <c r="B7" s="41" t="s">
        <v>542</v>
      </c>
      <c r="C7" s="39"/>
      <c r="D7" s="61" t="s">
        <v>4</v>
      </c>
      <c r="E7" s="66" t="s">
        <v>5</v>
      </c>
      <c r="F7" s="42"/>
      <c r="G7" s="81" t="s">
        <v>15</v>
      </c>
      <c r="H7" s="74" t="s">
        <v>16</v>
      </c>
      <c r="I7" s="141"/>
      <c r="J7" s="119" t="s">
        <v>8</v>
      </c>
      <c r="K7" s="106" t="s">
        <v>9</v>
      </c>
      <c r="L7" s="119" t="s">
        <v>44</v>
      </c>
      <c r="M7" s="89" t="s">
        <v>46</v>
      </c>
      <c r="N7" s="97" t="s">
        <v>35</v>
      </c>
      <c r="O7" s="45" t="s">
        <v>34</v>
      </c>
      <c r="P7" s="45" t="s">
        <v>45</v>
      </c>
      <c r="Q7" s="45" t="s">
        <v>48</v>
      </c>
      <c r="R7" s="45" t="s">
        <v>37</v>
      </c>
      <c r="S7" s="115" t="s">
        <v>47</v>
      </c>
      <c r="T7" s="43" t="s">
        <v>49</v>
      </c>
      <c r="U7" s="106" t="s">
        <v>38</v>
      </c>
      <c r="V7" s="119" t="s">
        <v>34</v>
      </c>
      <c r="W7" s="89" t="s">
        <v>51</v>
      </c>
      <c r="X7" s="89" t="s">
        <v>52</v>
      </c>
      <c r="Y7" s="129" t="s">
        <v>50</v>
      </c>
      <c r="Z7" s="89" t="s">
        <v>41</v>
      </c>
      <c r="AA7" s="89" t="s">
        <v>42</v>
      </c>
      <c r="AB7" s="89" t="s">
        <v>43</v>
      </c>
      <c r="AC7" s="89" t="s">
        <v>53</v>
      </c>
      <c r="AD7" s="106" t="s">
        <v>54</v>
      </c>
      <c r="AE7" s="46" t="s">
        <v>483</v>
      </c>
      <c r="AF7" s="46" t="s">
        <v>484</v>
      </c>
      <c r="AG7" s="46" t="s">
        <v>10</v>
      </c>
      <c r="AH7" s="46" t="s">
        <v>11</v>
      </c>
      <c r="AI7" s="44"/>
      <c r="AJ7" s="44" t="s">
        <v>6</v>
      </c>
      <c r="AK7" s="44" t="s">
        <v>7</v>
      </c>
      <c r="AL7" s="44" t="s">
        <v>8</v>
      </c>
      <c r="AM7" s="45" t="s">
        <v>9</v>
      </c>
    </row>
    <row r="8" spans="1:39" x14ac:dyDescent="0.2">
      <c r="D8" s="12"/>
      <c r="E8" s="63"/>
      <c r="G8" s="78"/>
      <c r="H8" s="71"/>
      <c r="J8" s="116"/>
      <c r="K8" s="107"/>
      <c r="L8" s="116"/>
      <c r="M8" s="14"/>
      <c r="N8" s="98"/>
      <c r="O8" s="4"/>
      <c r="P8" s="4"/>
      <c r="Q8" s="4"/>
      <c r="R8" s="4"/>
      <c r="S8" s="116"/>
      <c r="T8" s="14"/>
      <c r="U8" s="107"/>
      <c r="V8" s="116"/>
      <c r="W8" s="14"/>
      <c r="X8" s="14"/>
      <c r="Y8" s="98"/>
      <c r="Z8" s="14"/>
      <c r="AA8" s="14"/>
      <c r="AB8" s="14"/>
      <c r="AC8" s="14"/>
      <c r="AD8" s="107"/>
      <c r="AE8" s="3"/>
      <c r="AF8" s="3"/>
      <c r="AG8" s="3"/>
      <c r="AH8" s="3"/>
      <c r="AI8" s="3"/>
      <c r="AJ8" s="3"/>
      <c r="AK8" s="3"/>
      <c r="AL8" s="3"/>
      <c r="AM8" s="4"/>
    </row>
    <row r="9" spans="1:39" x14ac:dyDescent="0.2">
      <c r="A9" s="160" t="s">
        <v>65</v>
      </c>
      <c r="B9" s="160" t="s">
        <v>66</v>
      </c>
      <c r="D9" s="62">
        <v>28721</v>
      </c>
      <c r="E9" s="67">
        <v>265.85447903708757</v>
      </c>
      <c r="F9" s="50"/>
      <c r="G9" s="82">
        <v>28573.464891791289</v>
      </c>
      <c r="H9" s="75">
        <v>263.94348860264267</v>
      </c>
      <c r="I9" s="84"/>
      <c r="J9" s="94">
        <f t="shared" ref="J9:K24" si="2">D9/G9-1</f>
        <v>5.1633607883199151E-3</v>
      </c>
      <c r="K9" s="117">
        <f t="shared" si="2"/>
        <v>7.2401499448309092E-3</v>
      </c>
      <c r="L9" s="94">
        <v>4.5255170844525461E-2</v>
      </c>
      <c r="M9" s="88">
        <f>INDEX('Pace of change parameters'!$E$20:$I$20,1,$B$6)</f>
        <v>4.3099999999999999E-2</v>
      </c>
      <c r="N9" s="99">
        <f>IF(INDEX('Pace of change parameters'!$E$28:$I$28,1,$B$6)=1,(1+L9)*D9,D9)</f>
        <v>30020.773761825614</v>
      </c>
      <c r="O9" s="85">
        <f>IF(K9&lt;INDEX('Pace of change parameters'!$E$16:$I$16,1,$B$6),1,IF(K9&gt;INDEX('Pace of change parameters'!$E$17:$I$17,1,$B$6),0,(K9-INDEX('Pace of change parameters'!$E$17:$I$17,1,$B$6))/(INDEX('Pace of change parameters'!$E$16:$I$16,1,$B$6)-INDEX('Pace of change parameters'!$E$17:$I$17,1,$B$6))))</f>
        <v>0</v>
      </c>
      <c r="P9" s="52">
        <v>4.5255170844525461E-2</v>
      </c>
      <c r="Q9" s="52">
        <v>4.3099999999999916E-2</v>
      </c>
      <c r="R9" s="9">
        <f>IF(INDEX('Pace of change parameters'!$E$29:$I$29,1,$B$6)=1,D9*(1+P9),D9)</f>
        <v>30020.773761825614</v>
      </c>
      <c r="S9" s="94">
        <f>IF(P9&lt;INDEX('Pace of change parameters'!$E$22:$I$22,1,$B$6),INDEX('Pace of change parameters'!$E$22:$I$22,1,$B$6),P9)</f>
        <v>4.5255170844525461E-2</v>
      </c>
      <c r="T9" s="123">
        <v>4.3099999999999916E-2</v>
      </c>
      <c r="U9" s="108">
        <f t="shared" ref="U9:U72" si="3">D9*(1+S9)</f>
        <v>30020.773761825614</v>
      </c>
      <c r="V9" s="122">
        <f>IF(J9&gt;INDEX('Pace of change parameters'!$E$24:$I$24,1,$B$6),0,IF(J9&lt;INDEX('Pace of change parameters'!$E$23:$I$23,1,$B$6),1,(J9-INDEX('Pace of change parameters'!$E$24:$I$24,1,$B$6))/(INDEX('Pace of change parameters'!$E$23:$I$23,1,$B$6)-INDEX('Pace of change parameters'!$E$24:$I$24,1,$B$6))))</f>
        <v>1</v>
      </c>
      <c r="W9" s="123">
        <f>MIN(S9, S9+(INDEX('Pace of change parameters'!$E$25:$I$25,1,$B$6)-S9)*(1-V9))</f>
        <v>4.5255170844525461E-2</v>
      </c>
      <c r="X9" s="123">
        <v>4.3099999999999916E-2</v>
      </c>
      <c r="Y9" s="99">
        <f t="shared" ref="Y9:Y72" si="4">D9*(1+W9)</f>
        <v>30020.773761825614</v>
      </c>
      <c r="Z9" s="88">
        <v>0</v>
      </c>
      <c r="AA9" s="90">
        <f>(1+Z9)*AJ9</f>
        <v>30011.889395621733</v>
      </c>
      <c r="AB9" s="90">
        <f>IF(INDEX('Pace of change parameters'!$E$27:$I$27,1,$B$6)=1,MAX(AA9,Y9),Y9)</f>
        <v>30020.773761825614</v>
      </c>
      <c r="AC9" s="88">
        <f t="shared" ref="AC9:AC72" si="5">AB9/D9-1</f>
        <v>4.5255170844525461E-2</v>
      </c>
      <c r="AD9" s="134">
        <v>4.3099999999999916E-2</v>
      </c>
      <c r="AE9" s="51">
        <f t="shared" ref="AE9:AE72" si="6">ROUND(AB9,0)</f>
        <v>30021</v>
      </c>
      <c r="AF9" s="51">
        <v>277.31489692789529</v>
      </c>
      <c r="AG9" s="15">
        <f t="shared" ref="AG9:AH40" si="7">AE9/D9 - 1</f>
        <v>4.5263047944013035E-2</v>
      </c>
      <c r="AH9" s="15">
        <f t="shared" si="7"/>
        <v>4.3107860858003333E-2</v>
      </c>
      <c r="AI9" s="51"/>
      <c r="AJ9" s="51">
        <v>30011.889395621733</v>
      </c>
      <c r="AK9" s="51">
        <v>277.23073896133485</v>
      </c>
      <c r="AL9" s="15">
        <f>AE9/AJ9-1</f>
        <v>3.0356650519958173E-4</v>
      </c>
      <c r="AM9" s="53">
        <f>AF9/AK9-1</f>
        <v>3.0356650519980377E-4</v>
      </c>
    </row>
    <row r="10" spans="1:39" x14ac:dyDescent="0.2">
      <c r="A10" s="160" t="s">
        <v>67</v>
      </c>
      <c r="B10" s="160" t="s">
        <v>68</v>
      </c>
      <c r="D10" s="62">
        <v>73105</v>
      </c>
      <c r="E10" s="67">
        <v>248.13425466626617</v>
      </c>
      <c r="F10" s="50"/>
      <c r="G10" s="82">
        <v>75488.936014589184</v>
      </c>
      <c r="H10" s="75">
        <v>255.17290062711049</v>
      </c>
      <c r="I10" s="84"/>
      <c r="J10" s="94">
        <f t="shared" si="2"/>
        <v>-3.1579939265913848E-2</v>
      </c>
      <c r="K10" s="117">
        <f t="shared" si="2"/>
        <v>-2.7583830193355974E-2</v>
      </c>
      <c r="L10" s="94">
        <v>4.7404269957424638E-2</v>
      </c>
      <c r="M10" s="88">
        <f>INDEX('Pace of change parameters'!$E$20:$I$20,1,$B$6)</f>
        <v>4.3099999999999999E-2</v>
      </c>
      <c r="N10" s="99">
        <f>IF(INDEX('Pace of change parameters'!$E$28:$I$28,1,$B$6)=1,(1+L10)*D10,D10)</f>
        <v>76570.489155237534</v>
      </c>
      <c r="O10" s="85">
        <f>IF(K10&lt;INDEX('Pace of change parameters'!$E$16:$I$16,1,$B$6),1,IF(K10&gt;INDEX('Pace of change parameters'!$E$17:$I$17,1,$B$6),0,(K10-INDEX('Pace of change parameters'!$E$17:$I$17,1,$B$6))/(INDEX('Pace of change parameters'!$E$16:$I$16,1,$B$6)-INDEX('Pace of change parameters'!$E$17:$I$17,1,$B$6))))</f>
        <v>0</v>
      </c>
      <c r="P10" s="52">
        <v>4.7404269957424638E-2</v>
      </c>
      <c r="Q10" s="52">
        <v>4.3099999999999916E-2</v>
      </c>
      <c r="R10" s="9">
        <f>IF(INDEX('Pace of change parameters'!$E$29:$I$29,1,$B$6)=1,D10*(1+P10),D10)</f>
        <v>76570.489155237534</v>
      </c>
      <c r="S10" s="94">
        <f>IF(P10&lt;INDEX('Pace of change parameters'!$E$22:$I$22,1,$B$6),INDEX('Pace of change parameters'!$E$22:$I$22,1,$B$6),P10)</f>
        <v>4.7404269957424638E-2</v>
      </c>
      <c r="T10" s="123">
        <v>4.3099999999999916E-2</v>
      </c>
      <c r="U10" s="108">
        <f t="shared" si="3"/>
        <v>76570.489155237534</v>
      </c>
      <c r="V10" s="122">
        <f>IF(J10&gt;INDEX('Pace of change parameters'!$E$24:$I$24,1,$B$6),0,IF(J10&lt;INDEX('Pace of change parameters'!$E$23:$I$23,1,$B$6),1,(J10-INDEX('Pace of change parameters'!$E$24:$I$24,1,$B$6))/(INDEX('Pace of change parameters'!$E$23:$I$23,1,$B$6)-INDEX('Pace of change parameters'!$E$24:$I$24,1,$B$6))))</f>
        <v>1</v>
      </c>
      <c r="W10" s="123">
        <f>MIN(S10, S10+(INDEX('Pace of change parameters'!$E$25:$I$25,1,$B$6)-S10)*(1-V10))</f>
        <v>4.7404269957424638E-2</v>
      </c>
      <c r="X10" s="123">
        <v>4.3099999999999916E-2</v>
      </c>
      <c r="Y10" s="99">
        <f t="shared" si="4"/>
        <v>76570.489155237534</v>
      </c>
      <c r="Z10" s="88">
        <v>0</v>
      </c>
      <c r="AA10" s="90">
        <f t="shared" ref="AA10:AA73" si="8">(1+Z10)*AJ10</f>
        <v>79289.1449056946</v>
      </c>
      <c r="AB10" s="90">
        <f>IF(INDEX('Pace of change parameters'!$E$27:$I$27,1,$B$6)=1,MAX(AA10,Y10),Y10)</f>
        <v>76570.489155237534</v>
      </c>
      <c r="AC10" s="88">
        <f t="shared" si="5"/>
        <v>4.7404269957424638E-2</v>
      </c>
      <c r="AD10" s="134">
        <v>4.3099999999999916E-2</v>
      </c>
      <c r="AE10" s="51">
        <f t="shared" si="6"/>
        <v>76570</v>
      </c>
      <c r="AF10" s="51">
        <v>258.82718756615901</v>
      </c>
      <c r="AG10" s="15">
        <f t="shared" si="7"/>
        <v>4.739757882497786E-2</v>
      </c>
      <c r="AH10" s="15">
        <f t="shared" si="7"/>
        <v>4.3093336364519841E-2</v>
      </c>
      <c r="AI10" s="51"/>
      <c r="AJ10" s="51">
        <v>79289.1449056946</v>
      </c>
      <c r="AK10" s="51">
        <v>268.01862845065398</v>
      </c>
      <c r="AL10" s="15">
        <f t="shared" ref="AL10:AM73" si="9">AE10/AJ10-1</f>
        <v>-3.4294037461606086E-2</v>
      </c>
      <c r="AM10" s="53">
        <f t="shared" si="9"/>
        <v>-3.4294037461605975E-2</v>
      </c>
    </row>
    <row r="11" spans="1:39" x14ac:dyDescent="0.2">
      <c r="A11" s="160" t="s">
        <v>69</v>
      </c>
      <c r="B11" s="160" t="s">
        <v>70</v>
      </c>
      <c r="D11" s="62">
        <v>147961</v>
      </c>
      <c r="E11" s="67">
        <v>287.14552759699194</v>
      </c>
      <c r="F11" s="50"/>
      <c r="G11" s="82">
        <v>148399.11502850798</v>
      </c>
      <c r="H11" s="75">
        <v>287.33656186189825</v>
      </c>
      <c r="I11" s="84"/>
      <c r="J11" s="94">
        <f t="shared" si="2"/>
        <v>-2.9522752101575067E-3</v>
      </c>
      <c r="K11" s="117">
        <f t="shared" si="2"/>
        <v>-6.6484495975183133E-4</v>
      </c>
      <c r="L11" s="94">
        <v>4.5493083535395273E-2</v>
      </c>
      <c r="M11" s="88">
        <f>INDEX('Pace of change parameters'!$E$20:$I$20,1,$B$6)</f>
        <v>4.3099999999999999E-2</v>
      </c>
      <c r="N11" s="99">
        <f>IF(INDEX('Pace of change parameters'!$E$28:$I$28,1,$B$6)=1,(1+L11)*D11,D11)</f>
        <v>154692.20213298063</v>
      </c>
      <c r="O11" s="85">
        <f>IF(K11&lt;INDEX('Pace of change parameters'!$E$16:$I$16,1,$B$6),1,IF(K11&gt;INDEX('Pace of change parameters'!$E$17:$I$17,1,$B$6),0,(K11-INDEX('Pace of change parameters'!$E$17:$I$17,1,$B$6))/(INDEX('Pace of change parameters'!$E$16:$I$16,1,$B$6)-INDEX('Pace of change parameters'!$E$17:$I$17,1,$B$6))))</f>
        <v>0</v>
      </c>
      <c r="P11" s="52">
        <v>4.5493083535395273E-2</v>
      </c>
      <c r="Q11" s="52">
        <v>4.3099999999999916E-2</v>
      </c>
      <c r="R11" s="9">
        <f>IF(INDEX('Pace of change parameters'!$E$29:$I$29,1,$B$6)=1,D11*(1+P11),D11)</f>
        <v>154692.20213298063</v>
      </c>
      <c r="S11" s="94">
        <f>IF(P11&lt;INDEX('Pace of change parameters'!$E$22:$I$22,1,$B$6),INDEX('Pace of change parameters'!$E$22:$I$22,1,$B$6),P11)</f>
        <v>4.5493083535395273E-2</v>
      </c>
      <c r="T11" s="123">
        <v>4.3099999999999916E-2</v>
      </c>
      <c r="U11" s="108">
        <f t="shared" si="3"/>
        <v>154692.20213298063</v>
      </c>
      <c r="V11" s="122">
        <f>IF(J11&gt;INDEX('Pace of change parameters'!$E$24:$I$24,1,$B$6),0,IF(J11&lt;INDEX('Pace of change parameters'!$E$23:$I$23,1,$B$6),1,(J11-INDEX('Pace of change parameters'!$E$24:$I$24,1,$B$6))/(INDEX('Pace of change parameters'!$E$23:$I$23,1,$B$6)-INDEX('Pace of change parameters'!$E$24:$I$24,1,$B$6))))</f>
        <v>1</v>
      </c>
      <c r="W11" s="123">
        <f>MIN(S11, S11+(INDEX('Pace of change parameters'!$E$25:$I$25,1,$B$6)-S11)*(1-V11))</f>
        <v>4.5493083535395273E-2</v>
      </c>
      <c r="X11" s="123">
        <v>4.3099999999999916E-2</v>
      </c>
      <c r="Y11" s="99">
        <f t="shared" si="4"/>
        <v>154692.20213298063</v>
      </c>
      <c r="Z11" s="88">
        <v>0</v>
      </c>
      <c r="AA11" s="90">
        <f t="shared" si="8"/>
        <v>155869.71490892649</v>
      </c>
      <c r="AB11" s="90">
        <f>IF(INDEX('Pace of change parameters'!$E$27:$I$27,1,$B$6)=1,MAX(AA11,Y11),Y11)</f>
        <v>154692.20213298063</v>
      </c>
      <c r="AC11" s="88">
        <f t="shared" si="5"/>
        <v>4.5493083535395273E-2</v>
      </c>
      <c r="AD11" s="134">
        <v>4.3099999999999916E-2</v>
      </c>
      <c r="AE11" s="51">
        <f t="shared" si="6"/>
        <v>154692</v>
      </c>
      <c r="AF11" s="51">
        <v>299.52110845810654</v>
      </c>
      <c r="AG11" s="15">
        <f t="shared" si="7"/>
        <v>4.5491717412020627E-2</v>
      </c>
      <c r="AH11" s="15">
        <f t="shared" si="7"/>
        <v>4.3098637003616158E-2</v>
      </c>
      <c r="AI11" s="51"/>
      <c r="AJ11" s="51">
        <v>155869.71490892649</v>
      </c>
      <c r="AK11" s="51">
        <v>301.80144923183303</v>
      </c>
      <c r="AL11" s="15">
        <f t="shared" si="9"/>
        <v>-7.5557648232988939E-3</v>
      </c>
      <c r="AM11" s="53">
        <f t="shared" si="9"/>
        <v>-7.5557648232987829E-3</v>
      </c>
    </row>
    <row r="12" spans="1:39" x14ac:dyDescent="0.2">
      <c r="A12" s="160" t="s">
        <v>71</v>
      </c>
      <c r="B12" s="160" t="s">
        <v>72</v>
      </c>
      <c r="D12" s="62">
        <v>78867</v>
      </c>
      <c r="E12" s="67">
        <v>262.54032844826003</v>
      </c>
      <c r="F12" s="50"/>
      <c r="G12" s="82">
        <v>78478.968129670451</v>
      </c>
      <c r="H12" s="75">
        <v>259.98374816077586</v>
      </c>
      <c r="I12" s="84"/>
      <c r="J12" s="94">
        <f t="shared" si="2"/>
        <v>4.944405865382917E-3</v>
      </c>
      <c r="K12" s="117">
        <f t="shared" si="2"/>
        <v>9.8336157762568543E-3</v>
      </c>
      <c r="L12" s="94">
        <v>4.8174842775646542E-2</v>
      </c>
      <c r="M12" s="88">
        <f>INDEX('Pace of change parameters'!$E$20:$I$20,1,$B$6)</f>
        <v>4.3099999999999999E-2</v>
      </c>
      <c r="N12" s="99">
        <f>IF(INDEX('Pace of change parameters'!$E$28:$I$28,1,$B$6)=1,(1+L12)*D12,D12)</f>
        <v>82666.405325186919</v>
      </c>
      <c r="O12" s="85">
        <f>IF(K12&lt;INDEX('Pace of change parameters'!$E$16:$I$16,1,$B$6),1,IF(K12&gt;INDEX('Pace of change parameters'!$E$17:$I$17,1,$B$6),0,(K12-INDEX('Pace of change parameters'!$E$17:$I$17,1,$B$6))/(INDEX('Pace of change parameters'!$E$16:$I$16,1,$B$6)-INDEX('Pace of change parameters'!$E$17:$I$17,1,$B$6))))</f>
        <v>0</v>
      </c>
      <c r="P12" s="52">
        <v>4.8174842775646542E-2</v>
      </c>
      <c r="Q12" s="52">
        <v>4.3099999999999916E-2</v>
      </c>
      <c r="R12" s="9">
        <f>IF(INDEX('Pace of change parameters'!$E$29:$I$29,1,$B$6)=1,D12*(1+P12),D12)</f>
        <v>82666.405325186919</v>
      </c>
      <c r="S12" s="94">
        <f>IF(P12&lt;INDEX('Pace of change parameters'!$E$22:$I$22,1,$B$6),INDEX('Pace of change parameters'!$E$22:$I$22,1,$B$6),P12)</f>
        <v>4.8174842775646542E-2</v>
      </c>
      <c r="T12" s="123">
        <v>4.3099999999999916E-2</v>
      </c>
      <c r="U12" s="108">
        <f t="shared" si="3"/>
        <v>82666.405325186919</v>
      </c>
      <c r="V12" s="122">
        <f>IF(J12&gt;INDEX('Pace of change parameters'!$E$24:$I$24,1,$B$6),0,IF(J12&lt;INDEX('Pace of change parameters'!$E$23:$I$23,1,$B$6),1,(J12-INDEX('Pace of change parameters'!$E$24:$I$24,1,$B$6))/(INDEX('Pace of change parameters'!$E$23:$I$23,1,$B$6)-INDEX('Pace of change parameters'!$E$24:$I$24,1,$B$6))))</f>
        <v>1</v>
      </c>
      <c r="W12" s="123">
        <f>MIN(S12, S12+(INDEX('Pace of change parameters'!$E$25:$I$25,1,$B$6)-S12)*(1-V12))</f>
        <v>4.8174842775646542E-2</v>
      </c>
      <c r="X12" s="123">
        <v>4.3099999999999916E-2</v>
      </c>
      <c r="Y12" s="99">
        <f t="shared" si="4"/>
        <v>82666.405325186919</v>
      </c>
      <c r="Z12" s="88">
        <v>-9.5961919490537007E-3</v>
      </c>
      <c r="AA12" s="90">
        <f t="shared" si="8"/>
        <v>81638.687819811064</v>
      </c>
      <c r="AB12" s="90">
        <f>IF(INDEX('Pace of change parameters'!$E$27:$I$27,1,$B$6)=1,MAX(AA12,Y12),Y12)</f>
        <v>82666.405325186919</v>
      </c>
      <c r="AC12" s="88">
        <f t="shared" si="5"/>
        <v>4.8174842775646542E-2</v>
      </c>
      <c r="AD12" s="134">
        <v>4.3099999999999916E-2</v>
      </c>
      <c r="AE12" s="51">
        <f t="shared" si="6"/>
        <v>82666</v>
      </c>
      <c r="AF12" s="51">
        <v>273.85447385021502</v>
      </c>
      <c r="AG12" s="15">
        <f t="shared" si="7"/>
        <v>4.8169703424753019E-2</v>
      </c>
      <c r="AH12" s="15">
        <f t="shared" si="7"/>
        <v>4.3094885531784977E-2</v>
      </c>
      <c r="AI12" s="51"/>
      <c r="AJ12" s="51">
        <v>82429.699034044475</v>
      </c>
      <c r="AK12" s="51">
        <v>273.07166015774112</v>
      </c>
      <c r="AL12" s="15">
        <f t="shared" si="9"/>
        <v>2.8666969396300424E-3</v>
      </c>
      <c r="AM12" s="53">
        <f t="shared" si="9"/>
        <v>2.8666969396300424E-3</v>
      </c>
    </row>
    <row r="13" spans="1:39" x14ac:dyDescent="0.2">
      <c r="A13" s="160" t="s">
        <v>73</v>
      </c>
      <c r="B13" s="160" t="s">
        <v>74</v>
      </c>
      <c r="D13" s="62">
        <v>62161</v>
      </c>
      <c r="E13" s="67">
        <v>243.70422486918315</v>
      </c>
      <c r="F13" s="50"/>
      <c r="G13" s="82">
        <v>63218.610799552815</v>
      </c>
      <c r="H13" s="75">
        <v>247.07454074726459</v>
      </c>
      <c r="I13" s="84"/>
      <c r="J13" s="94">
        <f t="shared" si="2"/>
        <v>-1.6729421703146619E-2</v>
      </c>
      <c r="K13" s="117">
        <f t="shared" si="2"/>
        <v>-1.3640886948076858E-2</v>
      </c>
      <c r="L13" s="94">
        <v>4.6376463950130065E-2</v>
      </c>
      <c r="M13" s="88">
        <f>INDEX('Pace of change parameters'!$E$20:$I$20,1,$B$6)</f>
        <v>4.3099999999999999E-2</v>
      </c>
      <c r="N13" s="99">
        <f>IF(INDEX('Pace of change parameters'!$E$28:$I$28,1,$B$6)=1,(1+L13)*D13,D13)</f>
        <v>65043.807375604032</v>
      </c>
      <c r="O13" s="85">
        <f>IF(K13&lt;INDEX('Pace of change parameters'!$E$16:$I$16,1,$B$6),1,IF(K13&gt;INDEX('Pace of change parameters'!$E$17:$I$17,1,$B$6),0,(K13-INDEX('Pace of change parameters'!$E$17:$I$17,1,$B$6))/(INDEX('Pace of change parameters'!$E$16:$I$16,1,$B$6)-INDEX('Pace of change parameters'!$E$17:$I$17,1,$B$6))))</f>
        <v>0</v>
      </c>
      <c r="P13" s="52">
        <v>4.6376463950130065E-2</v>
      </c>
      <c r="Q13" s="52">
        <v>4.3099999999999916E-2</v>
      </c>
      <c r="R13" s="9">
        <f>IF(INDEX('Pace of change parameters'!$E$29:$I$29,1,$B$6)=1,D13*(1+P13),D13)</f>
        <v>65043.807375604032</v>
      </c>
      <c r="S13" s="94">
        <f>IF(P13&lt;INDEX('Pace of change parameters'!$E$22:$I$22,1,$B$6),INDEX('Pace of change parameters'!$E$22:$I$22,1,$B$6),P13)</f>
        <v>4.6376463950130065E-2</v>
      </c>
      <c r="T13" s="123">
        <v>4.3099999999999916E-2</v>
      </c>
      <c r="U13" s="108">
        <f t="shared" si="3"/>
        <v>65043.807375604032</v>
      </c>
      <c r="V13" s="122">
        <f>IF(J13&gt;INDEX('Pace of change parameters'!$E$24:$I$24,1,$B$6),0,IF(J13&lt;INDEX('Pace of change parameters'!$E$23:$I$23,1,$B$6),1,(J13-INDEX('Pace of change parameters'!$E$24:$I$24,1,$B$6))/(INDEX('Pace of change parameters'!$E$23:$I$23,1,$B$6)-INDEX('Pace of change parameters'!$E$24:$I$24,1,$B$6))))</f>
        <v>1</v>
      </c>
      <c r="W13" s="123">
        <f>MIN(S13, S13+(INDEX('Pace of change parameters'!$E$25:$I$25,1,$B$6)-S13)*(1-V13))</f>
        <v>4.6376463950130065E-2</v>
      </c>
      <c r="X13" s="123">
        <v>4.3099999999999916E-2</v>
      </c>
      <c r="Y13" s="99">
        <f t="shared" si="4"/>
        <v>65043.807375604032</v>
      </c>
      <c r="Z13" s="88">
        <v>0</v>
      </c>
      <c r="AA13" s="90">
        <f t="shared" si="8"/>
        <v>66401.115939078998</v>
      </c>
      <c r="AB13" s="90">
        <f>IF(INDEX('Pace of change parameters'!$E$27:$I$27,1,$B$6)=1,MAX(AA13,Y13),Y13)</f>
        <v>65043.807375604032</v>
      </c>
      <c r="AC13" s="88">
        <f t="shared" si="5"/>
        <v>4.6376463950130065E-2</v>
      </c>
      <c r="AD13" s="134">
        <v>4.3099999999999916E-2</v>
      </c>
      <c r="AE13" s="51">
        <f t="shared" si="6"/>
        <v>65044</v>
      </c>
      <c r="AF13" s="51">
        <v>254.20862978657476</v>
      </c>
      <c r="AG13" s="15">
        <f t="shared" si="7"/>
        <v>4.6379562748346981E-2</v>
      </c>
      <c r="AH13" s="15">
        <f t="shared" si="7"/>
        <v>4.3103089095112068E-2</v>
      </c>
      <c r="AI13" s="51"/>
      <c r="AJ13" s="51">
        <v>66401.115939078998</v>
      </c>
      <c r="AK13" s="51">
        <v>259.51258685155835</v>
      </c>
      <c r="AL13" s="15">
        <f t="shared" si="9"/>
        <v>-2.0438149568511976E-2</v>
      </c>
      <c r="AM13" s="53">
        <f t="shared" si="9"/>
        <v>-2.0438149568511976E-2</v>
      </c>
    </row>
    <row r="14" spans="1:39" x14ac:dyDescent="0.2">
      <c r="A14" s="160" t="s">
        <v>75</v>
      </c>
      <c r="B14" s="160" t="s">
        <v>76</v>
      </c>
      <c r="D14" s="62">
        <v>62745</v>
      </c>
      <c r="E14" s="67">
        <v>282.6661117821705</v>
      </c>
      <c r="F14" s="50"/>
      <c r="G14" s="82">
        <v>64548.787052781357</v>
      </c>
      <c r="H14" s="75">
        <v>289.11732877856565</v>
      </c>
      <c r="I14" s="84"/>
      <c r="J14" s="94">
        <f t="shared" si="2"/>
        <v>-2.7944553804030492E-2</v>
      </c>
      <c r="K14" s="117">
        <f t="shared" si="2"/>
        <v>-2.2313491286217957E-2</v>
      </c>
      <c r="L14" s="94">
        <v>4.9142619621459271E-2</v>
      </c>
      <c r="M14" s="88">
        <f>INDEX('Pace of change parameters'!$E$20:$I$20,1,$B$6)</f>
        <v>4.3099999999999999E-2</v>
      </c>
      <c r="N14" s="99">
        <f>IF(INDEX('Pace of change parameters'!$E$28:$I$28,1,$B$6)=1,(1+L14)*D14,D14)</f>
        <v>65828.453668148461</v>
      </c>
      <c r="O14" s="85">
        <f>IF(K14&lt;INDEX('Pace of change parameters'!$E$16:$I$16,1,$B$6),1,IF(K14&gt;INDEX('Pace of change parameters'!$E$17:$I$17,1,$B$6),0,(K14-INDEX('Pace of change parameters'!$E$17:$I$17,1,$B$6))/(INDEX('Pace of change parameters'!$E$16:$I$16,1,$B$6)-INDEX('Pace of change parameters'!$E$17:$I$17,1,$B$6))))</f>
        <v>0</v>
      </c>
      <c r="P14" s="52">
        <v>4.9142619621459271E-2</v>
      </c>
      <c r="Q14" s="52">
        <v>4.3099999999999916E-2</v>
      </c>
      <c r="R14" s="9">
        <f>IF(INDEX('Pace of change parameters'!$E$29:$I$29,1,$B$6)=1,D14*(1+P14),D14)</f>
        <v>65828.453668148461</v>
      </c>
      <c r="S14" s="94">
        <f>IF(P14&lt;INDEX('Pace of change parameters'!$E$22:$I$22,1,$B$6),INDEX('Pace of change parameters'!$E$22:$I$22,1,$B$6),P14)</f>
        <v>4.9142619621459271E-2</v>
      </c>
      <c r="T14" s="123">
        <v>4.3099999999999916E-2</v>
      </c>
      <c r="U14" s="108">
        <f t="shared" si="3"/>
        <v>65828.453668148461</v>
      </c>
      <c r="V14" s="122">
        <f>IF(J14&gt;INDEX('Pace of change parameters'!$E$24:$I$24,1,$B$6),0,IF(J14&lt;INDEX('Pace of change parameters'!$E$23:$I$23,1,$B$6),1,(J14-INDEX('Pace of change parameters'!$E$24:$I$24,1,$B$6))/(INDEX('Pace of change parameters'!$E$23:$I$23,1,$B$6)-INDEX('Pace of change parameters'!$E$24:$I$24,1,$B$6))))</f>
        <v>1</v>
      </c>
      <c r="W14" s="123">
        <f>MIN(S14, S14+(INDEX('Pace of change parameters'!$E$25:$I$25,1,$B$6)-S14)*(1-V14))</f>
        <v>4.9142619621459271E-2</v>
      </c>
      <c r="X14" s="123">
        <v>4.3099999999999916E-2</v>
      </c>
      <c r="Y14" s="99">
        <f t="shared" si="4"/>
        <v>65828.453668148461</v>
      </c>
      <c r="Z14" s="88">
        <v>0</v>
      </c>
      <c r="AA14" s="90">
        <f t="shared" si="8"/>
        <v>67798.254953887314</v>
      </c>
      <c r="AB14" s="90">
        <f>IF(INDEX('Pace of change parameters'!$E$27:$I$27,1,$B$6)=1,MAX(AA14,Y14),Y14)</f>
        <v>65828.453668148461</v>
      </c>
      <c r="AC14" s="88">
        <f t="shared" si="5"/>
        <v>4.9142619621459271E-2</v>
      </c>
      <c r="AD14" s="134">
        <v>4.3099999999999916E-2</v>
      </c>
      <c r="AE14" s="51">
        <f t="shared" si="6"/>
        <v>65828</v>
      </c>
      <c r="AF14" s="51">
        <v>294.84698919707034</v>
      </c>
      <c r="AG14" s="15">
        <f t="shared" si="7"/>
        <v>4.9135389274045815E-2</v>
      </c>
      <c r="AH14" s="15">
        <f t="shared" si="7"/>
        <v>4.3092811296342237E-2</v>
      </c>
      <c r="AI14" s="51"/>
      <c r="AJ14" s="51">
        <v>67798.254953887314</v>
      </c>
      <c r="AK14" s="51">
        <v>303.67186221621552</v>
      </c>
      <c r="AL14" s="15">
        <f t="shared" si="9"/>
        <v>-2.9060555544200617E-2</v>
      </c>
      <c r="AM14" s="53">
        <f t="shared" si="9"/>
        <v>-2.9060555544200617E-2</v>
      </c>
    </row>
    <row r="15" spans="1:39" x14ac:dyDescent="0.2">
      <c r="A15" s="160" t="s">
        <v>77</v>
      </c>
      <c r="B15" s="160" t="s">
        <v>78</v>
      </c>
      <c r="D15" s="62">
        <v>91227</v>
      </c>
      <c r="E15" s="67">
        <v>280.81642393178254</v>
      </c>
      <c r="F15" s="50"/>
      <c r="G15" s="82">
        <v>91288.088751377072</v>
      </c>
      <c r="H15" s="75">
        <v>280.4696392030209</v>
      </c>
      <c r="I15" s="84"/>
      <c r="J15" s="94">
        <f t="shared" si="2"/>
        <v>-6.6918644275104633E-4</v>
      </c>
      <c r="K15" s="117">
        <f t="shared" si="2"/>
        <v>1.2364430237334911E-3</v>
      </c>
      <c r="L15" s="94">
        <v>4.5089093170673111E-2</v>
      </c>
      <c r="M15" s="88">
        <f>INDEX('Pace of change parameters'!$E$20:$I$20,1,$B$6)</f>
        <v>4.3099999999999999E-2</v>
      </c>
      <c r="N15" s="99">
        <f>IF(INDEX('Pace of change parameters'!$E$28:$I$28,1,$B$6)=1,(1+L15)*D15,D15)</f>
        <v>95340.342702680995</v>
      </c>
      <c r="O15" s="85">
        <f>IF(K15&lt;INDEX('Pace of change parameters'!$E$16:$I$16,1,$B$6),1,IF(K15&gt;INDEX('Pace of change parameters'!$E$17:$I$17,1,$B$6),0,(K15-INDEX('Pace of change parameters'!$E$17:$I$17,1,$B$6))/(INDEX('Pace of change parameters'!$E$16:$I$16,1,$B$6)-INDEX('Pace of change parameters'!$E$17:$I$17,1,$B$6))))</f>
        <v>0</v>
      </c>
      <c r="P15" s="52">
        <v>4.5089093170673111E-2</v>
      </c>
      <c r="Q15" s="52">
        <v>4.3099999999999916E-2</v>
      </c>
      <c r="R15" s="9">
        <f>IF(INDEX('Pace of change parameters'!$E$29:$I$29,1,$B$6)=1,D15*(1+P15),D15)</f>
        <v>95340.342702680995</v>
      </c>
      <c r="S15" s="94">
        <f>IF(P15&lt;INDEX('Pace of change parameters'!$E$22:$I$22,1,$B$6),INDEX('Pace of change parameters'!$E$22:$I$22,1,$B$6),P15)</f>
        <v>4.5089093170673111E-2</v>
      </c>
      <c r="T15" s="123">
        <v>4.3099999999999916E-2</v>
      </c>
      <c r="U15" s="108">
        <f t="shared" si="3"/>
        <v>95340.342702680995</v>
      </c>
      <c r="V15" s="122">
        <f>IF(J15&gt;INDEX('Pace of change parameters'!$E$24:$I$24,1,$B$6),0,IF(J15&lt;INDEX('Pace of change parameters'!$E$23:$I$23,1,$B$6),1,(J15-INDEX('Pace of change parameters'!$E$24:$I$24,1,$B$6))/(INDEX('Pace of change parameters'!$E$23:$I$23,1,$B$6)-INDEX('Pace of change parameters'!$E$24:$I$24,1,$B$6))))</f>
        <v>1</v>
      </c>
      <c r="W15" s="123">
        <f>MIN(S15, S15+(INDEX('Pace of change parameters'!$E$25:$I$25,1,$B$6)-S15)*(1-V15))</f>
        <v>4.5089093170673111E-2</v>
      </c>
      <c r="X15" s="123">
        <v>4.3099999999999916E-2</v>
      </c>
      <c r="Y15" s="99">
        <f t="shared" si="4"/>
        <v>95340.342702680995</v>
      </c>
      <c r="Z15" s="88">
        <v>0</v>
      </c>
      <c r="AA15" s="90">
        <f t="shared" si="8"/>
        <v>95883.647052237982</v>
      </c>
      <c r="AB15" s="90">
        <f>IF(INDEX('Pace of change parameters'!$E$27:$I$27,1,$B$6)=1,MAX(AA15,Y15),Y15)</f>
        <v>95340.342702680995</v>
      </c>
      <c r="AC15" s="88">
        <f t="shared" si="5"/>
        <v>4.5089093170673111E-2</v>
      </c>
      <c r="AD15" s="134">
        <v>4.3099999999999916E-2</v>
      </c>
      <c r="AE15" s="51">
        <f t="shared" si="6"/>
        <v>95340</v>
      </c>
      <c r="AF15" s="51">
        <v>292.91855889810859</v>
      </c>
      <c r="AG15" s="15">
        <f t="shared" si="7"/>
        <v>4.5085336577986856E-2</v>
      </c>
      <c r="AH15" s="15">
        <f t="shared" si="7"/>
        <v>4.3096250557146831E-2</v>
      </c>
      <c r="AI15" s="51"/>
      <c r="AJ15" s="51">
        <v>95883.647052237982</v>
      </c>
      <c r="AK15" s="51">
        <v>294.58883696702782</v>
      </c>
      <c r="AL15" s="15">
        <f t="shared" si="9"/>
        <v>-5.669862056266961E-3</v>
      </c>
      <c r="AM15" s="53">
        <f t="shared" si="9"/>
        <v>-5.6698620562671831E-3</v>
      </c>
    </row>
    <row r="16" spans="1:39" x14ac:dyDescent="0.2">
      <c r="A16" s="160" t="s">
        <v>79</v>
      </c>
      <c r="B16" s="160" t="s">
        <v>80</v>
      </c>
      <c r="D16" s="62">
        <v>97864</v>
      </c>
      <c r="E16" s="67">
        <v>331.28468856963258</v>
      </c>
      <c r="F16" s="50"/>
      <c r="G16" s="82">
        <v>93002.70677038937</v>
      </c>
      <c r="H16" s="75">
        <v>314.3383091298856</v>
      </c>
      <c r="I16" s="84"/>
      <c r="J16" s="94">
        <f t="shared" si="2"/>
        <v>5.2270448876423403E-2</v>
      </c>
      <c r="K16" s="117">
        <f t="shared" si="2"/>
        <v>5.391127631454129E-2</v>
      </c>
      <c r="L16" s="94">
        <v>4.4726527764348267E-2</v>
      </c>
      <c r="M16" s="88">
        <f>INDEX('Pace of change parameters'!$E$20:$I$20,1,$B$6)</f>
        <v>4.3099999999999999E-2</v>
      </c>
      <c r="N16" s="99">
        <f>IF(INDEX('Pace of change parameters'!$E$28:$I$28,1,$B$6)=1,(1+L16)*D16,D16)</f>
        <v>102241.11691313017</v>
      </c>
      <c r="O16" s="85">
        <f>IF(K16&lt;INDEX('Pace of change parameters'!$E$16:$I$16,1,$B$6),1,IF(K16&gt;INDEX('Pace of change parameters'!$E$17:$I$17,1,$B$6),0,(K16-INDEX('Pace of change parameters'!$E$17:$I$17,1,$B$6))/(INDEX('Pace of change parameters'!$E$16:$I$16,1,$B$6)-INDEX('Pace of change parameters'!$E$17:$I$17,1,$B$6))))</f>
        <v>0</v>
      </c>
      <c r="P16" s="52">
        <v>4.4726527764348267E-2</v>
      </c>
      <c r="Q16" s="52">
        <v>4.3099999999999916E-2</v>
      </c>
      <c r="R16" s="9">
        <f>IF(INDEX('Pace of change parameters'!$E$29:$I$29,1,$B$6)=1,D16*(1+P16),D16)</f>
        <v>102241.11691313017</v>
      </c>
      <c r="S16" s="94">
        <f>IF(P16&lt;INDEX('Pace of change parameters'!$E$22:$I$22,1,$B$6),INDEX('Pace of change parameters'!$E$22:$I$22,1,$B$6),P16)</f>
        <v>4.4726527764348267E-2</v>
      </c>
      <c r="T16" s="123">
        <v>4.3099999999999916E-2</v>
      </c>
      <c r="U16" s="108">
        <f t="shared" si="3"/>
        <v>102241.11691313017</v>
      </c>
      <c r="V16" s="122">
        <f>IF(J16&gt;INDEX('Pace of change parameters'!$E$24:$I$24,1,$B$6),0,IF(J16&lt;INDEX('Pace of change parameters'!$E$23:$I$23,1,$B$6),1,(J16-INDEX('Pace of change parameters'!$E$24:$I$24,1,$B$6))/(INDEX('Pace of change parameters'!$E$23:$I$23,1,$B$6)-INDEX('Pace of change parameters'!$E$24:$I$24,1,$B$6))))</f>
        <v>1</v>
      </c>
      <c r="W16" s="123">
        <f>MIN(S16, S16+(INDEX('Pace of change parameters'!$E$25:$I$25,1,$B$6)-S16)*(1-V16))</f>
        <v>4.4726527764348267E-2</v>
      </c>
      <c r="X16" s="123">
        <v>4.3099999999999916E-2</v>
      </c>
      <c r="Y16" s="99">
        <f t="shared" si="4"/>
        <v>102241.11691313017</v>
      </c>
      <c r="Z16" s="88">
        <v>0</v>
      </c>
      <c r="AA16" s="90">
        <f t="shared" si="8"/>
        <v>97684.581119464812</v>
      </c>
      <c r="AB16" s="90">
        <f>IF(INDEX('Pace of change parameters'!$E$27:$I$27,1,$B$6)=1,MAX(AA16,Y16),Y16)</f>
        <v>102241.11691313017</v>
      </c>
      <c r="AC16" s="88">
        <f t="shared" si="5"/>
        <v>4.4726527764348267E-2</v>
      </c>
      <c r="AD16" s="134">
        <v>4.3099999999999916E-2</v>
      </c>
      <c r="AE16" s="51">
        <f t="shared" si="6"/>
        <v>102241</v>
      </c>
      <c r="AF16" s="51">
        <v>345.56266349423032</v>
      </c>
      <c r="AG16" s="15">
        <f t="shared" si="7"/>
        <v>4.4725333115343657E-2</v>
      </c>
      <c r="AH16" s="15">
        <f t="shared" si="7"/>
        <v>4.3098807210936618E-2</v>
      </c>
      <c r="AI16" s="51"/>
      <c r="AJ16" s="51">
        <v>97684.581119464812</v>
      </c>
      <c r="AK16" s="51">
        <v>330.16249874277895</v>
      </c>
      <c r="AL16" s="15">
        <f t="shared" si="9"/>
        <v>4.6644197357644801E-2</v>
      </c>
      <c r="AM16" s="53">
        <f t="shared" si="9"/>
        <v>4.6644197357644801E-2</v>
      </c>
    </row>
    <row r="17" spans="1:39" x14ac:dyDescent="0.2">
      <c r="A17" s="160" t="s">
        <v>81</v>
      </c>
      <c r="B17" s="160" t="s">
        <v>82</v>
      </c>
      <c r="D17" s="62">
        <v>41534</v>
      </c>
      <c r="E17" s="67">
        <v>264.65644549431494</v>
      </c>
      <c r="F17" s="50"/>
      <c r="G17" s="82">
        <v>43152.485080450977</v>
      </c>
      <c r="H17" s="75">
        <v>274.20223581074794</v>
      </c>
      <c r="I17" s="84"/>
      <c r="J17" s="94">
        <f t="shared" si="2"/>
        <v>-3.7506184810296994E-2</v>
      </c>
      <c r="K17" s="117">
        <f t="shared" si="2"/>
        <v>-3.4812955803254053E-2</v>
      </c>
      <c r="L17" s="94">
        <v>4.6018779459058301E-2</v>
      </c>
      <c r="M17" s="88">
        <f>INDEX('Pace of change parameters'!$E$20:$I$20,1,$B$6)</f>
        <v>4.3099999999999999E-2</v>
      </c>
      <c r="N17" s="99">
        <f>IF(INDEX('Pace of change parameters'!$E$28:$I$28,1,$B$6)=1,(1+L17)*D17,D17)</f>
        <v>43445.343986052525</v>
      </c>
      <c r="O17" s="85">
        <f>IF(K17&lt;INDEX('Pace of change parameters'!$E$16:$I$16,1,$B$6),1,IF(K17&gt;INDEX('Pace of change parameters'!$E$17:$I$17,1,$B$6),0,(K17-INDEX('Pace of change parameters'!$E$17:$I$17,1,$B$6))/(INDEX('Pace of change parameters'!$E$16:$I$16,1,$B$6)-INDEX('Pace of change parameters'!$E$17:$I$17,1,$B$6))))</f>
        <v>0</v>
      </c>
      <c r="P17" s="52">
        <v>4.6018779459058301E-2</v>
      </c>
      <c r="Q17" s="52">
        <v>4.3099999999999916E-2</v>
      </c>
      <c r="R17" s="9">
        <f>IF(INDEX('Pace of change parameters'!$E$29:$I$29,1,$B$6)=1,D17*(1+P17),D17)</f>
        <v>43445.343986052525</v>
      </c>
      <c r="S17" s="94">
        <f>IF(P17&lt;INDEX('Pace of change parameters'!$E$22:$I$22,1,$B$6),INDEX('Pace of change parameters'!$E$22:$I$22,1,$B$6),P17)</f>
        <v>4.6018779459058301E-2</v>
      </c>
      <c r="T17" s="123">
        <v>4.3099999999999916E-2</v>
      </c>
      <c r="U17" s="108">
        <f t="shared" si="3"/>
        <v>43445.343986052525</v>
      </c>
      <c r="V17" s="122">
        <f>IF(J17&gt;INDEX('Pace of change parameters'!$E$24:$I$24,1,$B$6),0,IF(J17&lt;INDEX('Pace of change parameters'!$E$23:$I$23,1,$B$6),1,(J17-INDEX('Pace of change parameters'!$E$24:$I$24,1,$B$6))/(INDEX('Pace of change parameters'!$E$23:$I$23,1,$B$6)-INDEX('Pace of change parameters'!$E$24:$I$24,1,$B$6))))</f>
        <v>1</v>
      </c>
      <c r="W17" s="123">
        <f>MIN(S17, S17+(INDEX('Pace of change parameters'!$E$25:$I$25,1,$B$6)-S17)*(1-V17))</f>
        <v>4.6018779459058301E-2</v>
      </c>
      <c r="X17" s="123">
        <v>4.3099999999999916E-2</v>
      </c>
      <c r="Y17" s="99">
        <f t="shared" si="4"/>
        <v>43445.343986052525</v>
      </c>
      <c r="Z17" s="88">
        <v>0</v>
      </c>
      <c r="AA17" s="90">
        <f t="shared" si="8"/>
        <v>45324.835972299952</v>
      </c>
      <c r="AB17" s="90">
        <f>IF(INDEX('Pace of change parameters'!$E$27:$I$27,1,$B$6)=1,MAX(AA17,Y17),Y17)</f>
        <v>43445.343986052525</v>
      </c>
      <c r="AC17" s="88">
        <f t="shared" si="5"/>
        <v>4.6018779459058301E-2</v>
      </c>
      <c r="AD17" s="134">
        <v>4.3099999999999916E-2</v>
      </c>
      <c r="AE17" s="51">
        <f t="shared" si="6"/>
        <v>43445</v>
      </c>
      <c r="AF17" s="51">
        <v>276.06095251730164</v>
      </c>
      <c r="AG17" s="15">
        <f t="shared" si="7"/>
        <v>4.601049742379737E-2</v>
      </c>
      <c r="AH17" s="15">
        <f t="shared" si="7"/>
        <v>4.3091741074682055E-2</v>
      </c>
      <c r="AI17" s="51"/>
      <c r="AJ17" s="51">
        <v>45324.835972299952</v>
      </c>
      <c r="AK17" s="51">
        <v>288.00592452994783</v>
      </c>
      <c r="AL17" s="15">
        <f t="shared" si="9"/>
        <v>-4.147474407737084E-2</v>
      </c>
      <c r="AM17" s="53">
        <f t="shared" si="9"/>
        <v>-4.1474744077370951E-2</v>
      </c>
    </row>
    <row r="18" spans="1:39" x14ac:dyDescent="0.2">
      <c r="A18" s="160" t="s">
        <v>83</v>
      </c>
      <c r="B18" s="160" t="s">
        <v>84</v>
      </c>
      <c r="D18" s="62">
        <v>65762</v>
      </c>
      <c r="E18" s="67">
        <v>230.59572989687783</v>
      </c>
      <c r="F18" s="50"/>
      <c r="G18" s="82">
        <v>71462.931093096413</v>
      </c>
      <c r="H18" s="75">
        <v>250.35522614653885</v>
      </c>
      <c r="I18" s="84"/>
      <c r="J18" s="94">
        <f t="shared" si="2"/>
        <v>-7.9774660875156056E-2</v>
      </c>
      <c r="K18" s="117">
        <f t="shared" si="2"/>
        <v>-7.8925838912167645E-2</v>
      </c>
      <c r="L18" s="94">
        <v>4.4062162366051982E-2</v>
      </c>
      <c r="M18" s="88">
        <f>INDEX('Pace of change parameters'!$E$20:$I$20,1,$B$6)</f>
        <v>4.3099999999999999E-2</v>
      </c>
      <c r="N18" s="99">
        <f>IF(INDEX('Pace of change parameters'!$E$28:$I$28,1,$B$6)=1,(1+L18)*D18,D18)</f>
        <v>68659.615921516306</v>
      </c>
      <c r="O18" s="85">
        <f>IF(K18&lt;INDEX('Pace of change parameters'!$E$16:$I$16,1,$B$6),1,IF(K18&gt;INDEX('Pace of change parameters'!$E$17:$I$17,1,$B$6),0,(K18-INDEX('Pace of change parameters'!$E$17:$I$17,1,$B$6))/(INDEX('Pace of change parameters'!$E$16:$I$16,1,$B$6)-INDEX('Pace of change parameters'!$E$17:$I$17,1,$B$6))))</f>
        <v>0</v>
      </c>
      <c r="P18" s="52">
        <v>4.4062162366051982E-2</v>
      </c>
      <c r="Q18" s="52">
        <v>4.3099999999999916E-2</v>
      </c>
      <c r="R18" s="9">
        <f>IF(INDEX('Pace of change parameters'!$E$29:$I$29,1,$B$6)=1,D18*(1+P18),D18)</f>
        <v>68659.615921516306</v>
      </c>
      <c r="S18" s="94">
        <f>IF(P18&lt;INDEX('Pace of change parameters'!$E$22:$I$22,1,$B$6),INDEX('Pace of change parameters'!$E$22:$I$22,1,$B$6),P18)</f>
        <v>4.4062162366051982E-2</v>
      </c>
      <c r="T18" s="123">
        <v>4.3099999999999916E-2</v>
      </c>
      <c r="U18" s="108">
        <f t="shared" si="3"/>
        <v>68659.615921516306</v>
      </c>
      <c r="V18" s="122">
        <f>IF(J18&gt;INDEX('Pace of change parameters'!$E$24:$I$24,1,$B$6),0,IF(J18&lt;INDEX('Pace of change parameters'!$E$23:$I$23,1,$B$6),1,(J18-INDEX('Pace of change parameters'!$E$24:$I$24,1,$B$6))/(INDEX('Pace of change parameters'!$E$23:$I$23,1,$B$6)-INDEX('Pace of change parameters'!$E$24:$I$24,1,$B$6))))</f>
        <v>1</v>
      </c>
      <c r="W18" s="123">
        <f>MIN(S18, S18+(INDEX('Pace of change parameters'!$E$25:$I$25,1,$B$6)-S18)*(1-V18))</f>
        <v>4.4062162366051982E-2</v>
      </c>
      <c r="X18" s="123">
        <v>4.3099999999999916E-2</v>
      </c>
      <c r="Y18" s="99">
        <f t="shared" si="4"/>
        <v>68659.615921516306</v>
      </c>
      <c r="Z18" s="88">
        <v>0</v>
      </c>
      <c r="AA18" s="90">
        <f t="shared" si="8"/>
        <v>75060.465784431217</v>
      </c>
      <c r="AB18" s="90">
        <f>IF(INDEX('Pace of change parameters'!$E$27:$I$27,1,$B$6)=1,MAX(AA18,Y18),Y18)</f>
        <v>68659.615921516306</v>
      </c>
      <c r="AC18" s="88">
        <f t="shared" si="5"/>
        <v>4.4062162366051982E-2</v>
      </c>
      <c r="AD18" s="134">
        <v>4.3099999999999916E-2</v>
      </c>
      <c r="AE18" s="51">
        <f t="shared" si="6"/>
        <v>68660</v>
      </c>
      <c r="AF18" s="51">
        <v>240.5357513929612</v>
      </c>
      <c r="AG18" s="15">
        <f t="shared" si="7"/>
        <v>4.406800279796852E-2</v>
      </c>
      <c r="AH18" s="15">
        <f t="shared" si="7"/>
        <v>4.3105835049627839E-2</v>
      </c>
      <c r="AI18" s="51"/>
      <c r="AJ18" s="51">
        <v>75060.465784431217</v>
      </c>
      <c r="AK18" s="51">
        <v>262.95842611948467</v>
      </c>
      <c r="AL18" s="15">
        <f t="shared" si="9"/>
        <v>-8.5270797583550051E-2</v>
      </c>
      <c r="AM18" s="53">
        <f t="shared" si="9"/>
        <v>-8.5270797583550051E-2</v>
      </c>
    </row>
    <row r="19" spans="1:39" x14ac:dyDescent="0.2">
      <c r="A19" s="160" t="s">
        <v>85</v>
      </c>
      <c r="B19" s="160" t="s">
        <v>86</v>
      </c>
      <c r="D19" s="62">
        <v>50591</v>
      </c>
      <c r="E19" s="67">
        <v>293.22846514092896</v>
      </c>
      <c r="F19" s="50"/>
      <c r="G19" s="82">
        <v>51614.406547542974</v>
      </c>
      <c r="H19" s="75">
        <v>298.6308614629628</v>
      </c>
      <c r="I19" s="84"/>
      <c r="J19" s="94">
        <f t="shared" si="2"/>
        <v>-1.9827924333495894E-2</v>
      </c>
      <c r="K19" s="117">
        <f t="shared" si="2"/>
        <v>-1.8090549300792458E-2</v>
      </c>
      <c r="L19" s="94">
        <v>4.4948916064437405E-2</v>
      </c>
      <c r="M19" s="88">
        <f>INDEX('Pace of change parameters'!$E$20:$I$20,1,$B$6)</f>
        <v>4.3099999999999999E-2</v>
      </c>
      <c r="N19" s="99">
        <f>IF(INDEX('Pace of change parameters'!$E$28:$I$28,1,$B$6)=1,(1+L19)*D19,D19)</f>
        <v>52865.010612615952</v>
      </c>
      <c r="O19" s="85">
        <f>IF(K19&lt;INDEX('Pace of change parameters'!$E$16:$I$16,1,$B$6),1,IF(K19&gt;INDEX('Pace of change parameters'!$E$17:$I$17,1,$B$6),0,(K19-INDEX('Pace of change parameters'!$E$17:$I$17,1,$B$6))/(INDEX('Pace of change parameters'!$E$16:$I$16,1,$B$6)-INDEX('Pace of change parameters'!$E$17:$I$17,1,$B$6))))</f>
        <v>0</v>
      </c>
      <c r="P19" s="52">
        <v>4.4948916064437405E-2</v>
      </c>
      <c r="Q19" s="52">
        <v>4.3099999999999916E-2</v>
      </c>
      <c r="R19" s="9">
        <f>IF(INDEX('Pace of change parameters'!$E$29:$I$29,1,$B$6)=1,D19*(1+P19),D19)</f>
        <v>52865.010612615952</v>
      </c>
      <c r="S19" s="94">
        <f>IF(P19&lt;INDEX('Pace of change parameters'!$E$22:$I$22,1,$B$6),INDEX('Pace of change parameters'!$E$22:$I$22,1,$B$6),P19)</f>
        <v>4.4948916064437405E-2</v>
      </c>
      <c r="T19" s="123">
        <v>4.3099999999999916E-2</v>
      </c>
      <c r="U19" s="108">
        <f t="shared" si="3"/>
        <v>52865.010612615952</v>
      </c>
      <c r="V19" s="122">
        <f>IF(J19&gt;INDEX('Pace of change parameters'!$E$24:$I$24,1,$B$6),0,IF(J19&lt;INDEX('Pace of change parameters'!$E$23:$I$23,1,$B$6),1,(J19-INDEX('Pace of change parameters'!$E$24:$I$24,1,$B$6))/(INDEX('Pace of change parameters'!$E$23:$I$23,1,$B$6)-INDEX('Pace of change parameters'!$E$24:$I$24,1,$B$6))))</f>
        <v>1</v>
      </c>
      <c r="W19" s="123">
        <f>MIN(S19, S19+(INDEX('Pace of change parameters'!$E$25:$I$25,1,$B$6)-S19)*(1-V19))</f>
        <v>4.4948916064437405E-2</v>
      </c>
      <c r="X19" s="123">
        <v>4.3099999999999916E-2</v>
      </c>
      <c r="Y19" s="99">
        <f t="shared" si="4"/>
        <v>52865.010612615952</v>
      </c>
      <c r="Z19" s="88">
        <v>-1.278546780533274E-2</v>
      </c>
      <c r="AA19" s="90">
        <f t="shared" si="8"/>
        <v>53519.606051911047</v>
      </c>
      <c r="AB19" s="90">
        <f>IF(INDEX('Pace of change parameters'!$E$27:$I$27,1,$B$6)=1,MAX(AA19,Y19),Y19)</f>
        <v>52865.010612615952</v>
      </c>
      <c r="AC19" s="88">
        <f t="shared" si="5"/>
        <v>4.4948916064437405E-2</v>
      </c>
      <c r="AD19" s="134">
        <v>4.3099999999999916E-2</v>
      </c>
      <c r="AE19" s="51">
        <f t="shared" si="6"/>
        <v>52865</v>
      </c>
      <c r="AF19" s="51">
        <v>305.86655058598268</v>
      </c>
      <c r="AG19" s="15">
        <f t="shared" si="7"/>
        <v>4.4948706291632945E-2</v>
      </c>
      <c r="AH19" s="15">
        <f t="shared" si="7"/>
        <v>4.3099790598364107E-2</v>
      </c>
      <c r="AI19" s="51"/>
      <c r="AJ19" s="51">
        <v>54212.741310576253</v>
      </c>
      <c r="AK19" s="51">
        <v>313.6643182157602</v>
      </c>
      <c r="AL19" s="15">
        <f t="shared" si="9"/>
        <v>-2.4860231709281311E-2</v>
      </c>
      <c r="AM19" s="53">
        <f t="shared" si="9"/>
        <v>-2.48602317092812E-2</v>
      </c>
    </row>
    <row r="20" spans="1:39" x14ac:dyDescent="0.2">
      <c r="A20" s="160" t="s">
        <v>87</v>
      </c>
      <c r="B20" s="160" t="s">
        <v>88</v>
      </c>
      <c r="D20" s="62">
        <v>59512</v>
      </c>
      <c r="E20" s="67">
        <v>346.25149684412293</v>
      </c>
      <c r="F20" s="50"/>
      <c r="G20" s="82">
        <v>56239.352547992748</v>
      </c>
      <c r="H20" s="75">
        <v>327.08980429295082</v>
      </c>
      <c r="I20" s="84"/>
      <c r="J20" s="94">
        <f t="shared" si="2"/>
        <v>5.8191414085261517E-2</v>
      </c>
      <c r="K20" s="117">
        <f t="shared" si="2"/>
        <v>5.8582359644602011E-2</v>
      </c>
      <c r="L20" s="94">
        <v>4.3485370082879005E-2</v>
      </c>
      <c r="M20" s="88">
        <f>INDEX('Pace of change parameters'!$E$20:$I$20,1,$B$6)</f>
        <v>4.3099999999999999E-2</v>
      </c>
      <c r="N20" s="99">
        <f>IF(INDEX('Pace of change parameters'!$E$28:$I$28,1,$B$6)=1,(1+L20)*D20,D20)</f>
        <v>62099.901344372294</v>
      </c>
      <c r="O20" s="85">
        <f>IF(K20&lt;INDEX('Pace of change parameters'!$E$16:$I$16,1,$B$6),1,IF(K20&gt;INDEX('Pace of change parameters'!$E$17:$I$17,1,$B$6),0,(K20-INDEX('Pace of change parameters'!$E$17:$I$17,1,$B$6))/(INDEX('Pace of change parameters'!$E$16:$I$16,1,$B$6)-INDEX('Pace of change parameters'!$E$17:$I$17,1,$B$6))))</f>
        <v>0</v>
      </c>
      <c r="P20" s="52">
        <v>4.3485370082879005E-2</v>
      </c>
      <c r="Q20" s="52">
        <v>4.3099999999999916E-2</v>
      </c>
      <c r="R20" s="9">
        <f>IF(INDEX('Pace of change parameters'!$E$29:$I$29,1,$B$6)=1,D20*(1+P20),D20)</f>
        <v>62099.901344372294</v>
      </c>
      <c r="S20" s="94">
        <f>IF(P20&lt;INDEX('Pace of change parameters'!$E$22:$I$22,1,$B$6),INDEX('Pace of change parameters'!$E$22:$I$22,1,$B$6),P20)</f>
        <v>4.3485370082879005E-2</v>
      </c>
      <c r="T20" s="123">
        <v>4.3099999999999916E-2</v>
      </c>
      <c r="U20" s="108">
        <f t="shared" si="3"/>
        <v>62099.901344372294</v>
      </c>
      <c r="V20" s="122">
        <f>IF(J20&gt;INDEX('Pace of change parameters'!$E$24:$I$24,1,$B$6),0,IF(J20&lt;INDEX('Pace of change parameters'!$E$23:$I$23,1,$B$6),1,(J20-INDEX('Pace of change parameters'!$E$24:$I$24,1,$B$6))/(INDEX('Pace of change parameters'!$E$23:$I$23,1,$B$6)-INDEX('Pace of change parameters'!$E$24:$I$24,1,$B$6))))</f>
        <v>1</v>
      </c>
      <c r="W20" s="123">
        <f>MIN(S20, S20+(INDEX('Pace of change parameters'!$E$25:$I$25,1,$B$6)-S20)*(1-V20))</f>
        <v>4.3485370082879005E-2</v>
      </c>
      <c r="X20" s="123">
        <v>4.3099999999999916E-2</v>
      </c>
      <c r="Y20" s="99">
        <f t="shared" si="4"/>
        <v>62099.901344372294</v>
      </c>
      <c r="Z20" s="88">
        <v>-2.7748954712492613E-2</v>
      </c>
      <c r="AA20" s="90">
        <f t="shared" si="8"/>
        <v>57431.367976101676</v>
      </c>
      <c r="AB20" s="90">
        <f>IF(INDEX('Pace of change parameters'!$E$27:$I$27,1,$B$6)=1,MAX(AA20,Y20),Y20)</f>
        <v>62099.901344372294</v>
      </c>
      <c r="AC20" s="88">
        <f t="shared" si="5"/>
        <v>4.3485370082879005E-2</v>
      </c>
      <c r="AD20" s="134">
        <v>4.3099999999999916E-2</v>
      </c>
      <c r="AE20" s="51">
        <f t="shared" si="6"/>
        <v>62100</v>
      </c>
      <c r="AF20" s="51">
        <v>361.17551014226984</v>
      </c>
      <c r="AG20" s="15">
        <f t="shared" si="7"/>
        <v>4.3487027826320634E-2</v>
      </c>
      <c r="AH20" s="15">
        <f t="shared" si="7"/>
        <v>4.3101657131219495E-2</v>
      </c>
      <c r="AI20" s="51"/>
      <c r="AJ20" s="51">
        <v>59070.512965217196</v>
      </c>
      <c r="AK20" s="51">
        <v>343.55592036357302</v>
      </c>
      <c r="AL20" s="15">
        <f t="shared" si="9"/>
        <v>5.1285944250504034E-2</v>
      </c>
      <c r="AM20" s="53">
        <f t="shared" si="9"/>
        <v>5.1285944250504034E-2</v>
      </c>
    </row>
    <row r="21" spans="1:39" x14ac:dyDescent="0.2">
      <c r="A21" s="160" t="s">
        <v>89</v>
      </c>
      <c r="B21" s="160" t="s">
        <v>90</v>
      </c>
      <c r="D21" s="62">
        <v>92505</v>
      </c>
      <c r="E21" s="67">
        <v>299.57438672113301</v>
      </c>
      <c r="F21" s="50"/>
      <c r="G21" s="82">
        <v>89682.838213294497</v>
      </c>
      <c r="H21" s="75">
        <v>288.77225901006767</v>
      </c>
      <c r="I21" s="84"/>
      <c r="J21" s="94">
        <f t="shared" si="2"/>
        <v>3.1468247915989123E-2</v>
      </c>
      <c r="K21" s="117">
        <f t="shared" si="2"/>
        <v>3.7407082481176746E-2</v>
      </c>
      <c r="L21" s="94">
        <v>4.9105806138446839E-2</v>
      </c>
      <c r="M21" s="88">
        <f>INDEX('Pace of change parameters'!$E$20:$I$20,1,$B$6)</f>
        <v>4.3099999999999999E-2</v>
      </c>
      <c r="N21" s="99">
        <f>IF(INDEX('Pace of change parameters'!$E$28:$I$28,1,$B$6)=1,(1+L21)*D21,D21)</f>
        <v>97047.532596837031</v>
      </c>
      <c r="O21" s="85">
        <f>IF(K21&lt;INDEX('Pace of change parameters'!$E$16:$I$16,1,$B$6),1,IF(K21&gt;INDEX('Pace of change parameters'!$E$17:$I$17,1,$B$6),0,(K21-INDEX('Pace of change parameters'!$E$17:$I$17,1,$B$6))/(INDEX('Pace of change parameters'!$E$16:$I$16,1,$B$6)-INDEX('Pace of change parameters'!$E$17:$I$17,1,$B$6))))</f>
        <v>0</v>
      </c>
      <c r="P21" s="52">
        <v>4.9105806138446839E-2</v>
      </c>
      <c r="Q21" s="52">
        <v>4.3099999999999916E-2</v>
      </c>
      <c r="R21" s="9">
        <f>IF(INDEX('Pace of change parameters'!$E$29:$I$29,1,$B$6)=1,D21*(1+P21),D21)</f>
        <v>97047.532596837031</v>
      </c>
      <c r="S21" s="94">
        <f>IF(P21&lt;INDEX('Pace of change parameters'!$E$22:$I$22,1,$B$6),INDEX('Pace of change parameters'!$E$22:$I$22,1,$B$6),P21)</f>
        <v>4.9105806138446839E-2</v>
      </c>
      <c r="T21" s="123">
        <v>4.3099999999999916E-2</v>
      </c>
      <c r="U21" s="108">
        <f t="shared" si="3"/>
        <v>97047.532596837031</v>
      </c>
      <c r="V21" s="122">
        <f>IF(J21&gt;INDEX('Pace of change parameters'!$E$24:$I$24,1,$B$6),0,IF(J21&lt;INDEX('Pace of change parameters'!$E$23:$I$23,1,$B$6),1,(J21-INDEX('Pace of change parameters'!$E$24:$I$24,1,$B$6))/(INDEX('Pace of change parameters'!$E$23:$I$23,1,$B$6)-INDEX('Pace of change parameters'!$E$24:$I$24,1,$B$6))))</f>
        <v>1</v>
      </c>
      <c r="W21" s="123">
        <f>MIN(S21, S21+(INDEX('Pace of change parameters'!$E$25:$I$25,1,$B$6)-S21)*(1-V21))</f>
        <v>4.9105806138446839E-2</v>
      </c>
      <c r="X21" s="123">
        <v>4.3099999999999916E-2</v>
      </c>
      <c r="Y21" s="99">
        <f t="shared" si="4"/>
        <v>97047.532596837031</v>
      </c>
      <c r="Z21" s="88">
        <v>-3.2696597877885369E-2</v>
      </c>
      <c r="AA21" s="90">
        <f t="shared" si="8"/>
        <v>91117.645567935062</v>
      </c>
      <c r="AB21" s="90">
        <f>IF(INDEX('Pace of change parameters'!$E$27:$I$27,1,$B$6)=1,MAX(AA21,Y21),Y21)</f>
        <v>97047.532596837031</v>
      </c>
      <c r="AC21" s="88">
        <f t="shared" si="5"/>
        <v>4.9105806138446839E-2</v>
      </c>
      <c r="AD21" s="134">
        <v>4.3099999999999916E-2</v>
      </c>
      <c r="AE21" s="51">
        <f t="shared" si="6"/>
        <v>97048</v>
      </c>
      <c r="AF21" s="51">
        <v>312.48754779322633</v>
      </c>
      <c r="AG21" s="15">
        <f t="shared" si="7"/>
        <v>4.9110858872493335E-2</v>
      </c>
      <c r="AH21" s="15">
        <f t="shared" si="7"/>
        <v>4.3105023808707177E-2</v>
      </c>
      <c r="AI21" s="51"/>
      <c r="AJ21" s="51">
        <v>94197.586163800297</v>
      </c>
      <c r="AK21" s="51">
        <v>303.30942119741883</v>
      </c>
      <c r="AL21" s="15">
        <f t="shared" si="9"/>
        <v>3.0259945634308671E-2</v>
      </c>
      <c r="AM21" s="53">
        <f t="shared" si="9"/>
        <v>3.0259945634308671E-2</v>
      </c>
    </row>
    <row r="22" spans="1:39" x14ac:dyDescent="0.2">
      <c r="A22" s="160" t="s">
        <v>91</v>
      </c>
      <c r="B22" s="160" t="s">
        <v>92</v>
      </c>
      <c r="D22" s="62">
        <v>69544</v>
      </c>
      <c r="E22" s="67">
        <v>340.87487567927224</v>
      </c>
      <c r="F22" s="50"/>
      <c r="G22" s="82">
        <v>64469.192000164927</v>
      </c>
      <c r="H22" s="75">
        <v>314.28857486941354</v>
      </c>
      <c r="I22" s="84"/>
      <c r="J22" s="94">
        <f t="shared" si="2"/>
        <v>7.8716792352882203E-2</v>
      </c>
      <c r="K22" s="117">
        <f t="shared" si="2"/>
        <v>8.4592005359740652E-2</v>
      </c>
      <c r="L22" s="94">
        <v>4.8781226741716699E-2</v>
      </c>
      <c r="M22" s="88">
        <f>INDEX('Pace of change parameters'!$E$20:$I$20,1,$B$6)</f>
        <v>4.3099999999999999E-2</v>
      </c>
      <c r="N22" s="99">
        <f>IF(INDEX('Pace of change parameters'!$E$28:$I$28,1,$B$6)=1,(1+L22)*D22,D22)</f>
        <v>72936.441632525952</v>
      </c>
      <c r="O22" s="85">
        <f>IF(K22&lt;INDEX('Pace of change parameters'!$E$16:$I$16,1,$B$6),1,IF(K22&gt;INDEX('Pace of change parameters'!$E$17:$I$17,1,$B$6),0,(K22-INDEX('Pace of change parameters'!$E$17:$I$17,1,$B$6))/(INDEX('Pace of change parameters'!$E$16:$I$16,1,$B$6)-INDEX('Pace of change parameters'!$E$17:$I$17,1,$B$6))))</f>
        <v>0</v>
      </c>
      <c r="P22" s="52">
        <v>4.8781226741716699E-2</v>
      </c>
      <c r="Q22" s="52">
        <v>4.3099999999999916E-2</v>
      </c>
      <c r="R22" s="9">
        <f>IF(INDEX('Pace of change parameters'!$E$29:$I$29,1,$B$6)=1,D22*(1+P22),D22)</f>
        <v>72936.441632525952</v>
      </c>
      <c r="S22" s="94">
        <f>IF(P22&lt;INDEX('Pace of change parameters'!$E$22:$I$22,1,$B$6),INDEX('Pace of change parameters'!$E$22:$I$22,1,$B$6),P22)</f>
        <v>4.8781226741716699E-2</v>
      </c>
      <c r="T22" s="123">
        <v>4.3099999999999916E-2</v>
      </c>
      <c r="U22" s="108">
        <f t="shared" si="3"/>
        <v>72936.441632525952</v>
      </c>
      <c r="V22" s="122">
        <f>IF(J22&gt;INDEX('Pace of change parameters'!$E$24:$I$24,1,$B$6),0,IF(J22&lt;INDEX('Pace of change parameters'!$E$23:$I$23,1,$B$6),1,(J22-INDEX('Pace of change parameters'!$E$24:$I$24,1,$B$6))/(INDEX('Pace of change parameters'!$E$23:$I$23,1,$B$6)-INDEX('Pace of change parameters'!$E$24:$I$24,1,$B$6))))</f>
        <v>1</v>
      </c>
      <c r="W22" s="123">
        <f>MIN(S22, S22+(INDEX('Pace of change parameters'!$E$25:$I$25,1,$B$6)-S22)*(1-V22))</f>
        <v>4.8781226741716699E-2</v>
      </c>
      <c r="X22" s="123">
        <v>4.3099999999999916E-2</v>
      </c>
      <c r="Y22" s="99">
        <f t="shared" si="4"/>
        <v>72936.441632525952</v>
      </c>
      <c r="Z22" s="88">
        <v>-4.2791821711479439E-2</v>
      </c>
      <c r="AA22" s="90">
        <f t="shared" si="8"/>
        <v>64817.01962745651</v>
      </c>
      <c r="AB22" s="90">
        <f>IF(INDEX('Pace of change parameters'!$E$27:$I$27,1,$B$6)=1,MAX(AA22,Y22),Y22)</f>
        <v>72936.441632525952</v>
      </c>
      <c r="AC22" s="88">
        <f t="shared" si="5"/>
        <v>4.8781226741716699E-2</v>
      </c>
      <c r="AD22" s="134">
        <v>4.3099999999999916E-2</v>
      </c>
      <c r="AE22" s="51">
        <f t="shared" si="6"/>
        <v>72936</v>
      </c>
      <c r="AF22" s="51">
        <v>355.56442985382699</v>
      </c>
      <c r="AG22" s="15">
        <f t="shared" si="7"/>
        <v>4.8774876337282835E-2</v>
      </c>
      <c r="AH22" s="15">
        <f t="shared" si="7"/>
        <v>4.3093683995578669E-2</v>
      </c>
      <c r="AI22" s="51"/>
      <c r="AJ22" s="51">
        <v>67714.652985256296</v>
      </c>
      <c r="AK22" s="51">
        <v>330.11026079648457</v>
      </c>
      <c r="AL22" s="15">
        <f t="shared" si="9"/>
        <v>7.7108081996382083E-2</v>
      </c>
      <c r="AM22" s="53">
        <f t="shared" si="9"/>
        <v>7.7108081996382083E-2</v>
      </c>
    </row>
    <row r="23" spans="1:39" x14ac:dyDescent="0.2">
      <c r="A23" s="160" t="s">
        <v>93</v>
      </c>
      <c r="B23" s="160" t="s">
        <v>94</v>
      </c>
      <c r="D23" s="62">
        <v>111108</v>
      </c>
      <c r="E23" s="67">
        <v>482.52680543188325</v>
      </c>
      <c r="F23" s="50"/>
      <c r="G23" s="82">
        <v>102667.58402772348</v>
      </c>
      <c r="H23" s="75">
        <v>443.92778395449295</v>
      </c>
      <c r="I23" s="84"/>
      <c r="J23" s="94">
        <f t="shared" si="2"/>
        <v>8.2211109302010366E-2</v>
      </c>
      <c r="K23" s="117">
        <f t="shared" si="2"/>
        <v>8.694887518314709E-2</v>
      </c>
      <c r="L23" s="94">
        <v>4.7666543023016095E-2</v>
      </c>
      <c r="M23" s="88">
        <f>INDEX('Pace of change parameters'!$E$20:$I$20,1,$B$6)</f>
        <v>4.3099999999999999E-2</v>
      </c>
      <c r="N23" s="99">
        <f>IF(INDEX('Pace of change parameters'!$E$28:$I$28,1,$B$6)=1,(1+L23)*D23,D23)</f>
        <v>116404.13426220127</v>
      </c>
      <c r="O23" s="85">
        <f>IF(K23&lt;INDEX('Pace of change parameters'!$E$16:$I$16,1,$B$6),1,IF(K23&gt;INDEX('Pace of change parameters'!$E$17:$I$17,1,$B$6),0,(K23-INDEX('Pace of change parameters'!$E$17:$I$17,1,$B$6))/(INDEX('Pace of change parameters'!$E$16:$I$16,1,$B$6)-INDEX('Pace of change parameters'!$E$17:$I$17,1,$B$6))))</f>
        <v>0</v>
      </c>
      <c r="P23" s="52">
        <v>4.7666543023016095E-2</v>
      </c>
      <c r="Q23" s="52">
        <v>4.3099999999999916E-2</v>
      </c>
      <c r="R23" s="9">
        <f>IF(INDEX('Pace of change parameters'!$E$29:$I$29,1,$B$6)=1,D23*(1+P23),D23)</f>
        <v>116404.13426220127</v>
      </c>
      <c r="S23" s="94">
        <f>IF(P23&lt;INDEX('Pace of change parameters'!$E$22:$I$22,1,$B$6),INDEX('Pace of change parameters'!$E$22:$I$22,1,$B$6),P23)</f>
        <v>4.7666543023016095E-2</v>
      </c>
      <c r="T23" s="123">
        <v>4.3099999999999916E-2</v>
      </c>
      <c r="U23" s="108">
        <f t="shared" si="3"/>
        <v>116404.13426220127</v>
      </c>
      <c r="V23" s="122">
        <f>IF(J23&gt;INDEX('Pace of change parameters'!$E$24:$I$24,1,$B$6),0,IF(J23&lt;INDEX('Pace of change parameters'!$E$23:$I$23,1,$B$6),1,(J23-INDEX('Pace of change parameters'!$E$24:$I$24,1,$B$6))/(INDEX('Pace of change parameters'!$E$23:$I$23,1,$B$6)-INDEX('Pace of change parameters'!$E$24:$I$24,1,$B$6))))</f>
        <v>1</v>
      </c>
      <c r="W23" s="123">
        <f>MIN(S23, S23+(INDEX('Pace of change parameters'!$E$25:$I$25,1,$B$6)-S23)*(1-V23))</f>
        <v>4.7666543023016095E-2</v>
      </c>
      <c r="X23" s="123">
        <v>4.3099999999999916E-2</v>
      </c>
      <c r="Y23" s="99">
        <f t="shared" si="4"/>
        <v>116404.13426220127</v>
      </c>
      <c r="Z23" s="88">
        <v>-4.3502797336629651E-2</v>
      </c>
      <c r="AA23" s="90">
        <f t="shared" si="8"/>
        <v>103144.83289153219</v>
      </c>
      <c r="AB23" s="90">
        <f>IF(INDEX('Pace of change parameters'!$E$27:$I$27,1,$B$6)=1,MAX(AA23,Y23),Y23)</f>
        <v>116404.13426220127</v>
      </c>
      <c r="AC23" s="88">
        <f t="shared" si="5"/>
        <v>4.7666543023016095E-2</v>
      </c>
      <c r="AD23" s="134">
        <v>4.3099999999999916E-2</v>
      </c>
      <c r="AE23" s="51">
        <f t="shared" si="6"/>
        <v>116404</v>
      </c>
      <c r="AF23" s="51">
        <v>503.32313020519632</v>
      </c>
      <c r="AG23" s="15">
        <f t="shared" si="7"/>
        <v>4.7665334629369616E-2</v>
      </c>
      <c r="AH23" s="15">
        <f t="shared" si="7"/>
        <v>4.3098796873469958E-2</v>
      </c>
      <c r="AI23" s="51"/>
      <c r="AJ23" s="51">
        <v>107836.00056991802</v>
      </c>
      <c r="AK23" s="51">
        <v>466.27567227638633</v>
      </c>
      <c r="AL23" s="15">
        <f t="shared" si="9"/>
        <v>7.9453979976999545E-2</v>
      </c>
      <c r="AM23" s="53">
        <f t="shared" si="9"/>
        <v>7.9453979976999545E-2</v>
      </c>
    </row>
    <row r="24" spans="1:39" x14ac:dyDescent="0.2">
      <c r="A24" s="160" t="s">
        <v>95</v>
      </c>
      <c r="B24" s="160" t="s">
        <v>96</v>
      </c>
      <c r="D24" s="62">
        <v>52433</v>
      </c>
      <c r="E24" s="67">
        <v>285.45367652064999</v>
      </c>
      <c r="F24" s="50"/>
      <c r="G24" s="82">
        <v>51397.649930632222</v>
      </c>
      <c r="H24" s="75">
        <v>278.11136039443124</v>
      </c>
      <c r="I24" s="84"/>
      <c r="J24" s="94">
        <f t="shared" si="2"/>
        <v>2.0143918462519617E-2</v>
      </c>
      <c r="K24" s="117">
        <f t="shared" si="2"/>
        <v>2.6400633601610268E-2</v>
      </c>
      <c r="L24" s="94">
        <v>4.9497508668601808E-2</v>
      </c>
      <c r="M24" s="88">
        <f>INDEX('Pace of change parameters'!$E$20:$I$20,1,$B$6)</f>
        <v>4.3099999999999999E-2</v>
      </c>
      <c r="N24" s="99">
        <f>IF(INDEX('Pace of change parameters'!$E$28:$I$28,1,$B$6)=1,(1+L24)*D24,D24)</f>
        <v>55028.302872020802</v>
      </c>
      <c r="O24" s="85">
        <f>IF(K24&lt;INDEX('Pace of change parameters'!$E$16:$I$16,1,$B$6),1,IF(K24&gt;INDEX('Pace of change parameters'!$E$17:$I$17,1,$B$6),0,(K24-INDEX('Pace of change parameters'!$E$17:$I$17,1,$B$6))/(INDEX('Pace of change parameters'!$E$16:$I$16,1,$B$6)-INDEX('Pace of change parameters'!$E$17:$I$17,1,$B$6))))</f>
        <v>0</v>
      </c>
      <c r="P24" s="52">
        <v>4.9497508668601808E-2</v>
      </c>
      <c r="Q24" s="52">
        <v>4.3099999999999916E-2</v>
      </c>
      <c r="R24" s="9">
        <f>IF(INDEX('Pace of change parameters'!$E$29:$I$29,1,$B$6)=1,D24*(1+P24),D24)</f>
        <v>55028.302872020802</v>
      </c>
      <c r="S24" s="94">
        <f>IF(P24&lt;INDEX('Pace of change parameters'!$E$22:$I$22,1,$B$6),INDEX('Pace of change parameters'!$E$22:$I$22,1,$B$6),P24)</f>
        <v>4.9497508668601808E-2</v>
      </c>
      <c r="T24" s="123">
        <v>4.3099999999999916E-2</v>
      </c>
      <c r="U24" s="108">
        <f t="shared" si="3"/>
        <v>55028.302872020802</v>
      </c>
      <c r="V24" s="122">
        <f>IF(J24&gt;INDEX('Pace of change parameters'!$E$24:$I$24,1,$B$6),0,IF(J24&lt;INDEX('Pace of change parameters'!$E$23:$I$23,1,$B$6),1,(J24-INDEX('Pace of change parameters'!$E$24:$I$24,1,$B$6))/(INDEX('Pace of change parameters'!$E$23:$I$23,1,$B$6)-INDEX('Pace of change parameters'!$E$24:$I$24,1,$B$6))))</f>
        <v>1</v>
      </c>
      <c r="W24" s="123">
        <f>MIN(S24, S24+(INDEX('Pace of change parameters'!$E$25:$I$25,1,$B$6)-S24)*(1-V24))</f>
        <v>4.9497508668601808E-2</v>
      </c>
      <c r="X24" s="123">
        <v>4.3099999999999916E-2</v>
      </c>
      <c r="Y24" s="99">
        <f t="shared" si="4"/>
        <v>55028.302872020802</v>
      </c>
      <c r="Z24" s="88">
        <v>0</v>
      </c>
      <c r="AA24" s="90">
        <f t="shared" si="8"/>
        <v>53985.072890343341</v>
      </c>
      <c r="AB24" s="90">
        <f>IF(INDEX('Pace of change parameters'!$E$27:$I$27,1,$B$6)=1,MAX(AA24,Y24),Y24)</f>
        <v>55028.302872020802</v>
      </c>
      <c r="AC24" s="88">
        <f t="shared" si="5"/>
        <v>4.9497508668601808E-2</v>
      </c>
      <c r="AD24" s="134">
        <v>4.3099999999999916E-2</v>
      </c>
      <c r="AE24" s="51">
        <f t="shared" si="6"/>
        <v>55028</v>
      </c>
      <c r="AF24" s="51">
        <v>297.75509114598378</v>
      </c>
      <c r="AG24" s="15">
        <f t="shared" si="7"/>
        <v>4.9491732305990466E-2</v>
      </c>
      <c r="AH24" s="15">
        <f t="shared" si="7"/>
        <v>4.309425884883944E-2</v>
      </c>
      <c r="AI24" s="51"/>
      <c r="AJ24" s="51">
        <v>53985.072890343341</v>
      </c>
      <c r="AK24" s="51">
        <v>292.11183940878749</v>
      </c>
      <c r="AL24" s="15">
        <f t="shared" si="9"/>
        <v>1.9318805251501647E-2</v>
      </c>
      <c r="AM24" s="53">
        <f t="shared" si="9"/>
        <v>1.9318805251501647E-2</v>
      </c>
    </row>
    <row r="25" spans="1:39" x14ac:dyDescent="0.2">
      <c r="A25" s="160" t="s">
        <v>97</v>
      </c>
      <c r="B25" s="160" t="s">
        <v>98</v>
      </c>
      <c r="D25" s="62">
        <v>134536</v>
      </c>
      <c r="E25" s="67">
        <v>257.86049895141946</v>
      </c>
      <c r="F25" s="50"/>
      <c r="G25" s="82">
        <v>129263.46062253407</v>
      </c>
      <c r="H25" s="75">
        <v>247.69822025255982</v>
      </c>
      <c r="I25" s="84"/>
      <c r="J25" s="94">
        <f t="shared" ref="J25:K88" si="10">D25/G25-1</f>
        <v>4.0789093469054016E-2</v>
      </c>
      <c r="K25" s="117">
        <f t="shared" si="10"/>
        <v>4.1026853921267259E-2</v>
      </c>
      <c r="L25" s="94">
        <v>4.3338288361455479E-2</v>
      </c>
      <c r="M25" s="88">
        <f>INDEX('Pace of change parameters'!$E$20:$I$20,1,$B$6)</f>
        <v>4.3099999999999999E-2</v>
      </c>
      <c r="N25" s="99">
        <f>IF(INDEX('Pace of change parameters'!$E$28:$I$28,1,$B$6)=1,(1+L25)*D25,D25)</f>
        <v>140366.55996299678</v>
      </c>
      <c r="O25" s="85">
        <f>IF(K25&lt;INDEX('Pace of change parameters'!$E$16:$I$16,1,$B$6),1,IF(K25&gt;INDEX('Pace of change parameters'!$E$17:$I$17,1,$B$6),0,(K25-INDEX('Pace of change parameters'!$E$17:$I$17,1,$B$6))/(INDEX('Pace of change parameters'!$E$16:$I$16,1,$B$6)-INDEX('Pace of change parameters'!$E$17:$I$17,1,$B$6))))</f>
        <v>0</v>
      </c>
      <c r="P25" s="52">
        <v>4.3338288361455479E-2</v>
      </c>
      <c r="Q25" s="52">
        <v>4.3099999999999916E-2</v>
      </c>
      <c r="R25" s="9">
        <f>IF(INDEX('Pace of change parameters'!$E$29:$I$29,1,$B$6)=1,D25*(1+P25),D25)</f>
        <v>140366.55996299678</v>
      </c>
      <c r="S25" s="94">
        <f>IF(P25&lt;INDEX('Pace of change parameters'!$E$22:$I$22,1,$B$6),INDEX('Pace of change parameters'!$E$22:$I$22,1,$B$6),P25)</f>
        <v>4.3338288361455479E-2</v>
      </c>
      <c r="T25" s="123">
        <v>4.3099999999999916E-2</v>
      </c>
      <c r="U25" s="108">
        <f t="shared" si="3"/>
        <v>140366.55996299678</v>
      </c>
      <c r="V25" s="122">
        <f>IF(J25&gt;INDEX('Pace of change parameters'!$E$24:$I$24,1,$B$6),0,IF(J25&lt;INDEX('Pace of change parameters'!$E$23:$I$23,1,$B$6),1,(J25-INDEX('Pace of change parameters'!$E$24:$I$24,1,$B$6))/(INDEX('Pace of change parameters'!$E$23:$I$23,1,$B$6)-INDEX('Pace of change parameters'!$E$24:$I$24,1,$B$6))))</f>
        <v>1</v>
      </c>
      <c r="W25" s="123">
        <f>MIN(S25, S25+(INDEX('Pace of change parameters'!$E$25:$I$25,1,$B$6)-S25)*(1-V25))</f>
        <v>4.3338288361455479E-2</v>
      </c>
      <c r="X25" s="123">
        <v>4.3099999999999916E-2</v>
      </c>
      <c r="Y25" s="99">
        <f t="shared" si="4"/>
        <v>140366.55996299678</v>
      </c>
      <c r="Z25" s="88">
        <v>0</v>
      </c>
      <c r="AA25" s="90">
        <f t="shared" si="8"/>
        <v>135770.74736264485</v>
      </c>
      <c r="AB25" s="90">
        <f>IF(INDEX('Pace of change parameters'!$E$27:$I$27,1,$B$6)=1,MAX(AA25,Y25),Y25)</f>
        <v>140366.55996299678</v>
      </c>
      <c r="AC25" s="88">
        <f t="shared" si="5"/>
        <v>4.3338288361455479E-2</v>
      </c>
      <c r="AD25" s="134">
        <v>4.3099999999999916E-2</v>
      </c>
      <c r="AE25" s="51">
        <f t="shared" si="6"/>
        <v>140367</v>
      </c>
      <c r="AF25" s="51">
        <v>268.97512966730801</v>
      </c>
      <c r="AG25" s="15">
        <f t="shared" si="7"/>
        <v>4.3341559136587993E-2</v>
      </c>
      <c r="AH25" s="15">
        <f t="shared" si="7"/>
        <v>4.3103270028119089E-2</v>
      </c>
      <c r="AI25" s="51"/>
      <c r="AJ25" s="51">
        <v>135770.74736264485</v>
      </c>
      <c r="AK25" s="51">
        <v>260.16766317506762</v>
      </c>
      <c r="AL25" s="15">
        <f t="shared" si="9"/>
        <v>3.3853040707498838E-2</v>
      </c>
      <c r="AM25" s="53">
        <f t="shared" si="9"/>
        <v>3.3853040707498838E-2</v>
      </c>
    </row>
    <row r="26" spans="1:39" x14ac:dyDescent="0.2">
      <c r="A26" s="160" t="s">
        <v>99</v>
      </c>
      <c r="B26" s="160" t="s">
        <v>100</v>
      </c>
      <c r="D26" s="62">
        <v>113072</v>
      </c>
      <c r="E26" s="67">
        <v>299.51824401091596</v>
      </c>
      <c r="F26" s="50"/>
      <c r="G26" s="82">
        <v>114707.88262507414</v>
      </c>
      <c r="H26" s="75">
        <v>303.1813167946961</v>
      </c>
      <c r="I26" s="84"/>
      <c r="J26" s="94">
        <f t="shared" si="10"/>
        <v>-1.4261292141718562E-2</v>
      </c>
      <c r="K26" s="117">
        <f t="shared" si="10"/>
        <v>-1.208211911771806E-2</v>
      </c>
      <c r="L26" s="94">
        <v>4.5405981659453643E-2</v>
      </c>
      <c r="M26" s="88">
        <f>INDEX('Pace of change parameters'!$E$20:$I$20,1,$B$6)</f>
        <v>4.3099999999999999E-2</v>
      </c>
      <c r="N26" s="99">
        <f>IF(INDEX('Pace of change parameters'!$E$28:$I$28,1,$B$6)=1,(1+L26)*D26,D26)</f>
        <v>118206.14515819775</v>
      </c>
      <c r="O26" s="85">
        <f>IF(K26&lt;INDEX('Pace of change parameters'!$E$16:$I$16,1,$B$6),1,IF(K26&gt;INDEX('Pace of change parameters'!$E$17:$I$17,1,$B$6),0,(K26-INDEX('Pace of change parameters'!$E$17:$I$17,1,$B$6))/(INDEX('Pace of change parameters'!$E$16:$I$16,1,$B$6)-INDEX('Pace of change parameters'!$E$17:$I$17,1,$B$6))))</f>
        <v>0</v>
      </c>
      <c r="P26" s="52">
        <v>4.5405981659453643E-2</v>
      </c>
      <c r="Q26" s="52">
        <v>4.3099999999999916E-2</v>
      </c>
      <c r="R26" s="9">
        <f>IF(INDEX('Pace of change parameters'!$E$29:$I$29,1,$B$6)=1,D26*(1+P26),D26)</f>
        <v>118206.14515819775</v>
      </c>
      <c r="S26" s="94">
        <f>IF(P26&lt;INDEX('Pace of change parameters'!$E$22:$I$22,1,$B$6),INDEX('Pace of change parameters'!$E$22:$I$22,1,$B$6),P26)</f>
        <v>4.5405981659453643E-2</v>
      </c>
      <c r="T26" s="123">
        <v>4.3099999999999916E-2</v>
      </c>
      <c r="U26" s="108">
        <f t="shared" si="3"/>
        <v>118206.14515819775</v>
      </c>
      <c r="V26" s="122">
        <f>IF(J26&gt;INDEX('Pace of change parameters'!$E$24:$I$24,1,$B$6),0,IF(J26&lt;INDEX('Pace of change parameters'!$E$23:$I$23,1,$B$6),1,(J26-INDEX('Pace of change parameters'!$E$24:$I$24,1,$B$6))/(INDEX('Pace of change parameters'!$E$23:$I$23,1,$B$6)-INDEX('Pace of change parameters'!$E$24:$I$24,1,$B$6))))</f>
        <v>1</v>
      </c>
      <c r="W26" s="123">
        <f>MIN(S26, S26+(INDEX('Pace of change parameters'!$E$25:$I$25,1,$B$6)-S26)*(1-V26))</f>
        <v>4.5405981659453643E-2</v>
      </c>
      <c r="X26" s="123">
        <v>4.3099999999999916E-2</v>
      </c>
      <c r="Y26" s="99">
        <f t="shared" si="4"/>
        <v>118206.14515819775</v>
      </c>
      <c r="Z26" s="88">
        <v>0</v>
      </c>
      <c r="AA26" s="90">
        <f t="shared" si="8"/>
        <v>120482.42308683712</v>
      </c>
      <c r="AB26" s="90">
        <f>IF(INDEX('Pace of change parameters'!$E$27:$I$27,1,$B$6)=1,MAX(AA26,Y26),Y26)</f>
        <v>118206.14515819775</v>
      </c>
      <c r="AC26" s="88">
        <f t="shared" si="5"/>
        <v>4.5405981659453643E-2</v>
      </c>
      <c r="AD26" s="134">
        <v>4.3099999999999916E-2</v>
      </c>
      <c r="AE26" s="51">
        <f t="shared" si="6"/>
        <v>118206</v>
      </c>
      <c r="AF26" s="51">
        <v>312.42709666406137</v>
      </c>
      <c r="AG26" s="15">
        <f t="shared" si="7"/>
        <v>4.5404697891608947E-2</v>
      </c>
      <c r="AH26" s="15">
        <f t="shared" si="7"/>
        <v>4.3098719063920932E-2</v>
      </c>
      <c r="AI26" s="51"/>
      <c r="AJ26" s="51">
        <v>120482.42308683712</v>
      </c>
      <c r="AK26" s="51">
        <v>318.44384924683692</v>
      </c>
      <c r="AL26" s="15">
        <f t="shared" si="9"/>
        <v>-1.8894233934823812E-2</v>
      </c>
      <c r="AM26" s="53">
        <f t="shared" si="9"/>
        <v>-1.8894233934823923E-2</v>
      </c>
    </row>
    <row r="27" spans="1:39" x14ac:dyDescent="0.2">
      <c r="A27" s="160" t="s">
        <v>101</v>
      </c>
      <c r="B27" s="160" t="s">
        <v>102</v>
      </c>
      <c r="D27" s="62">
        <v>66524</v>
      </c>
      <c r="E27" s="67">
        <v>316.64522411471751</v>
      </c>
      <c r="F27" s="50"/>
      <c r="G27" s="82">
        <v>56450.088117951971</v>
      </c>
      <c r="H27" s="75">
        <v>267.34288477119293</v>
      </c>
      <c r="I27" s="84"/>
      <c r="J27" s="94">
        <f t="shared" si="10"/>
        <v>0.17845697354800727</v>
      </c>
      <c r="K27" s="117">
        <f t="shared" si="10"/>
        <v>0.18441612682424768</v>
      </c>
      <c r="L27" s="94">
        <v>4.8374687936829641E-2</v>
      </c>
      <c r="M27" s="88">
        <f>INDEX('Pace of change parameters'!$E$20:$I$20,1,$B$6)</f>
        <v>4.3099999999999999E-2</v>
      </c>
      <c r="N27" s="99">
        <f>IF(INDEX('Pace of change parameters'!$E$28:$I$28,1,$B$6)=1,(1+L27)*D27,D27)</f>
        <v>69742.077740309658</v>
      </c>
      <c r="O27" s="85">
        <f>IF(K27&lt;INDEX('Pace of change parameters'!$E$16:$I$16,1,$B$6),1,IF(K27&gt;INDEX('Pace of change parameters'!$E$17:$I$17,1,$B$6),0,(K27-INDEX('Pace of change parameters'!$E$17:$I$17,1,$B$6))/(INDEX('Pace of change parameters'!$E$16:$I$16,1,$B$6)-INDEX('Pace of change parameters'!$E$17:$I$17,1,$B$6))))</f>
        <v>0</v>
      </c>
      <c r="P27" s="52">
        <v>4.8374687936829641E-2</v>
      </c>
      <c r="Q27" s="52">
        <v>4.3099999999999916E-2</v>
      </c>
      <c r="R27" s="9">
        <f>IF(INDEX('Pace of change parameters'!$E$29:$I$29,1,$B$6)=1,D27*(1+P27),D27)</f>
        <v>69742.077740309658</v>
      </c>
      <c r="S27" s="94">
        <f>IF(P27&lt;INDEX('Pace of change parameters'!$E$22:$I$22,1,$B$6),INDEX('Pace of change parameters'!$E$22:$I$22,1,$B$6),P27)</f>
        <v>4.8374687936829641E-2</v>
      </c>
      <c r="T27" s="123">
        <v>4.3099999999999916E-2</v>
      </c>
      <c r="U27" s="108">
        <f t="shared" si="3"/>
        <v>69742.077740309658</v>
      </c>
      <c r="V27" s="122">
        <f>IF(J27&gt;INDEX('Pace of change parameters'!$E$24:$I$24,1,$B$6),0,IF(J27&lt;INDEX('Pace of change parameters'!$E$23:$I$23,1,$B$6),1,(J27-INDEX('Pace of change parameters'!$E$24:$I$24,1,$B$6))/(INDEX('Pace of change parameters'!$E$23:$I$23,1,$B$6)-INDEX('Pace of change parameters'!$E$24:$I$24,1,$B$6))))</f>
        <v>1</v>
      </c>
      <c r="W27" s="123">
        <f>MIN(S27, S27+(INDEX('Pace of change parameters'!$E$25:$I$25,1,$B$6)-S27)*(1-V27))</f>
        <v>4.8374687936829641E-2</v>
      </c>
      <c r="X27" s="123">
        <v>4.3099999999999916E-2</v>
      </c>
      <c r="Y27" s="99">
        <f t="shared" si="4"/>
        <v>69742.077740309658</v>
      </c>
      <c r="Z27" s="88">
        <v>-3.1128768077286484E-2</v>
      </c>
      <c r="AA27" s="90">
        <f t="shared" si="8"/>
        <v>57446.174758723537</v>
      </c>
      <c r="AB27" s="90">
        <f>IF(INDEX('Pace of change parameters'!$E$27:$I$27,1,$B$6)=1,MAX(AA27,Y27),Y27)</f>
        <v>69742.077740309658</v>
      </c>
      <c r="AC27" s="88">
        <f t="shared" si="5"/>
        <v>4.8374687936829641E-2</v>
      </c>
      <c r="AD27" s="134">
        <v>4.3099999999999916E-2</v>
      </c>
      <c r="AE27" s="51">
        <f t="shared" si="6"/>
        <v>69742</v>
      </c>
      <c r="AF27" s="51">
        <v>330.2922651024727</v>
      </c>
      <c r="AG27" s="15">
        <f t="shared" si="7"/>
        <v>4.8373519331369019E-2</v>
      </c>
      <c r="AH27" s="15">
        <f t="shared" si="7"/>
        <v>4.3098837274144319E-2</v>
      </c>
      <c r="AI27" s="51"/>
      <c r="AJ27" s="51">
        <v>59291.857231349808</v>
      </c>
      <c r="AK27" s="51">
        <v>280.80126504939574</v>
      </c>
      <c r="AL27" s="15">
        <f t="shared" si="9"/>
        <v>0.17624920615785356</v>
      </c>
      <c r="AM27" s="53">
        <f t="shared" si="9"/>
        <v>0.17624920615785333</v>
      </c>
    </row>
    <row r="28" spans="1:39" x14ac:dyDescent="0.2">
      <c r="A28" s="160" t="s">
        <v>103</v>
      </c>
      <c r="B28" s="160" t="s">
        <v>104</v>
      </c>
      <c r="D28" s="62">
        <v>44800</v>
      </c>
      <c r="E28" s="67">
        <v>292.61936864500979</v>
      </c>
      <c r="F28" s="50"/>
      <c r="G28" s="82">
        <v>40806.102558162165</v>
      </c>
      <c r="H28" s="75">
        <v>265.47636693111741</v>
      </c>
      <c r="I28" s="84"/>
      <c r="J28" s="94">
        <f t="shared" si="10"/>
        <v>9.7875003772909031E-2</v>
      </c>
      <c r="K28" s="117">
        <f t="shared" si="10"/>
        <v>0.10224262908093484</v>
      </c>
      <c r="L28" s="94">
        <v>4.7249716445993517E-2</v>
      </c>
      <c r="M28" s="88">
        <f>INDEX('Pace of change parameters'!$E$20:$I$20,1,$B$6)</f>
        <v>4.3099999999999999E-2</v>
      </c>
      <c r="N28" s="99">
        <f>IF(INDEX('Pace of change parameters'!$E$28:$I$28,1,$B$6)=1,(1+L28)*D28,D28)</f>
        <v>46916.787296780509</v>
      </c>
      <c r="O28" s="85">
        <f>IF(K28&lt;INDEX('Pace of change parameters'!$E$16:$I$16,1,$B$6),1,IF(K28&gt;INDEX('Pace of change parameters'!$E$17:$I$17,1,$B$6),0,(K28-INDEX('Pace of change parameters'!$E$17:$I$17,1,$B$6))/(INDEX('Pace of change parameters'!$E$16:$I$16,1,$B$6)-INDEX('Pace of change parameters'!$E$17:$I$17,1,$B$6))))</f>
        <v>0</v>
      </c>
      <c r="P28" s="52">
        <v>4.7249716445993517E-2</v>
      </c>
      <c r="Q28" s="52">
        <v>4.3099999999999916E-2</v>
      </c>
      <c r="R28" s="9">
        <f>IF(INDEX('Pace of change parameters'!$E$29:$I$29,1,$B$6)=1,D28*(1+P28),D28)</f>
        <v>46916.787296780509</v>
      </c>
      <c r="S28" s="94">
        <f>IF(P28&lt;INDEX('Pace of change parameters'!$E$22:$I$22,1,$B$6),INDEX('Pace of change parameters'!$E$22:$I$22,1,$B$6),P28)</f>
        <v>4.7249716445993517E-2</v>
      </c>
      <c r="T28" s="123">
        <v>4.3099999999999916E-2</v>
      </c>
      <c r="U28" s="108">
        <f t="shared" si="3"/>
        <v>46916.787296780509</v>
      </c>
      <c r="V28" s="122">
        <f>IF(J28&gt;INDEX('Pace of change parameters'!$E$24:$I$24,1,$B$6),0,IF(J28&lt;INDEX('Pace of change parameters'!$E$23:$I$23,1,$B$6),1,(J28-INDEX('Pace of change parameters'!$E$24:$I$24,1,$B$6))/(INDEX('Pace of change parameters'!$E$23:$I$23,1,$B$6)-INDEX('Pace of change parameters'!$E$24:$I$24,1,$B$6))))</f>
        <v>1</v>
      </c>
      <c r="W28" s="123">
        <f>MIN(S28, S28+(INDEX('Pace of change parameters'!$E$25:$I$25,1,$B$6)-S28)*(1-V28))</f>
        <v>4.7249716445993517E-2</v>
      </c>
      <c r="X28" s="123">
        <v>4.3099999999999916E-2</v>
      </c>
      <c r="Y28" s="99">
        <f t="shared" si="4"/>
        <v>46916.787296780509</v>
      </c>
      <c r="Z28" s="88">
        <v>0</v>
      </c>
      <c r="AA28" s="90">
        <f t="shared" si="8"/>
        <v>42860.333574518227</v>
      </c>
      <c r="AB28" s="90">
        <f>IF(INDEX('Pace of change parameters'!$E$27:$I$27,1,$B$6)=1,MAX(AA28,Y28),Y28)</f>
        <v>46916.787296780509</v>
      </c>
      <c r="AC28" s="88">
        <f t="shared" si="5"/>
        <v>4.7249716445993517E-2</v>
      </c>
      <c r="AD28" s="134">
        <v>4.3099999999999916E-2</v>
      </c>
      <c r="AE28" s="51">
        <f t="shared" si="6"/>
        <v>46917</v>
      </c>
      <c r="AF28" s="51">
        <v>305.2326472383449</v>
      </c>
      <c r="AG28" s="15">
        <f t="shared" si="7"/>
        <v>4.7254464285714226E-2</v>
      </c>
      <c r="AH28" s="15">
        <f t="shared" si="7"/>
        <v>4.3104729026453681E-2</v>
      </c>
      <c r="AI28" s="51"/>
      <c r="AJ28" s="51">
        <v>42860.333574518227</v>
      </c>
      <c r="AK28" s="51">
        <v>278.84078433123841</v>
      </c>
      <c r="AL28" s="15">
        <f t="shared" si="9"/>
        <v>9.464850334001107E-2</v>
      </c>
      <c r="AM28" s="53">
        <f t="shared" si="9"/>
        <v>9.4648503340010848E-2</v>
      </c>
    </row>
    <row r="29" spans="1:39" x14ac:dyDescent="0.2">
      <c r="A29" s="160" t="s">
        <v>105</v>
      </c>
      <c r="B29" s="160" t="s">
        <v>106</v>
      </c>
      <c r="D29" s="62">
        <v>62561</v>
      </c>
      <c r="E29" s="67">
        <v>294.11236148972972</v>
      </c>
      <c r="F29" s="50"/>
      <c r="G29" s="82">
        <v>61701.298129764058</v>
      </c>
      <c r="H29" s="75">
        <v>289.54038077155258</v>
      </c>
      <c r="I29" s="84"/>
      <c r="J29" s="94">
        <f t="shared" si="10"/>
        <v>1.3933286596789385E-2</v>
      </c>
      <c r="K29" s="117">
        <f t="shared" si="10"/>
        <v>1.5790476982844304E-2</v>
      </c>
      <c r="L29" s="94">
        <v>4.5010614157067641E-2</v>
      </c>
      <c r="M29" s="88">
        <f>INDEX('Pace of change parameters'!$E$20:$I$20,1,$B$6)</f>
        <v>4.3099999999999999E-2</v>
      </c>
      <c r="N29" s="99">
        <f>IF(INDEX('Pace of change parameters'!$E$28:$I$28,1,$B$6)=1,(1+L29)*D29,D29)</f>
        <v>65376.909032280309</v>
      </c>
      <c r="O29" s="85">
        <f>IF(K29&lt;INDEX('Pace of change parameters'!$E$16:$I$16,1,$B$6),1,IF(K29&gt;INDEX('Pace of change parameters'!$E$17:$I$17,1,$B$6),0,(K29-INDEX('Pace of change parameters'!$E$17:$I$17,1,$B$6))/(INDEX('Pace of change parameters'!$E$16:$I$16,1,$B$6)-INDEX('Pace of change parameters'!$E$17:$I$17,1,$B$6))))</f>
        <v>0</v>
      </c>
      <c r="P29" s="52">
        <v>4.5010614157067641E-2</v>
      </c>
      <c r="Q29" s="52">
        <v>4.3099999999999916E-2</v>
      </c>
      <c r="R29" s="9">
        <f>IF(INDEX('Pace of change parameters'!$E$29:$I$29,1,$B$6)=1,D29*(1+P29),D29)</f>
        <v>65376.909032280309</v>
      </c>
      <c r="S29" s="94">
        <f>IF(P29&lt;INDEX('Pace of change parameters'!$E$22:$I$22,1,$B$6),INDEX('Pace of change parameters'!$E$22:$I$22,1,$B$6),P29)</f>
        <v>4.5010614157067641E-2</v>
      </c>
      <c r="T29" s="123">
        <v>4.3099999999999916E-2</v>
      </c>
      <c r="U29" s="108">
        <f t="shared" si="3"/>
        <v>65376.909032280309</v>
      </c>
      <c r="V29" s="122">
        <f>IF(J29&gt;INDEX('Pace of change parameters'!$E$24:$I$24,1,$B$6),0,IF(J29&lt;INDEX('Pace of change parameters'!$E$23:$I$23,1,$B$6),1,(J29-INDEX('Pace of change parameters'!$E$24:$I$24,1,$B$6))/(INDEX('Pace of change parameters'!$E$23:$I$23,1,$B$6)-INDEX('Pace of change parameters'!$E$24:$I$24,1,$B$6))))</f>
        <v>1</v>
      </c>
      <c r="W29" s="123">
        <f>MIN(S29, S29+(INDEX('Pace of change parameters'!$E$25:$I$25,1,$B$6)-S29)*(1-V29))</f>
        <v>4.5010614157067641E-2</v>
      </c>
      <c r="X29" s="123">
        <v>4.3099999999999916E-2</v>
      </c>
      <c r="Y29" s="99">
        <f t="shared" si="4"/>
        <v>65376.909032280309</v>
      </c>
      <c r="Z29" s="88">
        <v>0</v>
      </c>
      <c r="AA29" s="90">
        <f t="shared" si="8"/>
        <v>64807.419822884214</v>
      </c>
      <c r="AB29" s="90">
        <f>IF(INDEX('Pace of change parameters'!$E$27:$I$27,1,$B$6)=1,MAX(AA29,Y29),Y29)</f>
        <v>65376.909032280309</v>
      </c>
      <c r="AC29" s="88">
        <f t="shared" si="5"/>
        <v>4.5010614157067641E-2</v>
      </c>
      <c r="AD29" s="134">
        <v>4.3099999999999916E-2</v>
      </c>
      <c r="AE29" s="51">
        <f t="shared" si="6"/>
        <v>65377</v>
      </c>
      <c r="AF29" s="51">
        <v>306.78903114633994</v>
      </c>
      <c r="AG29" s="15">
        <f t="shared" si="7"/>
        <v>4.5012068221415902E-2</v>
      </c>
      <c r="AH29" s="15">
        <f t="shared" si="7"/>
        <v>4.3101451405852753E-2</v>
      </c>
      <c r="AI29" s="51"/>
      <c r="AJ29" s="51">
        <v>64807.419822884214</v>
      </c>
      <c r="AK29" s="51">
        <v>304.11621118369999</v>
      </c>
      <c r="AL29" s="15">
        <f t="shared" si="9"/>
        <v>8.7888111989711248E-3</v>
      </c>
      <c r="AM29" s="53">
        <f t="shared" si="9"/>
        <v>8.7888111989711248E-3</v>
      </c>
    </row>
    <row r="30" spans="1:39" x14ac:dyDescent="0.2">
      <c r="A30" s="160" t="s">
        <v>107</v>
      </c>
      <c r="B30" s="160" t="s">
        <v>108</v>
      </c>
      <c r="D30" s="62">
        <v>37625</v>
      </c>
      <c r="E30" s="67">
        <v>287.01676568158422</v>
      </c>
      <c r="F30" s="50"/>
      <c r="G30" s="82">
        <v>36134.914216793892</v>
      </c>
      <c r="H30" s="75">
        <v>275.08506215326861</v>
      </c>
      <c r="I30" s="84"/>
      <c r="J30" s="94">
        <f t="shared" si="10"/>
        <v>4.1236732271349386E-2</v>
      </c>
      <c r="K30" s="117">
        <f t="shared" si="10"/>
        <v>4.3374596333652038E-2</v>
      </c>
      <c r="L30" s="94">
        <v>4.5241689717882894E-2</v>
      </c>
      <c r="M30" s="88">
        <f>INDEX('Pace of change parameters'!$E$20:$I$20,1,$B$6)</f>
        <v>4.3099999999999999E-2</v>
      </c>
      <c r="N30" s="99">
        <f>IF(INDEX('Pace of change parameters'!$E$28:$I$28,1,$B$6)=1,(1+L30)*D30,D30)</f>
        <v>39327.218575635343</v>
      </c>
      <c r="O30" s="85">
        <f>IF(K30&lt;INDEX('Pace of change parameters'!$E$16:$I$16,1,$B$6),1,IF(K30&gt;INDEX('Pace of change parameters'!$E$17:$I$17,1,$B$6),0,(K30-INDEX('Pace of change parameters'!$E$17:$I$17,1,$B$6))/(INDEX('Pace of change parameters'!$E$16:$I$16,1,$B$6)-INDEX('Pace of change parameters'!$E$17:$I$17,1,$B$6))))</f>
        <v>0</v>
      </c>
      <c r="P30" s="52">
        <v>4.5241689717882894E-2</v>
      </c>
      <c r="Q30" s="52">
        <v>4.3099999999999916E-2</v>
      </c>
      <c r="R30" s="9">
        <f>IF(INDEX('Pace of change parameters'!$E$29:$I$29,1,$B$6)=1,D30*(1+P30),D30)</f>
        <v>39327.218575635343</v>
      </c>
      <c r="S30" s="94">
        <f>IF(P30&lt;INDEX('Pace of change parameters'!$E$22:$I$22,1,$B$6),INDEX('Pace of change parameters'!$E$22:$I$22,1,$B$6),P30)</f>
        <v>4.5241689717882894E-2</v>
      </c>
      <c r="T30" s="123">
        <v>4.3099999999999916E-2</v>
      </c>
      <c r="U30" s="108">
        <f t="shared" si="3"/>
        <v>39327.218575635343</v>
      </c>
      <c r="V30" s="122">
        <f>IF(J30&gt;INDEX('Pace of change parameters'!$E$24:$I$24,1,$B$6),0,IF(J30&lt;INDEX('Pace of change parameters'!$E$23:$I$23,1,$B$6),1,(J30-INDEX('Pace of change parameters'!$E$24:$I$24,1,$B$6))/(INDEX('Pace of change parameters'!$E$23:$I$23,1,$B$6)-INDEX('Pace of change parameters'!$E$24:$I$24,1,$B$6))))</f>
        <v>1</v>
      </c>
      <c r="W30" s="123">
        <f>MIN(S30, S30+(INDEX('Pace of change parameters'!$E$25:$I$25,1,$B$6)-S30)*(1-V30))</f>
        <v>4.5241689717882894E-2</v>
      </c>
      <c r="X30" s="123">
        <v>4.3099999999999916E-2</v>
      </c>
      <c r="Y30" s="99">
        <f t="shared" si="4"/>
        <v>39327.218575635343</v>
      </c>
      <c r="Z30" s="88">
        <v>0</v>
      </c>
      <c r="AA30" s="90">
        <f t="shared" si="8"/>
        <v>37953.991680800711</v>
      </c>
      <c r="AB30" s="90">
        <f>IF(INDEX('Pace of change parameters'!$E$27:$I$27,1,$B$6)=1,MAX(AA30,Y30),Y30)</f>
        <v>39327.218575635343</v>
      </c>
      <c r="AC30" s="88">
        <f t="shared" si="5"/>
        <v>4.5241689717882894E-2</v>
      </c>
      <c r="AD30" s="134">
        <v>4.3099999999999916E-2</v>
      </c>
      <c r="AE30" s="51">
        <f t="shared" si="6"/>
        <v>39327</v>
      </c>
      <c r="AF30" s="51">
        <v>299.38552432687794</v>
      </c>
      <c r="AG30" s="15">
        <f t="shared" si="7"/>
        <v>4.5235880398670991E-2</v>
      </c>
      <c r="AH30" s="15">
        <f t="shared" si="7"/>
        <v>4.3094202584024632E-2</v>
      </c>
      <c r="AI30" s="51"/>
      <c r="AJ30" s="51">
        <v>37953.991680800711</v>
      </c>
      <c r="AK30" s="51">
        <v>288.93319347152044</v>
      </c>
      <c r="AL30" s="15">
        <f t="shared" si="9"/>
        <v>3.6175597305983409E-2</v>
      </c>
      <c r="AM30" s="53">
        <f t="shared" si="9"/>
        <v>3.6175597305983409E-2</v>
      </c>
    </row>
    <row r="31" spans="1:39" x14ac:dyDescent="0.2">
      <c r="A31" s="160" t="s">
        <v>109</v>
      </c>
      <c r="B31" s="160" t="s">
        <v>110</v>
      </c>
      <c r="D31" s="62">
        <v>79642</v>
      </c>
      <c r="E31" s="67">
        <v>346.94582498862292</v>
      </c>
      <c r="F31" s="50"/>
      <c r="G31" s="82">
        <v>75843.496957705676</v>
      </c>
      <c r="H31" s="75">
        <v>329.52548421477638</v>
      </c>
      <c r="I31" s="84"/>
      <c r="J31" s="94">
        <f t="shared" si="10"/>
        <v>5.0083437534698128E-2</v>
      </c>
      <c r="K31" s="117">
        <f t="shared" si="10"/>
        <v>5.2864927322259447E-2</v>
      </c>
      <c r="L31" s="94">
        <v>4.5862991866833624E-2</v>
      </c>
      <c r="M31" s="88">
        <f>INDEX('Pace of change parameters'!$E$20:$I$20,1,$B$6)</f>
        <v>4.3099999999999999E-2</v>
      </c>
      <c r="N31" s="99">
        <f>IF(INDEX('Pace of change parameters'!$E$28:$I$28,1,$B$6)=1,(1+L31)*D31,D31)</f>
        <v>83294.620398258368</v>
      </c>
      <c r="O31" s="85">
        <f>IF(K31&lt;INDEX('Pace of change parameters'!$E$16:$I$16,1,$B$6),1,IF(K31&gt;INDEX('Pace of change parameters'!$E$17:$I$17,1,$B$6),0,(K31-INDEX('Pace of change parameters'!$E$17:$I$17,1,$B$6))/(INDEX('Pace of change parameters'!$E$16:$I$16,1,$B$6)-INDEX('Pace of change parameters'!$E$17:$I$17,1,$B$6))))</f>
        <v>0</v>
      </c>
      <c r="P31" s="52">
        <v>4.5862991866833624E-2</v>
      </c>
      <c r="Q31" s="52">
        <v>4.3099999999999916E-2</v>
      </c>
      <c r="R31" s="9">
        <f>IF(INDEX('Pace of change parameters'!$E$29:$I$29,1,$B$6)=1,D31*(1+P31),D31)</f>
        <v>83294.620398258368</v>
      </c>
      <c r="S31" s="94">
        <f>IF(P31&lt;INDEX('Pace of change parameters'!$E$22:$I$22,1,$B$6),INDEX('Pace of change parameters'!$E$22:$I$22,1,$B$6),P31)</f>
        <v>4.5862991866833624E-2</v>
      </c>
      <c r="T31" s="123">
        <v>4.3099999999999916E-2</v>
      </c>
      <c r="U31" s="108">
        <f t="shared" si="3"/>
        <v>83294.620398258368</v>
      </c>
      <c r="V31" s="122">
        <f>IF(J31&gt;INDEX('Pace of change parameters'!$E$24:$I$24,1,$B$6),0,IF(J31&lt;INDEX('Pace of change parameters'!$E$23:$I$23,1,$B$6),1,(J31-INDEX('Pace of change parameters'!$E$24:$I$24,1,$B$6))/(INDEX('Pace of change parameters'!$E$23:$I$23,1,$B$6)-INDEX('Pace of change parameters'!$E$24:$I$24,1,$B$6))))</f>
        <v>1</v>
      </c>
      <c r="W31" s="123">
        <f>MIN(S31, S31+(INDEX('Pace of change parameters'!$E$25:$I$25,1,$B$6)-S31)*(1-V31))</f>
        <v>4.5862991866833624E-2</v>
      </c>
      <c r="X31" s="123">
        <v>4.3099999999999916E-2</v>
      </c>
      <c r="Y31" s="99">
        <f t="shared" si="4"/>
        <v>83294.620398258368</v>
      </c>
      <c r="Z31" s="88">
        <v>-2.7098151251054969E-2</v>
      </c>
      <c r="AA31" s="90">
        <f t="shared" si="8"/>
        <v>77502.8740334014</v>
      </c>
      <c r="AB31" s="90">
        <f>IF(INDEX('Pace of change parameters'!$E$27:$I$27,1,$B$6)=1,MAX(AA31,Y31),Y31)</f>
        <v>83294.620398258368</v>
      </c>
      <c r="AC31" s="88">
        <f t="shared" si="5"/>
        <v>4.5862991866833624E-2</v>
      </c>
      <c r="AD31" s="134">
        <v>4.3099999999999916E-2</v>
      </c>
      <c r="AE31" s="51">
        <f t="shared" si="6"/>
        <v>83295</v>
      </c>
      <c r="AF31" s="51">
        <v>361.90083934257603</v>
      </c>
      <c r="AG31" s="15">
        <f t="shared" si="7"/>
        <v>4.5867758218025578E-2</v>
      </c>
      <c r="AH31" s="15">
        <f t="shared" si="7"/>
        <v>4.3104753759303893E-2</v>
      </c>
      <c r="AI31" s="51"/>
      <c r="AJ31" s="51">
        <v>79661.554896891583</v>
      </c>
      <c r="AK31" s="51">
        <v>346.1142155053696</v>
      </c>
      <c r="AL31" s="15">
        <f t="shared" si="9"/>
        <v>4.5611024135937317E-2</v>
      </c>
      <c r="AM31" s="53">
        <f t="shared" si="9"/>
        <v>4.5611024135937317E-2</v>
      </c>
    </row>
    <row r="32" spans="1:39" x14ac:dyDescent="0.2">
      <c r="A32" s="160" t="s">
        <v>111</v>
      </c>
      <c r="B32" s="160" t="s">
        <v>112</v>
      </c>
      <c r="D32" s="62">
        <v>53472</v>
      </c>
      <c r="E32" s="67">
        <v>328.27569981777179</v>
      </c>
      <c r="F32" s="50"/>
      <c r="G32" s="82">
        <v>51076.608607551898</v>
      </c>
      <c r="H32" s="75">
        <v>313.2831291196469</v>
      </c>
      <c r="I32" s="84"/>
      <c r="J32" s="94">
        <f t="shared" si="10"/>
        <v>4.6898011785651894E-2</v>
      </c>
      <c r="K32" s="117">
        <f t="shared" si="10"/>
        <v>4.7856297721027508E-2</v>
      </c>
      <c r="L32" s="94">
        <v>4.4054809396843808E-2</v>
      </c>
      <c r="M32" s="88">
        <f>INDEX('Pace of change parameters'!$E$20:$I$20,1,$B$6)</f>
        <v>4.3099999999999999E-2</v>
      </c>
      <c r="N32" s="99">
        <f>IF(INDEX('Pace of change parameters'!$E$28:$I$28,1,$B$6)=1,(1+L32)*D32,D32)</f>
        <v>55827.698768068032</v>
      </c>
      <c r="O32" s="85">
        <f>IF(K32&lt;INDEX('Pace of change parameters'!$E$16:$I$16,1,$B$6),1,IF(K32&gt;INDEX('Pace of change parameters'!$E$17:$I$17,1,$B$6),0,(K32-INDEX('Pace of change parameters'!$E$17:$I$17,1,$B$6))/(INDEX('Pace of change parameters'!$E$16:$I$16,1,$B$6)-INDEX('Pace of change parameters'!$E$17:$I$17,1,$B$6))))</f>
        <v>0</v>
      </c>
      <c r="P32" s="52">
        <v>4.4054809396843808E-2</v>
      </c>
      <c r="Q32" s="52">
        <v>4.3099999999999916E-2</v>
      </c>
      <c r="R32" s="9">
        <f>IF(INDEX('Pace of change parameters'!$E$29:$I$29,1,$B$6)=1,D32*(1+P32),D32)</f>
        <v>55827.698768068032</v>
      </c>
      <c r="S32" s="94">
        <f>IF(P32&lt;INDEX('Pace of change parameters'!$E$22:$I$22,1,$B$6),INDEX('Pace of change parameters'!$E$22:$I$22,1,$B$6),P32)</f>
        <v>4.4054809396843808E-2</v>
      </c>
      <c r="T32" s="123">
        <v>4.3099999999999916E-2</v>
      </c>
      <c r="U32" s="108">
        <f t="shared" si="3"/>
        <v>55827.698768068032</v>
      </c>
      <c r="V32" s="122">
        <f>IF(J32&gt;INDEX('Pace of change parameters'!$E$24:$I$24,1,$B$6),0,IF(J32&lt;INDEX('Pace of change parameters'!$E$23:$I$23,1,$B$6),1,(J32-INDEX('Pace of change parameters'!$E$24:$I$24,1,$B$6))/(INDEX('Pace of change parameters'!$E$23:$I$23,1,$B$6)-INDEX('Pace of change parameters'!$E$24:$I$24,1,$B$6))))</f>
        <v>1</v>
      </c>
      <c r="W32" s="123">
        <f>MIN(S32, S32+(INDEX('Pace of change parameters'!$E$25:$I$25,1,$B$6)-S32)*(1-V32))</f>
        <v>4.4054809396843808E-2</v>
      </c>
      <c r="X32" s="123">
        <v>4.3099999999999916E-2</v>
      </c>
      <c r="Y32" s="99">
        <f t="shared" si="4"/>
        <v>55827.698768068032</v>
      </c>
      <c r="Z32" s="88">
        <v>0</v>
      </c>
      <c r="AA32" s="90">
        <f t="shared" si="8"/>
        <v>53647.869939416705</v>
      </c>
      <c r="AB32" s="90">
        <f>IF(INDEX('Pace of change parameters'!$E$27:$I$27,1,$B$6)=1,MAX(AA32,Y32),Y32)</f>
        <v>55827.698768068032</v>
      </c>
      <c r="AC32" s="88">
        <f t="shared" si="5"/>
        <v>4.4054809396843808E-2</v>
      </c>
      <c r="AD32" s="134">
        <v>4.3099999999999916E-2</v>
      </c>
      <c r="AE32" s="51">
        <f t="shared" si="6"/>
        <v>55828</v>
      </c>
      <c r="AF32" s="51">
        <v>342.42623011398763</v>
      </c>
      <c r="AG32" s="15">
        <f t="shared" si="7"/>
        <v>4.4060442848593562E-2</v>
      </c>
      <c r="AH32" s="15">
        <f t="shared" si="7"/>
        <v>4.3105628299843435E-2</v>
      </c>
      <c r="AI32" s="51"/>
      <c r="AJ32" s="51">
        <v>53647.869939416705</v>
      </c>
      <c r="AK32" s="51">
        <v>329.05419963100923</v>
      </c>
      <c r="AL32" s="15">
        <f t="shared" si="9"/>
        <v>4.0637774864971554E-2</v>
      </c>
      <c r="AM32" s="53">
        <f t="shared" si="9"/>
        <v>4.0637774864971776E-2</v>
      </c>
    </row>
    <row r="33" spans="1:39" x14ac:dyDescent="0.2">
      <c r="A33" s="160" t="s">
        <v>113</v>
      </c>
      <c r="B33" s="160" t="s">
        <v>114</v>
      </c>
      <c r="D33" s="62">
        <v>42076</v>
      </c>
      <c r="E33" s="67">
        <v>264.07714518363093</v>
      </c>
      <c r="F33" s="50"/>
      <c r="G33" s="82">
        <v>41227.380370687839</v>
      </c>
      <c r="H33" s="75">
        <v>258.28320987503099</v>
      </c>
      <c r="I33" s="84"/>
      <c r="J33" s="94">
        <f t="shared" si="10"/>
        <v>2.058388434292846E-2</v>
      </c>
      <c r="K33" s="117">
        <f t="shared" si="10"/>
        <v>2.2432489171105185E-2</v>
      </c>
      <c r="L33" s="94">
        <v>4.4989388737029401E-2</v>
      </c>
      <c r="M33" s="88">
        <f>INDEX('Pace of change parameters'!$E$20:$I$20,1,$B$6)</f>
        <v>4.3099999999999999E-2</v>
      </c>
      <c r="N33" s="99">
        <f>IF(INDEX('Pace of change parameters'!$E$28:$I$28,1,$B$6)=1,(1+L33)*D33,D33)</f>
        <v>43968.973520499247</v>
      </c>
      <c r="O33" s="85">
        <f>IF(K33&lt;INDEX('Pace of change parameters'!$E$16:$I$16,1,$B$6),1,IF(K33&gt;INDEX('Pace of change parameters'!$E$17:$I$17,1,$B$6),0,(K33-INDEX('Pace of change parameters'!$E$17:$I$17,1,$B$6))/(INDEX('Pace of change parameters'!$E$16:$I$16,1,$B$6)-INDEX('Pace of change parameters'!$E$17:$I$17,1,$B$6))))</f>
        <v>0</v>
      </c>
      <c r="P33" s="52">
        <v>4.4989388737029401E-2</v>
      </c>
      <c r="Q33" s="52">
        <v>4.3099999999999916E-2</v>
      </c>
      <c r="R33" s="9">
        <f>IF(INDEX('Pace of change parameters'!$E$29:$I$29,1,$B$6)=1,D33*(1+P33),D33)</f>
        <v>43968.973520499247</v>
      </c>
      <c r="S33" s="94">
        <f>IF(P33&lt;INDEX('Pace of change parameters'!$E$22:$I$22,1,$B$6),INDEX('Pace of change parameters'!$E$22:$I$22,1,$B$6),P33)</f>
        <v>4.4989388737029401E-2</v>
      </c>
      <c r="T33" s="123">
        <v>4.3099999999999916E-2</v>
      </c>
      <c r="U33" s="108">
        <f t="shared" si="3"/>
        <v>43968.973520499247</v>
      </c>
      <c r="V33" s="122">
        <f>IF(J33&gt;INDEX('Pace of change parameters'!$E$24:$I$24,1,$B$6),0,IF(J33&lt;INDEX('Pace of change parameters'!$E$23:$I$23,1,$B$6),1,(J33-INDEX('Pace of change parameters'!$E$24:$I$24,1,$B$6))/(INDEX('Pace of change parameters'!$E$23:$I$23,1,$B$6)-INDEX('Pace of change parameters'!$E$24:$I$24,1,$B$6))))</f>
        <v>1</v>
      </c>
      <c r="W33" s="123">
        <f>MIN(S33, S33+(INDEX('Pace of change parameters'!$E$25:$I$25,1,$B$6)-S33)*(1-V33))</f>
        <v>4.4989388737029401E-2</v>
      </c>
      <c r="X33" s="123">
        <v>4.3099999999999916E-2</v>
      </c>
      <c r="Y33" s="99">
        <f t="shared" si="4"/>
        <v>43968.973520499247</v>
      </c>
      <c r="Z33" s="88">
        <v>0</v>
      </c>
      <c r="AA33" s="90">
        <f t="shared" si="8"/>
        <v>43302.81904704425</v>
      </c>
      <c r="AB33" s="90">
        <f>IF(INDEX('Pace of change parameters'!$E$27:$I$27,1,$B$6)=1,MAX(AA33,Y33),Y33)</f>
        <v>43968.973520499247</v>
      </c>
      <c r="AC33" s="88">
        <f t="shared" si="5"/>
        <v>4.4989388737029401E-2</v>
      </c>
      <c r="AD33" s="134">
        <v>4.3099999999999916E-2</v>
      </c>
      <c r="AE33" s="51">
        <f t="shared" si="6"/>
        <v>43969</v>
      </c>
      <c r="AF33" s="51">
        <v>275.45903603105319</v>
      </c>
      <c r="AG33" s="15">
        <f t="shared" si="7"/>
        <v>4.4990018062553538E-2</v>
      </c>
      <c r="AH33" s="15">
        <f t="shared" si="7"/>
        <v>4.3100628187674683E-2</v>
      </c>
      <c r="AI33" s="51"/>
      <c r="AJ33" s="51">
        <v>43302.81904704425</v>
      </c>
      <c r="AK33" s="51">
        <v>271.28551461543219</v>
      </c>
      <c r="AL33" s="15">
        <f t="shared" si="9"/>
        <v>1.538423981662751E-2</v>
      </c>
      <c r="AM33" s="53">
        <f t="shared" si="9"/>
        <v>1.538423981662751E-2</v>
      </c>
    </row>
    <row r="34" spans="1:39" x14ac:dyDescent="0.2">
      <c r="A34" s="160" t="s">
        <v>115</v>
      </c>
      <c r="B34" s="160" t="s">
        <v>116</v>
      </c>
      <c r="D34" s="62">
        <v>171573</v>
      </c>
      <c r="E34" s="67">
        <v>336.10416060301986</v>
      </c>
      <c r="F34" s="50"/>
      <c r="G34" s="82">
        <v>165103.53336425498</v>
      </c>
      <c r="H34" s="75">
        <v>322.88304294929213</v>
      </c>
      <c r="I34" s="84"/>
      <c r="J34" s="94">
        <f t="shared" si="10"/>
        <v>3.9184301534431309E-2</v>
      </c>
      <c r="K34" s="117">
        <f t="shared" si="10"/>
        <v>4.0947079577059231E-2</v>
      </c>
      <c r="L34" s="94">
        <v>4.4869420278530248E-2</v>
      </c>
      <c r="M34" s="88">
        <f>INDEX('Pace of change parameters'!$E$20:$I$20,1,$B$6)</f>
        <v>4.3099999999999999E-2</v>
      </c>
      <c r="N34" s="99">
        <f>IF(INDEX('Pace of change parameters'!$E$28:$I$28,1,$B$6)=1,(1+L34)*D34,D34)</f>
        <v>179271.38104544827</v>
      </c>
      <c r="O34" s="85">
        <f>IF(K34&lt;INDEX('Pace of change parameters'!$E$16:$I$16,1,$B$6),1,IF(K34&gt;INDEX('Pace of change parameters'!$E$17:$I$17,1,$B$6),0,(K34-INDEX('Pace of change parameters'!$E$17:$I$17,1,$B$6))/(INDEX('Pace of change parameters'!$E$16:$I$16,1,$B$6)-INDEX('Pace of change parameters'!$E$17:$I$17,1,$B$6))))</f>
        <v>0</v>
      </c>
      <c r="P34" s="52">
        <v>4.4869420278530248E-2</v>
      </c>
      <c r="Q34" s="52">
        <v>4.3099999999999916E-2</v>
      </c>
      <c r="R34" s="9">
        <f>IF(INDEX('Pace of change parameters'!$E$29:$I$29,1,$B$6)=1,D34*(1+P34),D34)</f>
        <v>179271.38104544827</v>
      </c>
      <c r="S34" s="94">
        <f>IF(P34&lt;INDEX('Pace of change parameters'!$E$22:$I$22,1,$B$6),INDEX('Pace of change parameters'!$E$22:$I$22,1,$B$6),P34)</f>
        <v>4.4869420278530248E-2</v>
      </c>
      <c r="T34" s="123">
        <v>4.3099999999999916E-2</v>
      </c>
      <c r="U34" s="108">
        <f t="shared" si="3"/>
        <v>179271.38104544827</v>
      </c>
      <c r="V34" s="122">
        <f>IF(J34&gt;INDEX('Pace of change parameters'!$E$24:$I$24,1,$B$6),0,IF(J34&lt;INDEX('Pace of change parameters'!$E$23:$I$23,1,$B$6),1,(J34-INDEX('Pace of change parameters'!$E$24:$I$24,1,$B$6))/(INDEX('Pace of change parameters'!$E$23:$I$23,1,$B$6)-INDEX('Pace of change parameters'!$E$24:$I$24,1,$B$6))))</f>
        <v>1</v>
      </c>
      <c r="W34" s="123">
        <f>MIN(S34, S34+(INDEX('Pace of change parameters'!$E$25:$I$25,1,$B$6)-S34)*(1-V34))</f>
        <v>4.4869420278530248E-2</v>
      </c>
      <c r="X34" s="123">
        <v>4.3099999999999916E-2</v>
      </c>
      <c r="Y34" s="99">
        <f t="shared" si="4"/>
        <v>179271.38104544827</v>
      </c>
      <c r="Z34" s="88">
        <v>0</v>
      </c>
      <c r="AA34" s="90">
        <f t="shared" si="8"/>
        <v>173415.05487414225</v>
      </c>
      <c r="AB34" s="90">
        <f>IF(INDEX('Pace of change parameters'!$E$27:$I$27,1,$B$6)=1,MAX(AA34,Y34),Y34)</f>
        <v>179271.38104544827</v>
      </c>
      <c r="AC34" s="88">
        <f t="shared" si="5"/>
        <v>4.4869420278530248E-2</v>
      </c>
      <c r="AD34" s="134">
        <v>4.3099999999999916E-2</v>
      </c>
      <c r="AE34" s="51">
        <f t="shared" si="6"/>
        <v>179271</v>
      </c>
      <c r="AF34" s="51">
        <v>350.58950473736121</v>
      </c>
      <c r="AG34" s="15">
        <f t="shared" si="7"/>
        <v>4.4867199384518441E-2</v>
      </c>
      <c r="AH34" s="15">
        <f t="shared" si="7"/>
        <v>4.3097782866931889E-2</v>
      </c>
      <c r="AI34" s="51"/>
      <c r="AJ34" s="51">
        <v>173415.05487414225</v>
      </c>
      <c r="AK34" s="51">
        <v>339.13738531233639</v>
      </c>
      <c r="AL34" s="15">
        <f t="shared" si="9"/>
        <v>3.3768378011400202E-2</v>
      </c>
      <c r="AM34" s="53">
        <f t="shared" si="9"/>
        <v>3.376837801139998E-2</v>
      </c>
    </row>
    <row r="35" spans="1:39" x14ac:dyDescent="0.2">
      <c r="A35" s="160" t="s">
        <v>117</v>
      </c>
      <c r="B35" s="160" t="s">
        <v>118</v>
      </c>
      <c r="D35" s="62">
        <v>94971</v>
      </c>
      <c r="E35" s="67">
        <v>453.43329079984079</v>
      </c>
      <c r="F35" s="50"/>
      <c r="G35" s="82">
        <v>92019.912589352796</v>
      </c>
      <c r="H35" s="75">
        <v>436.66113101907069</v>
      </c>
      <c r="I35" s="84"/>
      <c r="J35" s="94">
        <f t="shared" si="10"/>
        <v>3.2070095782601893E-2</v>
      </c>
      <c r="K35" s="117">
        <f t="shared" si="10"/>
        <v>3.841001314137471E-2</v>
      </c>
      <c r="L35" s="94">
        <v>4.9507673106661709E-2</v>
      </c>
      <c r="M35" s="88">
        <f>INDEX('Pace of change parameters'!$E$20:$I$20,1,$B$6)</f>
        <v>4.3099999999999999E-2</v>
      </c>
      <c r="N35" s="99">
        <f>IF(INDEX('Pace of change parameters'!$E$28:$I$28,1,$B$6)=1,(1+L35)*D35,D35)</f>
        <v>99672.793222612774</v>
      </c>
      <c r="O35" s="85">
        <f>IF(K35&lt;INDEX('Pace of change parameters'!$E$16:$I$16,1,$B$6),1,IF(K35&gt;INDEX('Pace of change parameters'!$E$17:$I$17,1,$B$6),0,(K35-INDEX('Pace of change parameters'!$E$17:$I$17,1,$B$6))/(INDEX('Pace of change parameters'!$E$16:$I$16,1,$B$6)-INDEX('Pace of change parameters'!$E$17:$I$17,1,$B$6))))</f>
        <v>0</v>
      </c>
      <c r="P35" s="52">
        <v>4.9507673106661709E-2</v>
      </c>
      <c r="Q35" s="52">
        <v>4.3099999999999916E-2</v>
      </c>
      <c r="R35" s="9">
        <f>IF(INDEX('Pace of change parameters'!$E$29:$I$29,1,$B$6)=1,D35*(1+P35),D35)</f>
        <v>99672.793222612774</v>
      </c>
      <c r="S35" s="94">
        <f>IF(P35&lt;INDEX('Pace of change parameters'!$E$22:$I$22,1,$B$6),INDEX('Pace of change parameters'!$E$22:$I$22,1,$B$6),P35)</f>
        <v>4.9507673106661709E-2</v>
      </c>
      <c r="T35" s="123">
        <v>4.3099999999999916E-2</v>
      </c>
      <c r="U35" s="108">
        <f t="shared" si="3"/>
        <v>99672.793222612774</v>
      </c>
      <c r="V35" s="122">
        <f>IF(J35&gt;INDEX('Pace of change parameters'!$E$24:$I$24,1,$B$6),0,IF(J35&lt;INDEX('Pace of change parameters'!$E$23:$I$23,1,$B$6),1,(J35-INDEX('Pace of change parameters'!$E$24:$I$24,1,$B$6))/(INDEX('Pace of change parameters'!$E$23:$I$23,1,$B$6)-INDEX('Pace of change parameters'!$E$24:$I$24,1,$B$6))))</f>
        <v>1</v>
      </c>
      <c r="W35" s="123">
        <f>MIN(S35, S35+(INDEX('Pace of change parameters'!$E$25:$I$25,1,$B$6)-S35)*(1-V35))</f>
        <v>4.9507673106661709E-2</v>
      </c>
      <c r="X35" s="123">
        <v>4.3099999999999916E-2</v>
      </c>
      <c r="Y35" s="99">
        <f t="shared" si="4"/>
        <v>99672.793222612774</v>
      </c>
      <c r="Z35" s="88">
        <v>-4.3573053940850648E-2</v>
      </c>
      <c r="AA35" s="90">
        <f t="shared" si="8"/>
        <v>92440.875434511501</v>
      </c>
      <c r="AB35" s="90">
        <f>IF(INDEX('Pace of change parameters'!$E$27:$I$27,1,$B$6)=1,MAX(AA35,Y35),Y35)</f>
        <v>99672.793222612774</v>
      </c>
      <c r="AC35" s="88">
        <f t="shared" si="5"/>
        <v>4.9507673106661709E-2</v>
      </c>
      <c r="AD35" s="134">
        <v>4.3099999999999916E-2</v>
      </c>
      <c r="AE35" s="51">
        <f t="shared" si="6"/>
        <v>99673</v>
      </c>
      <c r="AF35" s="51">
        <v>472.97724685189189</v>
      </c>
      <c r="AG35" s="15">
        <f t="shared" si="7"/>
        <v>4.9509850375377695E-2</v>
      </c>
      <c r="AH35" s="15">
        <f t="shared" si="7"/>
        <v>4.3102163975601071E-2</v>
      </c>
      <c r="AI35" s="51"/>
      <c r="AJ35" s="51">
        <v>96652.311831451239</v>
      </c>
      <c r="AK35" s="51">
        <v>458.64320680535695</v>
      </c>
      <c r="AL35" s="15">
        <f t="shared" si="9"/>
        <v>3.1253139333246693E-2</v>
      </c>
      <c r="AM35" s="53">
        <f t="shared" si="9"/>
        <v>3.1253139333246693E-2</v>
      </c>
    </row>
    <row r="36" spans="1:39" x14ac:dyDescent="0.2">
      <c r="A36" s="160" t="s">
        <v>119</v>
      </c>
      <c r="B36" s="160" t="s">
        <v>120</v>
      </c>
      <c r="D36" s="62">
        <v>77744</v>
      </c>
      <c r="E36" s="67">
        <v>308.46389695770773</v>
      </c>
      <c r="F36" s="50"/>
      <c r="G36" s="82">
        <v>74835.488221926396</v>
      </c>
      <c r="H36" s="75">
        <v>295.70753814815987</v>
      </c>
      <c r="I36" s="84"/>
      <c r="J36" s="94">
        <f t="shared" si="10"/>
        <v>3.8865407939189911E-2</v>
      </c>
      <c r="K36" s="117">
        <f t="shared" si="10"/>
        <v>4.3138429576172976E-2</v>
      </c>
      <c r="L36" s="94">
        <v>4.7390439199798795E-2</v>
      </c>
      <c r="M36" s="88">
        <f>INDEX('Pace of change parameters'!$E$20:$I$20,1,$B$6)</f>
        <v>4.3099999999999999E-2</v>
      </c>
      <c r="N36" s="99">
        <f>IF(INDEX('Pace of change parameters'!$E$28:$I$28,1,$B$6)=1,(1+L36)*D36,D36)</f>
        <v>81428.322305149151</v>
      </c>
      <c r="O36" s="85">
        <f>IF(K36&lt;INDEX('Pace of change parameters'!$E$16:$I$16,1,$B$6),1,IF(K36&gt;INDEX('Pace of change parameters'!$E$17:$I$17,1,$B$6),0,(K36-INDEX('Pace of change parameters'!$E$17:$I$17,1,$B$6))/(INDEX('Pace of change parameters'!$E$16:$I$16,1,$B$6)-INDEX('Pace of change parameters'!$E$17:$I$17,1,$B$6))))</f>
        <v>0</v>
      </c>
      <c r="P36" s="52">
        <v>4.7390439199798795E-2</v>
      </c>
      <c r="Q36" s="52">
        <v>4.3099999999999916E-2</v>
      </c>
      <c r="R36" s="9">
        <f>IF(INDEX('Pace of change parameters'!$E$29:$I$29,1,$B$6)=1,D36*(1+P36),D36)</f>
        <v>81428.322305149151</v>
      </c>
      <c r="S36" s="94">
        <f>IF(P36&lt;INDEX('Pace of change parameters'!$E$22:$I$22,1,$B$6),INDEX('Pace of change parameters'!$E$22:$I$22,1,$B$6),P36)</f>
        <v>4.7390439199798795E-2</v>
      </c>
      <c r="T36" s="123">
        <v>4.3099999999999916E-2</v>
      </c>
      <c r="U36" s="108">
        <f t="shared" si="3"/>
        <v>81428.322305149151</v>
      </c>
      <c r="V36" s="122">
        <f>IF(J36&gt;INDEX('Pace of change parameters'!$E$24:$I$24,1,$B$6),0,IF(J36&lt;INDEX('Pace of change parameters'!$E$23:$I$23,1,$B$6),1,(J36-INDEX('Pace of change parameters'!$E$24:$I$24,1,$B$6))/(INDEX('Pace of change parameters'!$E$23:$I$23,1,$B$6)-INDEX('Pace of change parameters'!$E$24:$I$24,1,$B$6))))</f>
        <v>1</v>
      </c>
      <c r="W36" s="123">
        <f>MIN(S36, S36+(INDEX('Pace of change parameters'!$E$25:$I$25,1,$B$6)-S36)*(1-V36))</f>
        <v>4.7390439199798795E-2</v>
      </c>
      <c r="X36" s="123">
        <v>4.3099999999999916E-2</v>
      </c>
      <c r="Y36" s="99">
        <f t="shared" si="4"/>
        <v>81428.322305149151</v>
      </c>
      <c r="Z36" s="88">
        <v>0</v>
      </c>
      <c r="AA36" s="90">
        <f t="shared" si="8"/>
        <v>78602.801721433352</v>
      </c>
      <c r="AB36" s="90">
        <f>IF(INDEX('Pace of change parameters'!$E$27:$I$27,1,$B$6)=1,MAX(AA36,Y36),Y36)</f>
        <v>81428.322305149151</v>
      </c>
      <c r="AC36" s="88">
        <f t="shared" si="5"/>
        <v>4.7390439199798795E-2</v>
      </c>
      <c r="AD36" s="134">
        <v>4.3099999999999916E-2</v>
      </c>
      <c r="AE36" s="51">
        <f t="shared" si="6"/>
        <v>81428</v>
      </c>
      <c r="AF36" s="51">
        <v>321.7574173488639</v>
      </c>
      <c r="AG36" s="15">
        <f t="shared" si="7"/>
        <v>4.7386293476023855E-2</v>
      </c>
      <c r="AH36" s="15">
        <f t="shared" si="7"/>
        <v>4.309587125840797E-2</v>
      </c>
      <c r="AI36" s="51"/>
      <c r="AJ36" s="51">
        <v>78602.801721433352</v>
      </c>
      <c r="AK36" s="51">
        <v>310.59383109339825</v>
      </c>
      <c r="AL36" s="15">
        <f t="shared" si="9"/>
        <v>3.5942717265716517E-2</v>
      </c>
      <c r="AM36" s="53">
        <f t="shared" si="9"/>
        <v>3.5942717265716295E-2</v>
      </c>
    </row>
    <row r="37" spans="1:39" x14ac:dyDescent="0.2">
      <c r="A37" s="160" t="s">
        <v>121</v>
      </c>
      <c r="B37" s="160" t="s">
        <v>122</v>
      </c>
      <c r="D37" s="62">
        <v>103506</v>
      </c>
      <c r="E37" s="67">
        <v>382.49319312710844</v>
      </c>
      <c r="F37" s="50"/>
      <c r="G37" s="82">
        <v>97058.220222167947</v>
      </c>
      <c r="H37" s="75">
        <v>355.46315994063201</v>
      </c>
      <c r="I37" s="84"/>
      <c r="J37" s="94">
        <f t="shared" si="10"/>
        <v>6.6432083372979456E-2</v>
      </c>
      <c r="K37" s="117">
        <f t="shared" si="10"/>
        <v>7.604172874339743E-2</v>
      </c>
      <c r="L37" s="94">
        <v>5.2499399401206182E-2</v>
      </c>
      <c r="M37" s="88">
        <f>INDEX('Pace of change parameters'!$E$20:$I$20,1,$B$6)</f>
        <v>4.3099999999999999E-2</v>
      </c>
      <c r="N37" s="99">
        <f>IF(INDEX('Pace of change parameters'!$E$28:$I$28,1,$B$6)=1,(1+L37)*D37,D37)</f>
        <v>108940.00283442125</v>
      </c>
      <c r="O37" s="85">
        <f>IF(K37&lt;INDEX('Pace of change parameters'!$E$16:$I$16,1,$B$6),1,IF(K37&gt;INDEX('Pace of change parameters'!$E$17:$I$17,1,$B$6),0,(K37-INDEX('Pace of change parameters'!$E$17:$I$17,1,$B$6))/(INDEX('Pace of change parameters'!$E$16:$I$16,1,$B$6)-INDEX('Pace of change parameters'!$E$17:$I$17,1,$B$6))))</f>
        <v>0</v>
      </c>
      <c r="P37" s="52">
        <v>5.2499399401206182E-2</v>
      </c>
      <c r="Q37" s="52">
        <v>4.3099999999999916E-2</v>
      </c>
      <c r="R37" s="9">
        <f>IF(INDEX('Pace of change parameters'!$E$29:$I$29,1,$B$6)=1,D37*(1+P37),D37)</f>
        <v>108940.00283442125</v>
      </c>
      <c r="S37" s="94">
        <f>IF(P37&lt;INDEX('Pace of change parameters'!$E$22:$I$22,1,$B$6),INDEX('Pace of change parameters'!$E$22:$I$22,1,$B$6),P37)</f>
        <v>5.2499399401206182E-2</v>
      </c>
      <c r="T37" s="123">
        <v>4.3099999999999916E-2</v>
      </c>
      <c r="U37" s="108">
        <f t="shared" si="3"/>
        <v>108940.00283442125</v>
      </c>
      <c r="V37" s="122">
        <f>IF(J37&gt;INDEX('Pace of change parameters'!$E$24:$I$24,1,$B$6),0,IF(J37&lt;INDEX('Pace of change parameters'!$E$23:$I$23,1,$B$6),1,(J37-INDEX('Pace of change parameters'!$E$24:$I$24,1,$B$6))/(INDEX('Pace of change parameters'!$E$23:$I$23,1,$B$6)-INDEX('Pace of change parameters'!$E$24:$I$24,1,$B$6))))</f>
        <v>1</v>
      </c>
      <c r="W37" s="123">
        <f>MIN(S37, S37+(INDEX('Pace of change parameters'!$E$25:$I$25,1,$B$6)-S37)*(1-V37))</f>
        <v>5.2499399401206182E-2</v>
      </c>
      <c r="X37" s="123">
        <v>4.3099999999999916E-2</v>
      </c>
      <c r="Y37" s="99">
        <f t="shared" si="4"/>
        <v>108940.00283442125</v>
      </c>
      <c r="Z37" s="88">
        <v>-3.0077329487659066E-2</v>
      </c>
      <c r="AA37" s="90">
        <f t="shared" si="8"/>
        <v>98878.043342907826</v>
      </c>
      <c r="AB37" s="90">
        <f>IF(INDEX('Pace of change parameters'!$E$27:$I$27,1,$B$6)=1,MAX(AA37,Y37),Y37)</f>
        <v>108940.00283442125</v>
      </c>
      <c r="AC37" s="88">
        <f t="shared" si="5"/>
        <v>5.2499399401206182E-2</v>
      </c>
      <c r="AD37" s="134">
        <v>4.3099999999999916E-2</v>
      </c>
      <c r="AE37" s="51">
        <f t="shared" si="6"/>
        <v>108940</v>
      </c>
      <c r="AF37" s="51">
        <v>398.9786393701861</v>
      </c>
      <c r="AG37" s="15">
        <f t="shared" si="7"/>
        <v>5.2499372017081214E-2</v>
      </c>
      <c r="AH37" s="15">
        <f t="shared" si="7"/>
        <v>4.3099972860430213E-2</v>
      </c>
      <c r="AI37" s="51"/>
      <c r="AJ37" s="51">
        <v>101944.25426789706</v>
      </c>
      <c r="AK37" s="51">
        <v>373.35762676164728</v>
      </c>
      <c r="AL37" s="15">
        <f t="shared" si="9"/>
        <v>6.8623246914131908E-2</v>
      </c>
      <c r="AM37" s="53">
        <f t="shared" si="9"/>
        <v>6.8623246914131908E-2</v>
      </c>
    </row>
    <row r="38" spans="1:39" x14ac:dyDescent="0.2">
      <c r="A38" s="160" t="s">
        <v>123</v>
      </c>
      <c r="B38" s="160" t="s">
        <v>124</v>
      </c>
      <c r="D38" s="62">
        <v>45103</v>
      </c>
      <c r="E38" s="67">
        <v>246.96482069240409</v>
      </c>
      <c r="F38" s="50"/>
      <c r="G38" s="82">
        <v>41388.832904067815</v>
      </c>
      <c r="H38" s="75">
        <v>225.8522210391202</v>
      </c>
      <c r="I38" s="84"/>
      <c r="J38" s="94">
        <f t="shared" si="10"/>
        <v>8.9738386790006563E-2</v>
      </c>
      <c r="K38" s="117">
        <f t="shared" si="10"/>
        <v>9.3479707908769916E-2</v>
      </c>
      <c r="L38" s="94">
        <v>4.6681200870125839E-2</v>
      </c>
      <c r="M38" s="88">
        <f>INDEX('Pace of change parameters'!$E$20:$I$20,1,$B$6)</f>
        <v>4.3099999999999999E-2</v>
      </c>
      <c r="N38" s="99">
        <f>IF(INDEX('Pace of change parameters'!$E$28:$I$28,1,$B$6)=1,(1+L38)*D38,D38)</f>
        <v>47208.462202845287</v>
      </c>
      <c r="O38" s="85">
        <f>IF(K38&lt;INDEX('Pace of change parameters'!$E$16:$I$16,1,$B$6),1,IF(K38&gt;INDEX('Pace of change parameters'!$E$17:$I$17,1,$B$6),0,(K38-INDEX('Pace of change parameters'!$E$17:$I$17,1,$B$6))/(INDEX('Pace of change parameters'!$E$16:$I$16,1,$B$6)-INDEX('Pace of change parameters'!$E$17:$I$17,1,$B$6))))</f>
        <v>0</v>
      </c>
      <c r="P38" s="52">
        <v>4.6681200870125839E-2</v>
      </c>
      <c r="Q38" s="52">
        <v>4.3099999999999916E-2</v>
      </c>
      <c r="R38" s="9">
        <f>IF(INDEX('Pace of change parameters'!$E$29:$I$29,1,$B$6)=1,D38*(1+P38),D38)</f>
        <v>47208.462202845287</v>
      </c>
      <c r="S38" s="94">
        <f>IF(P38&lt;INDEX('Pace of change parameters'!$E$22:$I$22,1,$B$6),INDEX('Pace of change parameters'!$E$22:$I$22,1,$B$6),P38)</f>
        <v>4.6681200870125839E-2</v>
      </c>
      <c r="T38" s="123">
        <v>4.3099999999999916E-2</v>
      </c>
      <c r="U38" s="108">
        <f t="shared" si="3"/>
        <v>47208.462202845287</v>
      </c>
      <c r="V38" s="122">
        <f>IF(J38&gt;INDEX('Pace of change parameters'!$E$24:$I$24,1,$B$6),0,IF(J38&lt;INDEX('Pace of change parameters'!$E$23:$I$23,1,$B$6),1,(J38-INDEX('Pace of change parameters'!$E$24:$I$24,1,$B$6))/(INDEX('Pace of change parameters'!$E$23:$I$23,1,$B$6)-INDEX('Pace of change parameters'!$E$24:$I$24,1,$B$6))))</f>
        <v>1</v>
      </c>
      <c r="W38" s="123">
        <f>MIN(S38, S38+(INDEX('Pace of change parameters'!$E$25:$I$25,1,$B$6)-S38)*(1-V38))</f>
        <v>4.6681200870125839E-2</v>
      </c>
      <c r="X38" s="123">
        <v>4.3099999999999916E-2</v>
      </c>
      <c r="Y38" s="99">
        <f t="shared" si="4"/>
        <v>47208.462202845287</v>
      </c>
      <c r="Z38" s="88">
        <v>-3.4668997109528421E-2</v>
      </c>
      <c r="AA38" s="90">
        <f t="shared" si="8"/>
        <v>41965.254820076487</v>
      </c>
      <c r="AB38" s="90">
        <f>IF(INDEX('Pace of change parameters'!$E$27:$I$27,1,$B$6)=1,MAX(AA38,Y38),Y38)</f>
        <v>47208.462202845287</v>
      </c>
      <c r="AC38" s="88">
        <f t="shared" si="5"/>
        <v>4.6681200870125839E-2</v>
      </c>
      <c r="AD38" s="134">
        <v>4.3099999999999916E-2</v>
      </c>
      <c r="AE38" s="51">
        <f t="shared" si="6"/>
        <v>47208</v>
      </c>
      <c r="AF38" s="51">
        <v>257.60648229747233</v>
      </c>
      <c r="AG38" s="15">
        <f t="shared" si="7"/>
        <v>4.6670953151675132E-2</v>
      </c>
      <c r="AH38" s="15">
        <f t="shared" si="7"/>
        <v>4.3089787343933095E-2</v>
      </c>
      <c r="AI38" s="51"/>
      <c r="AJ38" s="51">
        <v>43472.399305959043</v>
      </c>
      <c r="AK38" s="51">
        <v>237.2219086222502</v>
      </c>
      <c r="AL38" s="15">
        <f t="shared" si="9"/>
        <v>8.5930400752665559E-2</v>
      </c>
      <c r="AM38" s="53">
        <f t="shared" si="9"/>
        <v>8.5930400752665337E-2</v>
      </c>
    </row>
    <row r="39" spans="1:39" x14ac:dyDescent="0.2">
      <c r="A39" s="160" t="s">
        <v>125</v>
      </c>
      <c r="B39" s="160" t="s">
        <v>126</v>
      </c>
      <c r="D39" s="62">
        <v>56201</v>
      </c>
      <c r="E39" s="67">
        <v>316.97740629290524</v>
      </c>
      <c r="F39" s="50"/>
      <c r="G39" s="82">
        <v>50134.873287221235</v>
      </c>
      <c r="H39" s="75">
        <v>280.94852673958889</v>
      </c>
      <c r="I39" s="84"/>
      <c r="J39" s="94">
        <f t="shared" si="10"/>
        <v>0.12099615128228414</v>
      </c>
      <c r="K39" s="117">
        <f t="shared" si="10"/>
        <v>0.12824014409839402</v>
      </c>
      <c r="L39" s="94">
        <v>4.9840619847660417E-2</v>
      </c>
      <c r="M39" s="88">
        <f>INDEX('Pace of change parameters'!$E$20:$I$20,1,$B$6)</f>
        <v>4.3099999999999999E-2</v>
      </c>
      <c r="N39" s="99">
        <f>IF(INDEX('Pace of change parameters'!$E$28:$I$28,1,$B$6)=1,(1+L39)*D39,D39)</f>
        <v>59002.092676058361</v>
      </c>
      <c r="O39" s="85">
        <f>IF(K39&lt;INDEX('Pace of change parameters'!$E$16:$I$16,1,$B$6),1,IF(K39&gt;INDEX('Pace of change parameters'!$E$17:$I$17,1,$B$6),0,(K39-INDEX('Pace of change parameters'!$E$17:$I$17,1,$B$6))/(INDEX('Pace of change parameters'!$E$16:$I$16,1,$B$6)-INDEX('Pace of change parameters'!$E$17:$I$17,1,$B$6))))</f>
        <v>0</v>
      </c>
      <c r="P39" s="52">
        <v>4.9840619847660417E-2</v>
      </c>
      <c r="Q39" s="52">
        <v>4.3099999999999916E-2</v>
      </c>
      <c r="R39" s="9">
        <f>IF(INDEX('Pace of change parameters'!$E$29:$I$29,1,$B$6)=1,D39*(1+P39),D39)</f>
        <v>59002.092676058361</v>
      </c>
      <c r="S39" s="94">
        <f>IF(P39&lt;INDEX('Pace of change parameters'!$E$22:$I$22,1,$B$6),INDEX('Pace of change parameters'!$E$22:$I$22,1,$B$6),P39)</f>
        <v>4.9840619847660417E-2</v>
      </c>
      <c r="T39" s="123">
        <v>4.3099999999999916E-2</v>
      </c>
      <c r="U39" s="108">
        <f t="shared" si="3"/>
        <v>59002.092676058361</v>
      </c>
      <c r="V39" s="122">
        <f>IF(J39&gt;INDEX('Pace of change parameters'!$E$24:$I$24,1,$B$6),0,IF(J39&lt;INDEX('Pace of change parameters'!$E$23:$I$23,1,$B$6),1,(J39-INDEX('Pace of change parameters'!$E$24:$I$24,1,$B$6))/(INDEX('Pace of change parameters'!$E$23:$I$23,1,$B$6)-INDEX('Pace of change parameters'!$E$24:$I$24,1,$B$6))))</f>
        <v>1</v>
      </c>
      <c r="W39" s="123">
        <f>MIN(S39, S39+(INDEX('Pace of change parameters'!$E$25:$I$25,1,$B$6)-S39)*(1-V39))</f>
        <v>4.9840619847660417E-2</v>
      </c>
      <c r="X39" s="123">
        <v>4.3099999999999916E-2</v>
      </c>
      <c r="Y39" s="99">
        <f t="shared" si="4"/>
        <v>59002.092676058361</v>
      </c>
      <c r="Z39" s="88">
        <v>0</v>
      </c>
      <c r="AA39" s="90">
        <f t="shared" si="8"/>
        <v>52658.72646729149</v>
      </c>
      <c r="AB39" s="90">
        <f>IF(INDEX('Pace of change parameters'!$E$27:$I$27,1,$B$6)=1,MAX(AA39,Y39),Y39)</f>
        <v>59002.092676058361</v>
      </c>
      <c r="AC39" s="88">
        <f t="shared" si="5"/>
        <v>4.9840619847660417E-2</v>
      </c>
      <c r="AD39" s="134">
        <v>4.3099999999999916E-2</v>
      </c>
      <c r="AE39" s="51">
        <f t="shared" si="6"/>
        <v>59002</v>
      </c>
      <c r="AF39" s="51">
        <v>330.63861316099855</v>
      </c>
      <c r="AG39" s="15">
        <f t="shared" si="7"/>
        <v>4.9838970836817875E-2</v>
      </c>
      <c r="AH39" s="15">
        <f t="shared" si="7"/>
        <v>4.3098361576817235E-2</v>
      </c>
      <c r="AI39" s="51"/>
      <c r="AJ39" s="51">
        <v>52658.72646729149</v>
      </c>
      <c r="AK39" s="51">
        <v>295.09183231025435</v>
      </c>
      <c r="AL39" s="15">
        <f t="shared" si="9"/>
        <v>0.12046006347397298</v>
      </c>
      <c r="AM39" s="53">
        <f t="shared" si="9"/>
        <v>0.12046006347397298</v>
      </c>
    </row>
    <row r="40" spans="1:39" x14ac:dyDescent="0.2">
      <c r="A40" s="160" t="s">
        <v>127</v>
      </c>
      <c r="B40" s="160" t="s">
        <v>128</v>
      </c>
      <c r="D40" s="62">
        <v>57546</v>
      </c>
      <c r="E40" s="67">
        <v>371.05577297245645</v>
      </c>
      <c r="F40" s="50"/>
      <c r="G40" s="82">
        <v>51650.330499373275</v>
      </c>
      <c r="H40" s="75">
        <v>332.86132812824383</v>
      </c>
      <c r="I40" s="84"/>
      <c r="J40" s="94">
        <f t="shared" si="10"/>
        <v>0.11414582333985779</v>
      </c>
      <c r="K40" s="117">
        <f t="shared" si="10"/>
        <v>0.11474581640044756</v>
      </c>
      <c r="L40" s="94">
        <v>4.3661733256446622E-2</v>
      </c>
      <c r="M40" s="88">
        <f>INDEX('Pace of change parameters'!$E$20:$I$20,1,$B$6)</f>
        <v>4.3099999999999999E-2</v>
      </c>
      <c r="N40" s="99">
        <f>IF(INDEX('Pace of change parameters'!$E$28:$I$28,1,$B$6)=1,(1+L40)*D40,D40)</f>
        <v>60058.558101975475</v>
      </c>
      <c r="O40" s="85">
        <f>IF(K40&lt;INDEX('Pace of change parameters'!$E$16:$I$16,1,$B$6),1,IF(K40&gt;INDEX('Pace of change parameters'!$E$17:$I$17,1,$B$6),0,(K40-INDEX('Pace of change parameters'!$E$17:$I$17,1,$B$6))/(INDEX('Pace of change parameters'!$E$16:$I$16,1,$B$6)-INDEX('Pace of change parameters'!$E$17:$I$17,1,$B$6))))</f>
        <v>0</v>
      </c>
      <c r="P40" s="52">
        <v>4.3661733256446622E-2</v>
      </c>
      <c r="Q40" s="52">
        <v>4.3099999999999916E-2</v>
      </c>
      <c r="R40" s="9">
        <f>IF(INDEX('Pace of change parameters'!$E$29:$I$29,1,$B$6)=1,D40*(1+P40),D40)</f>
        <v>60058.558101975475</v>
      </c>
      <c r="S40" s="94">
        <f>IF(P40&lt;INDEX('Pace of change parameters'!$E$22:$I$22,1,$B$6),INDEX('Pace of change parameters'!$E$22:$I$22,1,$B$6),P40)</f>
        <v>4.3661733256446622E-2</v>
      </c>
      <c r="T40" s="123">
        <v>4.3099999999999916E-2</v>
      </c>
      <c r="U40" s="108">
        <f t="shared" si="3"/>
        <v>60058.558101975475</v>
      </c>
      <c r="V40" s="122">
        <f>IF(J40&gt;INDEX('Pace of change parameters'!$E$24:$I$24,1,$B$6),0,IF(J40&lt;INDEX('Pace of change parameters'!$E$23:$I$23,1,$B$6),1,(J40-INDEX('Pace of change parameters'!$E$24:$I$24,1,$B$6))/(INDEX('Pace of change parameters'!$E$23:$I$23,1,$B$6)-INDEX('Pace of change parameters'!$E$24:$I$24,1,$B$6))))</f>
        <v>1</v>
      </c>
      <c r="W40" s="123">
        <f>MIN(S40, S40+(INDEX('Pace of change parameters'!$E$25:$I$25,1,$B$6)-S40)*(1-V40))</f>
        <v>4.3661733256446622E-2</v>
      </c>
      <c r="X40" s="123">
        <v>4.3099999999999916E-2</v>
      </c>
      <c r="Y40" s="99">
        <f t="shared" si="4"/>
        <v>60058.558101975475</v>
      </c>
      <c r="Z40" s="88">
        <v>0</v>
      </c>
      <c r="AA40" s="90">
        <f t="shared" si="8"/>
        <v>54250.473719756155</v>
      </c>
      <c r="AB40" s="90">
        <f>IF(INDEX('Pace of change parameters'!$E$27:$I$27,1,$B$6)=1,MAX(AA40,Y40),Y40)</f>
        <v>60058.558101975475</v>
      </c>
      <c r="AC40" s="88">
        <f t="shared" si="5"/>
        <v>4.3661733256446622E-2</v>
      </c>
      <c r="AD40" s="134">
        <v>4.3099999999999916E-2</v>
      </c>
      <c r="AE40" s="51">
        <f t="shared" si="6"/>
        <v>60059</v>
      </c>
      <c r="AF40" s="51">
        <v>387.05112460600367</v>
      </c>
      <c r="AG40" s="15">
        <f t="shared" si="7"/>
        <v>4.3669412296249988E-2</v>
      </c>
      <c r="AH40" s="15">
        <f t="shared" si="7"/>
        <v>4.3107674906689875E-2</v>
      </c>
      <c r="AI40" s="51"/>
      <c r="AJ40" s="51">
        <v>54250.473719756155</v>
      </c>
      <c r="AK40" s="51">
        <v>349.61799003713128</v>
      </c>
      <c r="AL40" s="15">
        <f t="shared" si="9"/>
        <v>0.10706867391147923</v>
      </c>
      <c r="AM40" s="53">
        <f t="shared" si="9"/>
        <v>0.10706867391147923</v>
      </c>
    </row>
    <row r="41" spans="1:39" x14ac:dyDescent="0.2">
      <c r="A41" s="160" t="s">
        <v>129</v>
      </c>
      <c r="B41" s="160" t="s">
        <v>130</v>
      </c>
      <c r="D41" s="62">
        <v>34864</v>
      </c>
      <c r="E41" s="67">
        <v>279.32231131004244</v>
      </c>
      <c r="F41" s="50"/>
      <c r="G41" s="82">
        <v>33908.370877282141</v>
      </c>
      <c r="H41" s="75">
        <v>270.9658218473237</v>
      </c>
      <c r="I41" s="84"/>
      <c r="J41" s="94">
        <f t="shared" si="10"/>
        <v>2.8182690527255971E-2</v>
      </c>
      <c r="K41" s="117">
        <f t="shared" si="10"/>
        <v>3.0839643929067906E-2</v>
      </c>
      <c r="L41" s="94">
        <v>4.5795501605856659E-2</v>
      </c>
      <c r="M41" s="88">
        <f>INDEX('Pace of change parameters'!$E$20:$I$20,1,$B$6)</f>
        <v>4.3099999999999999E-2</v>
      </c>
      <c r="N41" s="99">
        <f>IF(INDEX('Pace of change parameters'!$E$28:$I$28,1,$B$6)=1,(1+L41)*D41,D41)</f>
        <v>36460.614367986585</v>
      </c>
      <c r="O41" s="85">
        <f>IF(K41&lt;INDEX('Pace of change parameters'!$E$16:$I$16,1,$B$6),1,IF(K41&gt;INDEX('Pace of change parameters'!$E$17:$I$17,1,$B$6),0,(K41-INDEX('Pace of change parameters'!$E$17:$I$17,1,$B$6))/(INDEX('Pace of change parameters'!$E$16:$I$16,1,$B$6)-INDEX('Pace of change parameters'!$E$17:$I$17,1,$B$6))))</f>
        <v>0</v>
      </c>
      <c r="P41" s="52">
        <v>4.5795501605856659E-2</v>
      </c>
      <c r="Q41" s="52">
        <v>4.3099999999999916E-2</v>
      </c>
      <c r="R41" s="9">
        <f>IF(INDEX('Pace of change parameters'!$E$29:$I$29,1,$B$6)=1,D41*(1+P41),D41)</f>
        <v>36460.614367986585</v>
      </c>
      <c r="S41" s="94">
        <f>IF(P41&lt;INDEX('Pace of change parameters'!$E$22:$I$22,1,$B$6),INDEX('Pace of change parameters'!$E$22:$I$22,1,$B$6),P41)</f>
        <v>4.5795501605856659E-2</v>
      </c>
      <c r="T41" s="123">
        <v>4.3099999999999916E-2</v>
      </c>
      <c r="U41" s="108">
        <f t="shared" si="3"/>
        <v>36460.614367986585</v>
      </c>
      <c r="V41" s="122">
        <f>IF(J41&gt;INDEX('Pace of change parameters'!$E$24:$I$24,1,$B$6),0,IF(J41&lt;INDEX('Pace of change parameters'!$E$23:$I$23,1,$B$6),1,(J41-INDEX('Pace of change parameters'!$E$24:$I$24,1,$B$6))/(INDEX('Pace of change parameters'!$E$23:$I$23,1,$B$6)-INDEX('Pace of change parameters'!$E$24:$I$24,1,$B$6))))</f>
        <v>1</v>
      </c>
      <c r="W41" s="123">
        <f>MIN(S41, S41+(INDEX('Pace of change parameters'!$E$25:$I$25,1,$B$6)-S41)*(1-V41))</f>
        <v>4.5795501605856659E-2</v>
      </c>
      <c r="X41" s="123">
        <v>4.3099999999999916E-2</v>
      </c>
      <c r="Y41" s="99">
        <f t="shared" si="4"/>
        <v>36460.614367986585</v>
      </c>
      <c r="Z41" s="88">
        <v>0</v>
      </c>
      <c r="AA41" s="90">
        <f t="shared" si="8"/>
        <v>35615.361322422919</v>
      </c>
      <c r="AB41" s="90">
        <f>IF(INDEX('Pace of change parameters'!$E$27:$I$27,1,$B$6)=1,MAX(AA41,Y41),Y41)</f>
        <v>36460.614367986585</v>
      </c>
      <c r="AC41" s="88">
        <f t="shared" si="5"/>
        <v>4.5795501605856659E-2</v>
      </c>
      <c r="AD41" s="134">
        <v>4.3099999999999916E-2</v>
      </c>
      <c r="AE41" s="51">
        <f t="shared" si="6"/>
        <v>36461</v>
      </c>
      <c r="AF41" s="51">
        <v>291.36418455875861</v>
      </c>
      <c r="AG41" s="15">
        <f t="shared" ref="AG41:AH72" si="11">AE41/D41 - 1</f>
        <v>4.5806562643414317E-2</v>
      </c>
      <c r="AH41" s="15">
        <f t="shared" si="11"/>
        <v>4.3111032528117432E-2</v>
      </c>
      <c r="AI41" s="51"/>
      <c r="AJ41" s="51">
        <v>35615.361322422919</v>
      </c>
      <c r="AK41" s="51">
        <v>284.60658537816585</v>
      </c>
      <c r="AL41" s="15">
        <f t="shared" si="9"/>
        <v>2.3743650104278924E-2</v>
      </c>
      <c r="AM41" s="53">
        <f t="shared" si="9"/>
        <v>2.3743650104278924E-2</v>
      </c>
    </row>
    <row r="42" spans="1:39" x14ac:dyDescent="0.2">
      <c r="A42" s="160" t="s">
        <v>131</v>
      </c>
      <c r="B42" s="160" t="s">
        <v>132</v>
      </c>
      <c r="D42" s="62">
        <v>58182</v>
      </c>
      <c r="E42" s="67">
        <v>292.87866479612973</v>
      </c>
      <c r="F42" s="50"/>
      <c r="G42" s="82">
        <v>54711.646034451885</v>
      </c>
      <c r="H42" s="75">
        <v>274.27621991280728</v>
      </c>
      <c r="I42" s="84"/>
      <c r="J42" s="94">
        <f t="shared" si="10"/>
        <v>6.3429895042142137E-2</v>
      </c>
      <c r="K42" s="117">
        <f t="shared" si="10"/>
        <v>6.7823761349912859E-2</v>
      </c>
      <c r="L42" s="94">
        <v>4.7409867502318015E-2</v>
      </c>
      <c r="M42" s="88">
        <f>INDEX('Pace of change parameters'!$E$20:$I$20,1,$B$6)</f>
        <v>4.3099999999999999E-2</v>
      </c>
      <c r="N42" s="99">
        <f>IF(INDEX('Pace of change parameters'!$E$28:$I$28,1,$B$6)=1,(1+L42)*D42,D42)</f>
        <v>60940.400911019868</v>
      </c>
      <c r="O42" s="85">
        <f>IF(K42&lt;INDEX('Pace of change parameters'!$E$16:$I$16,1,$B$6),1,IF(K42&gt;INDEX('Pace of change parameters'!$E$17:$I$17,1,$B$6),0,(K42-INDEX('Pace of change parameters'!$E$17:$I$17,1,$B$6))/(INDEX('Pace of change parameters'!$E$16:$I$16,1,$B$6)-INDEX('Pace of change parameters'!$E$17:$I$17,1,$B$6))))</f>
        <v>0</v>
      </c>
      <c r="P42" s="52">
        <v>4.7409867502318015E-2</v>
      </c>
      <c r="Q42" s="52">
        <v>4.3099999999999916E-2</v>
      </c>
      <c r="R42" s="9">
        <f>IF(INDEX('Pace of change parameters'!$E$29:$I$29,1,$B$6)=1,D42*(1+P42),D42)</f>
        <v>60940.400911019868</v>
      </c>
      <c r="S42" s="94">
        <f>IF(P42&lt;INDEX('Pace of change parameters'!$E$22:$I$22,1,$B$6),INDEX('Pace of change parameters'!$E$22:$I$22,1,$B$6),P42)</f>
        <v>4.7409867502318015E-2</v>
      </c>
      <c r="T42" s="123">
        <v>4.3099999999999916E-2</v>
      </c>
      <c r="U42" s="108">
        <f t="shared" si="3"/>
        <v>60940.400911019868</v>
      </c>
      <c r="V42" s="122">
        <f>IF(J42&gt;INDEX('Pace of change parameters'!$E$24:$I$24,1,$B$6),0,IF(J42&lt;INDEX('Pace of change parameters'!$E$23:$I$23,1,$B$6),1,(J42-INDEX('Pace of change parameters'!$E$24:$I$24,1,$B$6))/(INDEX('Pace of change parameters'!$E$23:$I$23,1,$B$6)-INDEX('Pace of change parameters'!$E$24:$I$24,1,$B$6))))</f>
        <v>1</v>
      </c>
      <c r="W42" s="123">
        <f>MIN(S42, S42+(INDEX('Pace of change parameters'!$E$25:$I$25,1,$B$6)-S42)*(1-V42))</f>
        <v>4.7409867502318015E-2</v>
      </c>
      <c r="X42" s="123">
        <v>4.3099999999999916E-2</v>
      </c>
      <c r="Y42" s="99">
        <f t="shared" si="4"/>
        <v>60940.400911019868</v>
      </c>
      <c r="Z42" s="88">
        <v>0</v>
      </c>
      <c r="AA42" s="90">
        <f t="shared" si="8"/>
        <v>57465.899765978233</v>
      </c>
      <c r="AB42" s="90">
        <f>IF(INDEX('Pace of change parameters'!$E$27:$I$27,1,$B$6)=1,MAX(AA42,Y42),Y42)</f>
        <v>60940.400911019868</v>
      </c>
      <c r="AC42" s="88">
        <f t="shared" si="5"/>
        <v>4.7409867502318015E-2</v>
      </c>
      <c r="AD42" s="134">
        <v>4.3099999999999916E-2</v>
      </c>
      <c r="AE42" s="51">
        <f t="shared" si="6"/>
        <v>60940</v>
      </c>
      <c r="AF42" s="51">
        <v>305.49972543252369</v>
      </c>
      <c r="AG42" s="15">
        <f t="shared" si="11"/>
        <v>4.7402976865697388E-2</v>
      </c>
      <c r="AH42" s="15">
        <f t="shared" si="11"/>
        <v>4.3093137716874619E-2</v>
      </c>
      <c r="AI42" s="51"/>
      <c r="AJ42" s="51">
        <v>57465.899765978233</v>
      </c>
      <c r="AK42" s="51">
        <v>288.08363308564617</v>
      </c>
      <c r="AL42" s="15">
        <f t="shared" si="9"/>
        <v>6.0454987186654208E-2</v>
      </c>
      <c r="AM42" s="53">
        <f t="shared" si="9"/>
        <v>6.0454987186654208E-2</v>
      </c>
    </row>
    <row r="43" spans="1:39" x14ac:dyDescent="0.2">
      <c r="A43" s="160" t="s">
        <v>133</v>
      </c>
      <c r="B43" s="160" t="s">
        <v>134</v>
      </c>
      <c r="D43" s="62">
        <v>95285</v>
      </c>
      <c r="E43" s="67">
        <v>305.35069977594657</v>
      </c>
      <c r="F43" s="50"/>
      <c r="G43" s="82">
        <v>83653.371750115257</v>
      </c>
      <c r="H43" s="75">
        <v>266.74844975353886</v>
      </c>
      <c r="I43" s="84"/>
      <c r="J43" s="94">
        <f t="shared" si="10"/>
        <v>0.13904554002473568</v>
      </c>
      <c r="K43" s="117">
        <f t="shared" si="10"/>
        <v>0.14471405572581242</v>
      </c>
      <c r="L43" s="94">
        <v>4.8291038040204182E-2</v>
      </c>
      <c r="M43" s="88">
        <f>INDEX('Pace of change parameters'!$E$20:$I$20,1,$B$6)</f>
        <v>4.3099999999999999E-2</v>
      </c>
      <c r="N43" s="99">
        <f>IF(INDEX('Pace of change parameters'!$E$28:$I$28,1,$B$6)=1,(1+L43)*D43,D43)</f>
        <v>99886.411559660861</v>
      </c>
      <c r="O43" s="85">
        <f>IF(K43&lt;INDEX('Pace of change parameters'!$E$16:$I$16,1,$B$6),1,IF(K43&gt;INDEX('Pace of change parameters'!$E$17:$I$17,1,$B$6),0,(K43-INDEX('Pace of change parameters'!$E$17:$I$17,1,$B$6))/(INDEX('Pace of change parameters'!$E$16:$I$16,1,$B$6)-INDEX('Pace of change parameters'!$E$17:$I$17,1,$B$6))))</f>
        <v>0</v>
      </c>
      <c r="P43" s="52">
        <v>4.8291038040204182E-2</v>
      </c>
      <c r="Q43" s="52">
        <v>4.3099999999999916E-2</v>
      </c>
      <c r="R43" s="9">
        <f>IF(INDEX('Pace of change parameters'!$E$29:$I$29,1,$B$6)=1,D43*(1+P43),D43)</f>
        <v>99886.411559660861</v>
      </c>
      <c r="S43" s="94">
        <f>IF(P43&lt;INDEX('Pace of change parameters'!$E$22:$I$22,1,$B$6),INDEX('Pace of change parameters'!$E$22:$I$22,1,$B$6),P43)</f>
        <v>4.8291038040204182E-2</v>
      </c>
      <c r="T43" s="123">
        <v>4.3099999999999916E-2</v>
      </c>
      <c r="U43" s="108">
        <f t="shared" si="3"/>
        <v>99886.411559660861</v>
      </c>
      <c r="V43" s="122">
        <f>IF(J43&gt;INDEX('Pace of change parameters'!$E$24:$I$24,1,$B$6),0,IF(J43&lt;INDEX('Pace of change parameters'!$E$23:$I$23,1,$B$6),1,(J43-INDEX('Pace of change parameters'!$E$24:$I$24,1,$B$6))/(INDEX('Pace of change parameters'!$E$23:$I$23,1,$B$6)-INDEX('Pace of change parameters'!$E$24:$I$24,1,$B$6))))</f>
        <v>1</v>
      </c>
      <c r="W43" s="123">
        <f>MIN(S43, S43+(INDEX('Pace of change parameters'!$E$25:$I$25,1,$B$6)-S43)*(1-V43))</f>
        <v>4.8291038040204182E-2</v>
      </c>
      <c r="X43" s="123">
        <v>4.3099999999999916E-2</v>
      </c>
      <c r="Y43" s="99">
        <f t="shared" si="4"/>
        <v>99886.411559660861</v>
      </c>
      <c r="Z43" s="88">
        <v>-4.3127889867272673E-2</v>
      </c>
      <c r="AA43" s="90">
        <f t="shared" si="8"/>
        <v>84075.174398131378</v>
      </c>
      <c r="AB43" s="90">
        <f>IF(INDEX('Pace of change parameters'!$E$27:$I$27,1,$B$6)=1,MAX(AA43,Y43),Y43)</f>
        <v>99886.411559660861</v>
      </c>
      <c r="AC43" s="88">
        <f t="shared" si="5"/>
        <v>4.8291038040204182E-2</v>
      </c>
      <c r="AD43" s="134">
        <v>4.3099999999999916E-2</v>
      </c>
      <c r="AE43" s="51">
        <f t="shared" si="6"/>
        <v>99886</v>
      </c>
      <c r="AF43" s="51">
        <v>318.51000258151902</v>
      </c>
      <c r="AG43" s="15">
        <f t="shared" si="11"/>
        <v>4.8286718790995442E-2</v>
      </c>
      <c r="AH43" s="15">
        <f t="shared" si="11"/>
        <v>4.3095702139304803E-2</v>
      </c>
      <c r="AI43" s="51"/>
      <c r="AJ43" s="51">
        <v>87864.588702945213</v>
      </c>
      <c r="AK43" s="51">
        <v>280.17690541816859</v>
      </c>
      <c r="AL43" s="15">
        <f t="shared" si="9"/>
        <v>0.13681747646594089</v>
      </c>
      <c r="AM43" s="53">
        <f t="shared" si="9"/>
        <v>0.13681747646594089</v>
      </c>
    </row>
    <row r="44" spans="1:39" x14ac:dyDescent="0.2">
      <c r="A44" s="160" t="s">
        <v>135</v>
      </c>
      <c r="B44" s="160" t="s">
        <v>136</v>
      </c>
      <c r="D44" s="62">
        <v>75513</v>
      </c>
      <c r="E44" s="67">
        <v>302.65607163131443</v>
      </c>
      <c r="F44" s="50"/>
      <c r="G44" s="82">
        <v>70258.452893348993</v>
      </c>
      <c r="H44" s="75">
        <v>280.00323073024282</v>
      </c>
      <c r="I44" s="84"/>
      <c r="J44" s="94">
        <f t="shared" si="10"/>
        <v>7.4788824550795496E-2</v>
      </c>
      <c r="K44" s="117">
        <f t="shared" si="10"/>
        <v>8.090206974395775E-2</v>
      </c>
      <c r="L44" s="94">
        <v>4.9033003689029409E-2</v>
      </c>
      <c r="M44" s="88">
        <f>INDEX('Pace of change parameters'!$E$20:$I$20,1,$B$6)</f>
        <v>4.3099999999999999E-2</v>
      </c>
      <c r="N44" s="99">
        <f>IF(INDEX('Pace of change parameters'!$E$28:$I$28,1,$B$6)=1,(1+L44)*D44,D44)</f>
        <v>79215.629207569684</v>
      </c>
      <c r="O44" s="85">
        <f>IF(K44&lt;INDEX('Pace of change parameters'!$E$16:$I$16,1,$B$6),1,IF(K44&gt;INDEX('Pace of change parameters'!$E$17:$I$17,1,$B$6),0,(K44-INDEX('Pace of change parameters'!$E$17:$I$17,1,$B$6))/(INDEX('Pace of change parameters'!$E$16:$I$16,1,$B$6)-INDEX('Pace of change parameters'!$E$17:$I$17,1,$B$6))))</f>
        <v>0</v>
      </c>
      <c r="P44" s="52">
        <v>4.9033003689029409E-2</v>
      </c>
      <c r="Q44" s="52">
        <v>4.3099999999999916E-2</v>
      </c>
      <c r="R44" s="9">
        <f>IF(INDEX('Pace of change parameters'!$E$29:$I$29,1,$B$6)=1,D44*(1+P44),D44)</f>
        <v>79215.629207569684</v>
      </c>
      <c r="S44" s="94">
        <f>IF(P44&lt;INDEX('Pace of change parameters'!$E$22:$I$22,1,$B$6),INDEX('Pace of change parameters'!$E$22:$I$22,1,$B$6),P44)</f>
        <v>4.9033003689029409E-2</v>
      </c>
      <c r="T44" s="123">
        <v>4.3099999999999916E-2</v>
      </c>
      <c r="U44" s="108">
        <f t="shared" si="3"/>
        <v>79215.629207569684</v>
      </c>
      <c r="V44" s="122">
        <f>IF(J44&gt;INDEX('Pace of change parameters'!$E$24:$I$24,1,$B$6),0,IF(J44&lt;INDEX('Pace of change parameters'!$E$23:$I$23,1,$B$6),1,(J44-INDEX('Pace of change parameters'!$E$24:$I$24,1,$B$6))/(INDEX('Pace of change parameters'!$E$23:$I$23,1,$B$6)-INDEX('Pace of change parameters'!$E$24:$I$24,1,$B$6))))</f>
        <v>1</v>
      </c>
      <c r="W44" s="123">
        <f>MIN(S44, S44+(INDEX('Pace of change parameters'!$E$25:$I$25,1,$B$6)-S44)*(1-V44))</f>
        <v>4.9033003689029409E-2</v>
      </c>
      <c r="X44" s="123">
        <v>4.3099999999999916E-2</v>
      </c>
      <c r="Y44" s="99">
        <f t="shared" si="4"/>
        <v>79215.629207569684</v>
      </c>
      <c r="Z44" s="88">
        <v>-7.3687630678523908E-3</v>
      </c>
      <c r="AA44" s="90">
        <f t="shared" si="8"/>
        <v>73251.572153735993</v>
      </c>
      <c r="AB44" s="90">
        <f>IF(INDEX('Pace of change parameters'!$E$27:$I$27,1,$B$6)=1,MAX(AA44,Y44),Y44)</f>
        <v>79215.629207569684</v>
      </c>
      <c r="AC44" s="88">
        <f t="shared" si="5"/>
        <v>4.9033003689029409E-2</v>
      </c>
      <c r="AD44" s="134">
        <v>4.3099999999999916E-2</v>
      </c>
      <c r="AE44" s="51">
        <f t="shared" si="6"/>
        <v>79216</v>
      </c>
      <c r="AF44" s="51">
        <v>315.70202604940442</v>
      </c>
      <c r="AG44" s="15">
        <f t="shared" si="11"/>
        <v>4.9037914001562655E-2</v>
      </c>
      <c r="AH44" s="15">
        <f t="shared" si="11"/>
        <v>4.3104882541336043E-2</v>
      </c>
      <c r="AI44" s="51"/>
      <c r="AJ44" s="51">
        <v>73795.352622721446</v>
      </c>
      <c r="AK44" s="51">
        <v>294.09894889950755</v>
      </c>
      <c r="AL44" s="15">
        <f t="shared" si="9"/>
        <v>7.3455132127243861E-2</v>
      </c>
      <c r="AM44" s="53">
        <f t="shared" si="9"/>
        <v>7.3455132127243861E-2</v>
      </c>
    </row>
    <row r="45" spans="1:39" x14ac:dyDescent="0.2">
      <c r="A45" s="160" t="s">
        <v>137</v>
      </c>
      <c r="B45" s="160" t="s">
        <v>138</v>
      </c>
      <c r="D45" s="62">
        <v>76027</v>
      </c>
      <c r="E45" s="67">
        <v>309.40968464044147</v>
      </c>
      <c r="F45" s="50"/>
      <c r="G45" s="82">
        <v>68835.775557377085</v>
      </c>
      <c r="H45" s="75">
        <v>278.17108517647529</v>
      </c>
      <c r="I45" s="84"/>
      <c r="J45" s="94">
        <f t="shared" si="10"/>
        <v>0.10446928772711761</v>
      </c>
      <c r="K45" s="117">
        <f t="shared" si="10"/>
        <v>0.11229995182334651</v>
      </c>
      <c r="L45" s="94">
        <v>5.0495557132770541E-2</v>
      </c>
      <c r="M45" s="88">
        <f>INDEX('Pace of change parameters'!$E$20:$I$20,1,$B$6)</f>
        <v>4.3099999999999999E-2</v>
      </c>
      <c r="N45" s="99">
        <f>IF(INDEX('Pace of change parameters'!$E$28:$I$28,1,$B$6)=1,(1+L45)*D45,D45)</f>
        <v>79866.025722133141</v>
      </c>
      <c r="O45" s="85">
        <f>IF(K45&lt;INDEX('Pace of change parameters'!$E$16:$I$16,1,$B$6),1,IF(K45&gt;INDEX('Pace of change parameters'!$E$17:$I$17,1,$B$6),0,(K45-INDEX('Pace of change parameters'!$E$17:$I$17,1,$B$6))/(INDEX('Pace of change parameters'!$E$16:$I$16,1,$B$6)-INDEX('Pace of change parameters'!$E$17:$I$17,1,$B$6))))</f>
        <v>0</v>
      </c>
      <c r="P45" s="52">
        <v>5.0495557132770541E-2</v>
      </c>
      <c r="Q45" s="52">
        <v>4.3099999999999916E-2</v>
      </c>
      <c r="R45" s="9">
        <f>IF(INDEX('Pace of change parameters'!$E$29:$I$29,1,$B$6)=1,D45*(1+P45),D45)</f>
        <v>79866.025722133141</v>
      </c>
      <c r="S45" s="94">
        <f>IF(P45&lt;INDEX('Pace of change parameters'!$E$22:$I$22,1,$B$6),INDEX('Pace of change parameters'!$E$22:$I$22,1,$B$6),P45)</f>
        <v>5.0495557132770541E-2</v>
      </c>
      <c r="T45" s="123">
        <v>4.3099999999999916E-2</v>
      </c>
      <c r="U45" s="108">
        <f t="shared" si="3"/>
        <v>79866.025722133141</v>
      </c>
      <c r="V45" s="122">
        <f>IF(J45&gt;INDEX('Pace of change parameters'!$E$24:$I$24,1,$B$6),0,IF(J45&lt;INDEX('Pace of change parameters'!$E$23:$I$23,1,$B$6),1,(J45-INDEX('Pace of change parameters'!$E$24:$I$24,1,$B$6))/(INDEX('Pace of change parameters'!$E$23:$I$23,1,$B$6)-INDEX('Pace of change parameters'!$E$24:$I$24,1,$B$6))))</f>
        <v>1</v>
      </c>
      <c r="W45" s="123">
        <f>MIN(S45, S45+(INDEX('Pace of change parameters'!$E$25:$I$25,1,$B$6)-S45)*(1-V45))</f>
        <v>5.0495557132770541E-2</v>
      </c>
      <c r="X45" s="123">
        <v>4.3099999999999916E-2</v>
      </c>
      <c r="Y45" s="99">
        <f t="shared" si="4"/>
        <v>79866.025722133141</v>
      </c>
      <c r="Z45" s="88">
        <v>-4.3116752750552712E-3</v>
      </c>
      <c r="AA45" s="90">
        <f t="shared" si="8"/>
        <v>71989.317228112879</v>
      </c>
      <c r="AB45" s="90">
        <f>IF(INDEX('Pace of change parameters'!$E$27:$I$27,1,$B$6)=1,MAX(AA45,Y45),Y45)</f>
        <v>79866.025722133141</v>
      </c>
      <c r="AC45" s="88">
        <f t="shared" si="5"/>
        <v>5.0495557132770541E-2</v>
      </c>
      <c r="AD45" s="134">
        <v>4.3099999999999916E-2</v>
      </c>
      <c r="AE45" s="51">
        <f t="shared" si="6"/>
        <v>79866</v>
      </c>
      <c r="AF45" s="51">
        <v>322.74513810316847</v>
      </c>
      <c r="AG45" s="15">
        <f t="shared" si="11"/>
        <v>5.0495218803846109E-2</v>
      </c>
      <c r="AH45" s="15">
        <f t="shared" si="11"/>
        <v>4.3099664052933084E-2</v>
      </c>
      <c r="AI45" s="51"/>
      <c r="AJ45" s="51">
        <v>72301.055903211149</v>
      </c>
      <c r="AK45" s="51">
        <v>292.17457081219521</v>
      </c>
      <c r="AL45" s="15">
        <f t="shared" si="9"/>
        <v>0.10463117035131519</v>
      </c>
      <c r="AM45" s="53">
        <f t="shared" si="9"/>
        <v>0.10463117035131542</v>
      </c>
    </row>
    <row r="46" spans="1:39" x14ac:dyDescent="0.2">
      <c r="A46" s="160" t="s">
        <v>139</v>
      </c>
      <c r="B46" s="160" t="s">
        <v>140</v>
      </c>
      <c r="D46" s="62">
        <v>26560</v>
      </c>
      <c r="E46" s="67">
        <v>254.11582426054457</v>
      </c>
      <c r="F46" s="50"/>
      <c r="G46" s="82">
        <v>24569.906064224706</v>
      </c>
      <c r="H46" s="75">
        <v>234.61686582807258</v>
      </c>
      <c r="I46" s="84"/>
      <c r="J46" s="94">
        <f t="shared" si="10"/>
        <v>8.09972138506867E-2</v>
      </c>
      <c r="K46" s="117">
        <f t="shared" si="10"/>
        <v>8.3109789927723554E-2</v>
      </c>
      <c r="L46" s="94">
        <v>4.5138514140204977E-2</v>
      </c>
      <c r="M46" s="88">
        <f>INDEX('Pace of change parameters'!$E$20:$I$20,1,$B$6)</f>
        <v>4.3099999999999999E-2</v>
      </c>
      <c r="N46" s="99">
        <f>IF(INDEX('Pace of change parameters'!$E$28:$I$28,1,$B$6)=1,(1+L46)*D46,D46)</f>
        <v>27758.878935563844</v>
      </c>
      <c r="O46" s="85">
        <f>IF(K46&lt;INDEX('Pace of change parameters'!$E$16:$I$16,1,$B$6),1,IF(K46&gt;INDEX('Pace of change parameters'!$E$17:$I$17,1,$B$6),0,(K46-INDEX('Pace of change parameters'!$E$17:$I$17,1,$B$6))/(INDEX('Pace of change parameters'!$E$16:$I$16,1,$B$6)-INDEX('Pace of change parameters'!$E$17:$I$17,1,$B$6))))</f>
        <v>0</v>
      </c>
      <c r="P46" s="52">
        <v>4.5138514140204977E-2</v>
      </c>
      <c r="Q46" s="52">
        <v>4.3099999999999916E-2</v>
      </c>
      <c r="R46" s="9">
        <f>IF(INDEX('Pace of change parameters'!$E$29:$I$29,1,$B$6)=1,D46*(1+P46),D46)</f>
        <v>27758.878935563844</v>
      </c>
      <c r="S46" s="94">
        <f>IF(P46&lt;INDEX('Pace of change parameters'!$E$22:$I$22,1,$B$6),INDEX('Pace of change parameters'!$E$22:$I$22,1,$B$6),P46)</f>
        <v>4.5138514140204977E-2</v>
      </c>
      <c r="T46" s="123">
        <v>4.3099999999999916E-2</v>
      </c>
      <c r="U46" s="108">
        <f t="shared" si="3"/>
        <v>27758.878935563844</v>
      </c>
      <c r="V46" s="122">
        <f>IF(J46&gt;INDEX('Pace of change parameters'!$E$24:$I$24,1,$B$6),0,IF(J46&lt;INDEX('Pace of change parameters'!$E$23:$I$23,1,$B$6),1,(J46-INDEX('Pace of change parameters'!$E$24:$I$24,1,$B$6))/(INDEX('Pace of change parameters'!$E$23:$I$23,1,$B$6)-INDEX('Pace of change parameters'!$E$24:$I$24,1,$B$6))))</f>
        <v>1</v>
      </c>
      <c r="W46" s="123">
        <f>MIN(S46, S46+(INDEX('Pace of change parameters'!$E$25:$I$25,1,$B$6)-S46)*(1-V46))</f>
        <v>4.5138514140204977E-2</v>
      </c>
      <c r="X46" s="123">
        <v>4.3099999999999916E-2</v>
      </c>
      <c r="Y46" s="99">
        <f t="shared" si="4"/>
        <v>27758.878935563844</v>
      </c>
      <c r="Z46" s="88">
        <v>-2.5129230884881393E-2</v>
      </c>
      <c r="AA46" s="90">
        <f t="shared" si="8"/>
        <v>25158.28164099111</v>
      </c>
      <c r="AB46" s="90">
        <f>IF(INDEX('Pace of change parameters'!$E$27:$I$27,1,$B$6)=1,MAX(AA46,Y46),Y46)</f>
        <v>27758.878935563844</v>
      </c>
      <c r="AC46" s="88">
        <f t="shared" si="5"/>
        <v>4.5138514140204977E-2</v>
      </c>
      <c r="AD46" s="134">
        <v>4.3099999999999916E-2</v>
      </c>
      <c r="AE46" s="51">
        <f t="shared" si="6"/>
        <v>27759</v>
      </c>
      <c r="AF46" s="51">
        <v>265.06937232472376</v>
      </c>
      <c r="AG46" s="15">
        <f t="shared" si="11"/>
        <v>4.5143072289156594E-2</v>
      </c>
      <c r="AH46" s="15">
        <f t="shared" si="11"/>
        <v>4.3104549258406344E-2</v>
      </c>
      <c r="AI46" s="51"/>
      <c r="AJ46" s="51">
        <v>25806.786333153734</v>
      </c>
      <c r="AK46" s="51">
        <v>246.42777675879242</v>
      </c>
      <c r="AL46" s="15">
        <f t="shared" si="9"/>
        <v>7.5647298413839215E-2</v>
      </c>
      <c r="AM46" s="53">
        <f t="shared" si="9"/>
        <v>7.5647298413839215E-2</v>
      </c>
    </row>
    <row r="47" spans="1:39" x14ac:dyDescent="0.2">
      <c r="A47" s="160" t="s">
        <v>141</v>
      </c>
      <c r="B47" s="160" t="s">
        <v>142</v>
      </c>
      <c r="D47" s="62">
        <v>57637</v>
      </c>
      <c r="E47" s="67">
        <v>260.87143434886184</v>
      </c>
      <c r="F47" s="50"/>
      <c r="G47" s="82">
        <v>58533.686124361731</v>
      </c>
      <c r="H47" s="75">
        <v>263.02218876078859</v>
      </c>
      <c r="I47" s="84"/>
      <c r="J47" s="94">
        <f t="shared" si="10"/>
        <v>-1.5319146695402353E-2</v>
      </c>
      <c r="K47" s="117">
        <f t="shared" si="10"/>
        <v>-8.1770835459163971E-3</v>
      </c>
      <c r="L47" s="94">
        <v>5.066578747949313E-2</v>
      </c>
      <c r="M47" s="88">
        <f>INDEX('Pace of change parameters'!$E$20:$I$20,1,$B$6)</f>
        <v>4.3099999999999999E-2</v>
      </c>
      <c r="N47" s="99">
        <f>IF(INDEX('Pace of change parameters'!$E$28:$I$28,1,$B$6)=1,(1+L47)*D47,D47)</f>
        <v>60557.223992955544</v>
      </c>
      <c r="O47" s="85">
        <f>IF(K47&lt;INDEX('Pace of change parameters'!$E$16:$I$16,1,$B$6),1,IF(K47&gt;INDEX('Pace of change parameters'!$E$17:$I$17,1,$B$6),0,(K47-INDEX('Pace of change parameters'!$E$17:$I$17,1,$B$6))/(INDEX('Pace of change parameters'!$E$16:$I$16,1,$B$6)-INDEX('Pace of change parameters'!$E$17:$I$17,1,$B$6))))</f>
        <v>0</v>
      </c>
      <c r="P47" s="52">
        <v>5.066578747949313E-2</v>
      </c>
      <c r="Q47" s="52">
        <v>4.3099999999999916E-2</v>
      </c>
      <c r="R47" s="9">
        <f>IF(INDEX('Pace of change parameters'!$E$29:$I$29,1,$B$6)=1,D47*(1+P47),D47)</f>
        <v>60557.223992955544</v>
      </c>
      <c r="S47" s="94">
        <f>IF(P47&lt;INDEX('Pace of change parameters'!$E$22:$I$22,1,$B$6),INDEX('Pace of change parameters'!$E$22:$I$22,1,$B$6),P47)</f>
        <v>5.066578747949313E-2</v>
      </c>
      <c r="T47" s="123">
        <v>4.3099999999999916E-2</v>
      </c>
      <c r="U47" s="108">
        <f t="shared" si="3"/>
        <v>60557.223992955544</v>
      </c>
      <c r="V47" s="122">
        <f>IF(J47&gt;INDEX('Pace of change parameters'!$E$24:$I$24,1,$B$6),0,IF(J47&lt;INDEX('Pace of change parameters'!$E$23:$I$23,1,$B$6),1,(J47-INDEX('Pace of change parameters'!$E$24:$I$24,1,$B$6))/(INDEX('Pace of change parameters'!$E$23:$I$23,1,$B$6)-INDEX('Pace of change parameters'!$E$24:$I$24,1,$B$6))))</f>
        <v>1</v>
      </c>
      <c r="W47" s="123">
        <f>MIN(S47, S47+(INDEX('Pace of change parameters'!$E$25:$I$25,1,$B$6)-S47)*(1-V47))</f>
        <v>5.066578747949313E-2</v>
      </c>
      <c r="X47" s="123">
        <v>4.3099999999999916E-2</v>
      </c>
      <c r="Y47" s="99">
        <f t="shared" si="4"/>
        <v>60557.223992955544</v>
      </c>
      <c r="Z47" s="88">
        <v>-1.7854941665913726E-2</v>
      </c>
      <c r="AA47" s="90">
        <f t="shared" si="8"/>
        <v>60382.618211925212</v>
      </c>
      <c r="AB47" s="90">
        <f>IF(INDEX('Pace of change parameters'!$E$27:$I$27,1,$B$6)=1,MAX(AA47,Y47),Y47)</f>
        <v>60557.223992955544</v>
      </c>
      <c r="AC47" s="88">
        <f t="shared" si="5"/>
        <v>5.066578747949313E-2</v>
      </c>
      <c r="AD47" s="134">
        <v>4.3099999999999916E-2</v>
      </c>
      <c r="AE47" s="51">
        <f t="shared" si="6"/>
        <v>60557</v>
      </c>
      <c r="AF47" s="51">
        <v>272.11398665285679</v>
      </c>
      <c r="AG47" s="15">
        <f t="shared" si="11"/>
        <v>5.0661901209292592E-2</v>
      </c>
      <c r="AH47" s="15">
        <f t="shared" si="11"/>
        <v>4.3096141714620728E-2</v>
      </c>
      <c r="AI47" s="51"/>
      <c r="AJ47" s="51">
        <v>61480.346207052309</v>
      </c>
      <c r="AK47" s="51">
        <v>276.26305971562078</v>
      </c>
      <c r="AL47" s="15">
        <f t="shared" si="9"/>
        <v>-1.5018559003273646E-2</v>
      </c>
      <c r="AM47" s="53">
        <f t="shared" si="9"/>
        <v>-1.5018559003273757E-2</v>
      </c>
    </row>
    <row r="48" spans="1:39" x14ac:dyDescent="0.2">
      <c r="A48" s="160" t="s">
        <v>143</v>
      </c>
      <c r="B48" s="160" t="s">
        <v>144</v>
      </c>
      <c r="D48" s="62">
        <v>68216</v>
      </c>
      <c r="E48" s="67">
        <v>260.17556299009306</v>
      </c>
      <c r="F48" s="50"/>
      <c r="G48" s="82">
        <v>63486.198366821009</v>
      </c>
      <c r="H48" s="75">
        <v>241.50402269895145</v>
      </c>
      <c r="I48" s="84"/>
      <c r="J48" s="94">
        <f t="shared" si="10"/>
        <v>7.4501257830093426E-2</v>
      </c>
      <c r="K48" s="117">
        <f t="shared" si="10"/>
        <v>7.7313578806994743E-2</v>
      </c>
      <c r="L48" s="94">
        <v>4.5830133622113856E-2</v>
      </c>
      <c r="M48" s="88">
        <f>INDEX('Pace of change parameters'!$E$20:$I$20,1,$B$6)</f>
        <v>4.3099999999999999E-2</v>
      </c>
      <c r="N48" s="99">
        <f>IF(INDEX('Pace of change parameters'!$E$28:$I$28,1,$B$6)=1,(1+L48)*D48,D48)</f>
        <v>71342.348395166118</v>
      </c>
      <c r="O48" s="85">
        <f>IF(K48&lt;INDEX('Pace of change parameters'!$E$16:$I$16,1,$B$6),1,IF(K48&gt;INDEX('Pace of change parameters'!$E$17:$I$17,1,$B$6),0,(K48-INDEX('Pace of change parameters'!$E$17:$I$17,1,$B$6))/(INDEX('Pace of change parameters'!$E$16:$I$16,1,$B$6)-INDEX('Pace of change parameters'!$E$17:$I$17,1,$B$6))))</f>
        <v>0</v>
      </c>
      <c r="P48" s="52">
        <v>4.5830133622113856E-2</v>
      </c>
      <c r="Q48" s="52">
        <v>4.3099999999999916E-2</v>
      </c>
      <c r="R48" s="9">
        <f>IF(INDEX('Pace of change parameters'!$E$29:$I$29,1,$B$6)=1,D48*(1+P48),D48)</f>
        <v>71342.348395166118</v>
      </c>
      <c r="S48" s="94">
        <f>IF(P48&lt;INDEX('Pace of change parameters'!$E$22:$I$22,1,$B$6),INDEX('Pace of change parameters'!$E$22:$I$22,1,$B$6),P48)</f>
        <v>4.5830133622113856E-2</v>
      </c>
      <c r="T48" s="123">
        <v>4.3099999999999916E-2</v>
      </c>
      <c r="U48" s="108">
        <f t="shared" si="3"/>
        <v>71342.348395166118</v>
      </c>
      <c r="V48" s="122">
        <f>IF(J48&gt;INDEX('Pace of change parameters'!$E$24:$I$24,1,$B$6),0,IF(J48&lt;INDEX('Pace of change parameters'!$E$23:$I$23,1,$B$6),1,(J48-INDEX('Pace of change parameters'!$E$24:$I$24,1,$B$6))/(INDEX('Pace of change parameters'!$E$23:$I$23,1,$B$6)-INDEX('Pace of change parameters'!$E$24:$I$24,1,$B$6))))</f>
        <v>1</v>
      </c>
      <c r="W48" s="123">
        <f>MIN(S48, S48+(INDEX('Pace of change parameters'!$E$25:$I$25,1,$B$6)-S48)*(1-V48))</f>
        <v>4.5830133622113856E-2</v>
      </c>
      <c r="X48" s="123">
        <v>4.3099999999999916E-2</v>
      </c>
      <c r="Y48" s="99">
        <f t="shared" si="4"/>
        <v>71342.348395166118</v>
      </c>
      <c r="Z48" s="88">
        <v>-1.7702108083213153E-2</v>
      </c>
      <c r="AA48" s="90">
        <f t="shared" si="8"/>
        <v>65501.759149265643</v>
      </c>
      <c r="AB48" s="90">
        <f>IF(INDEX('Pace of change parameters'!$E$27:$I$27,1,$B$6)=1,MAX(AA48,Y48),Y48)</f>
        <v>71342.348395166118</v>
      </c>
      <c r="AC48" s="88">
        <f t="shared" si="5"/>
        <v>4.5830133622113856E-2</v>
      </c>
      <c r="AD48" s="134">
        <v>4.3099999999999916E-2</v>
      </c>
      <c r="AE48" s="51">
        <f t="shared" si="6"/>
        <v>71342</v>
      </c>
      <c r="AF48" s="51">
        <v>271.38780444590253</v>
      </c>
      <c r="AG48" s="15">
        <f t="shared" si="11"/>
        <v>4.5825026386771439E-2</v>
      </c>
      <c r="AH48" s="15">
        <f t="shared" si="11"/>
        <v>4.3094906097066454E-2</v>
      </c>
      <c r="AI48" s="51"/>
      <c r="AJ48" s="51">
        <v>66682.17420425298</v>
      </c>
      <c r="AK48" s="51">
        <v>253.66164185152383</v>
      </c>
      <c r="AL48" s="15">
        <f t="shared" si="9"/>
        <v>6.9881131672065555E-2</v>
      </c>
      <c r="AM48" s="53">
        <f t="shared" si="9"/>
        <v>6.9881131672065777E-2</v>
      </c>
    </row>
    <row r="49" spans="1:39" x14ac:dyDescent="0.2">
      <c r="A49" s="160" t="s">
        <v>145</v>
      </c>
      <c r="B49" s="160" t="s">
        <v>146</v>
      </c>
      <c r="D49" s="62">
        <v>29165</v>
      </c>
      <c r="E49" s="67">
        <v>259.96802348107838</v>
      </c>
      <c r="F49" s="50"/>
      <c r="G49" s="82">
        <v>29166.457282111482</v>
      </c>
      <c r="H49" s="75">
        <v>259.85658217720703</v>
      </c>
      <c r="I49" s="84"/>
      <c r="J49" s="94">
        <f t="shared" si="10"/>
        <v>-4.9964316796713426E-5</v>
      </c>
      <c r="K49" s="117">
        <f t="shared" si="10"/>
        <v>4.2885696001082607E-4</v>
      </c>
      <c r="L49" s="94">
        <v>4.359948343018627E-2</v>
      </c>
      <c r="M49" s="88">
        <f>INDEX('Pace of change parameters'!$E$20:$I$20,1,$B$6)</f>
        <v>4.3099999999999999E-2</v>
      </c>
      <c r="N49" s="99">
        <f>IF(INDEX('Pace of change parameters'!$E$28:$I$28,1,$B$6)=1,(1+L49)*D49,D49)</f>
        <v>30436.578934241381</v>
      </c>
      <c r="O49" s="85">
        <f>IF(K49&lt;INDEX('Pace of change parameters'!$E$16:$I$16,1,$B$6),1,IF(K49&gt;INDEX('Pace of change parameters'!$E$17:$I$17,1,$B$6),0,(K49-INDEX('Pace of change parameters'!$E$17:$I$17,1,$B$6))/(INDEX('Pace of change parameters'!$E$16:$I$16,1,$B$6)-INDEX('Pace of change parameters'!$E$17:$I$17,1,$B$6))))</f>
        <v>0</v>
      </c>
      <c r="P49" s="52">
        <v>4.359948343018627E-2</v>
      </c>
      <c r="Q49" s="52">
        <v>4.3099999999999916E-2</v>
      </c>
      <c r="R49" s="9">
        <f>IF(INDEX('Pace of change parameters'!$E$29:$I$29,1,$B$6)=1,D49*(1+P49),D49)</f>
        <v>30436.578934241381</v>
      </c>
      <c r="S49" s="94">
        <f>IF(P49&lt;INDEX('Pace of change parameters'!$E$22:$I$22,1,$B$6),INDEX('Pace of change parameters'!$E$22:$I$22,1,$B$6),P49)</f>
        <v>4.359948343018627E-2</v>
      </c>
      <c r="T49" s="123">
        <v>4.3099999999999916E-2</v>
      </c>
      <c r="U49" s="108">
        <f t="shared" si="3"/>
        <v>30436.578934241381</v>
      </c>
      <c r="V49" s="122">
        <f>IF(J49&gt;INDEX('Pace of change parameters'!$E$24:$I$24,1,$B$6),0,IF(J49&lt;INDEX('Pace of change parameters'!$E$23:$I$23,1,$B$6),1,(J49-INDEX('Pace of change parameters'!$E$24:$I$24,1,$B$6))/(INDEX('Pace of change parameters'!$E$23:$I$23,1,$B$6)-INDEX('Pace of change parameters'!$E$24:$I$24,1,$B$6))))</f>
        <v>1</v>
      </c>
      <c r="W49" s="123">
        <f>MIN(S49, S49+(INDEX('Pace of change parameters'!$E$25:$I$25,1,$B$6)-S49)*(1-V49))</f>
        <v>4.359948343018627E-2</v>
      </c>
      <c r="X49" s="123">
        <v>4.3099999999999916E-2</v>
      </c>
      <c r="Y49" s="99">
        <f t="shared" si="4"/>
        <v>30436.578934241381</v>
      </c>
      <c r="Z49" s="88">
        <v>0</v>
      </c>
      <c r="AA49" s="90">
        <f t="shared" si="8"/>
        <v>30634.733775823159</v>
      </c>
      <c r="AB49" s="90">
        <f>IF(INDEX('Pace of change parameters'!$E$27:$I$27,1,$B$6)=1,MAX(AA49,Y49),Y49)</f>
        <v>30436.578934241381</v>
      </c>
      <c r="AC49" s="88">
        <f t="shared" si="5"/>
        <v>4.359948343018627E-2</v>
      </c>
      <c r="AD49" s="134">
        <v>4.3099999999999916E-2</v>
      </c>
      <c r="AE49" s="51">
        <f t="shared" si="6"/>
        <v>30437</v>
      </c>
      <c r="AF49" s="51">
        <v>271.17639675006382</v>
      </c>
      <c r="AG49" s="15">
        <f t="shared" si="11"/>
        <v>4.3613920795473993E-2</v>
      </c>
      <c r="AH49" s="15">
        <f t="shared" si="11"/>
        <v>4.3114430455333475E-2</v>
      </c>
      <c r="AI49" s="51"/>
      <c r="AJ49" s="51">
        <v>30634.733775823159</v>
      </c>
      <c r="AK49" s="51">
        <v>272.93809247709038</v>
      </c>
      <c r="AL49" s="15">
        <f t="shared" si="9"/>
        <v>-6.4545615858823124E-3</v>
      </c>
      <c r="AM49" s="53">
        <f t="shared" si="9"/>
        <v>-6.4545615858820904E-3</v>
      </c>
    </row>
    <row r="50" spans="1:39" x14ac:dyDescent="0.2">
      <c r="A50" s="160" t="s">
        <v>147</v>
      </c>
      <c r="B50" s="160" t="s">
        <v>148</v>
      </c>
      <c r="D50" s="62">
        <v>97857</v>
      </c>
      <c r="E50" s="67">
        <v>295.82548154127443</v>
      </c>
      <c r="F50" s="50"/>
      <c r="G50" s="82">
        <v>95861.782653629867</v>
      </c>
      <c r="H50" s="75">
        <v>288.21628512061011</v>
      </c>
      <c r="I50" s="84"/>
      <c r="J50" s="94">
        <f t="shared" si="10"/>
        <v>2.0813480525177619E-2</v>
      </c>
      <c r="K50" s="117">
        <f t="shared" si="10"/>
        <v>2.6400994022527602E-2</v>
      </c>
      <c r="L50" s="94">
        <v>4.8809500746489931E-2</v>
      </c>
      <c r="M50" s="88">
        <f>INDEX('Pace of change parameters'!$E$20:$I$20,1,$B$6)</f>
        <v>4.3099999999999999E-2</v>
      </c>
      <c r="N50" s="99">
        <f>IF(INDEX('Pace of change parameters'!$E$28:$I$28,1,$B$6)=1,(1+L50)*D50,D50)</f>
        <v>102633.35131454926</v>
      </c>
      <c r="O50" s="85">
        <f>IF(K50&lt;INDEX('Pace of change parameters'!$E$16:$I$16,1,$B$6),1,IF(K50&gt;INDEX('Pace of change parameters'!$E$17:$I$17,1,$B$6),0,(K50-INDEX('Pace of change parameters'!$E$17:$I$17,1,$B$6))/(INDEX('Pace of change parameters'!$E$16:$I$16,1,$B$6)-INDEX('Pace of change parameters'!$E$17:$I$17,1,$B$6))))</f>
        <v>0</v>
      </c>
      <c r="P50" s="52">
        <v>4.8809500746489931E-2</v>
      </c>
      <c r="Q50" s="52">
        <v>4.3099999999999916E-2</v>
      </c>
      <c r="R50" s="9">
        <f>IF(INDEX('Pace of change parameters'!$E$29:$I$29,1,$B$6)=1,D50*(1+P50),D50)</f>
        <v>102633.35131454926</v>
      </c>
      <c r="S50" s="94">
        <f>IF(P50&lt;INDEX('Pace of change parameters'!$E$22:$I$22,1,$B$6),INDEX('Pace of change parameters'!$E$22:$I$22,1,$B$6),P50)</f>
        <v>4.8809500746489931E-2</v>
      </c>
      <c r="T50" s="123">
        <v>4.3099999999999916E-2</v>
      </c>
      <c r="U50" s="108">
        <f t="shared" si="3"/>
        <v>102633.35131454926</v>
      </c>
      <c r="V50" s="122">
        <f>IF(J50&gt;INDEX('Pace of change parameters'!$E$24:$I$24,1,$B$6),0,IF(J50&lt;INDEX('Pace of change parameters'!$E$23:$I$23,1,$B$6),1,(J50-INDEX('Pace of change parameters'!$E$24:$I$24,1,$B$6))/(INDEX('Pace of change parameters'!$E$23:$I$23,1,$B$6)-INDEX('Pace of change parameters'!$E$24:$I$24,1,$B$6))))</f>
        <v>1</v>
      </c>
      <c r="W50" s="123">
        <f>MIN(S50, S50+(INDEX('Pace of change parameters'!$E$25:$I$25,1,$B$6)-S50)*(1-V50))</f>
        <v>4.8809500746489931E-2</v>
      </c>
      <c r="X50" s="123">
        <v>4.3099999999999916E-2</v>
      </c>
      <c r="Y50" s="99">
        <f t="shared" si="4"/>
        <v>102633.35131454926</v>
      </c>
      <c r="Z50" s="88">
        <v>-3.8392820478183598E-3</v>
      </c>
      <c r="AA50" s="90">
        <f t="shared" si="8"/>
        <v>100301.01846964387</v>
      </c>
      <c r="AB50" s="90">
        <f>IF(INDEX('Pace of change parameters'!$E$27:$I$27,1,$B$6)=1,MAX(AA50,Y50),Y50)</f>
        <v>102633.35131454926</v>
      </c>
      <c r="AC50" s="88">
        <f t="shared" si="5"/>
        <v>4.8809500746489931E-2</v>
      </c>
      <c r="AD50" s="134">
        <v>4.3099999999999916E-2</v>
      </c>
      <c r="AE50" s="51">
        <f t="shared" si="6"/>
        <v>102633</v>
      </c>
      <c r="AF50" s="51">
        <v>308.5745035397951</v>
      </c>
      <c r="AG50" s="15">
        <f t="shared" si="11"/>
        <v>4.8805910665562946E-2</v>
      </c>
      <c r="AH50" s="15">
        <f t="shared" si="11"/>
        <v>4.3096429462726737E-2</v>
      </c>
      <c r="AI50" s="51"/>
      <c r="AJ50" s="51">
        <v>100687.58651298132</v>
      </c>
      <c r="AK50" s="51">
        <v>302.72545887641769</v>
      </c>
      <c r="AL50" s="15">
        <f t="shared" si="9"/>
        <v>1.9321284325033217E-2</v>
      </c>
      <c r="AM50" s="53">
        <f t="shared" si="9"/>
        <v>1.9321284325033217E-2</v>
      </c>
    </row>
    <row r="51" spans="1:39" x14ac:dyDescent="0.2">
      <c r="A51" s="160" t="s">
        <v>149</v>
      </c>
      <c r="B51" s="160" t="s">
        <v>150</v>
      </c>
      <c r="D51" s="62">
        <v>97447</v>
      </c>
      <c r="E51" s="67">
        <v>289.11286594840169</v>
      </c>
      <c r="F51" s="50"/>
      <c r="G51" s="82">
        <v>90551.456450362559</v>
      </c>
      <c r="H51" s="75">
        <v>268.0770911851572</v>
      </c>
      <c r="I51" s="84"/>
      <c r="J51" s="94">
        <f t="shared" si="10"/>
        <v>7.6150553728722814E-2</v>
      </c>
      <c r="K51" s="117">
        <f t="shared" si="10"/>
        <v>7.8469124945538038E-2</v>
      </c>
      <c r="L51" s="94">
        <v>4.5347363649891115E-2</v>
      </c>
      <c r="M51" s="88">
        <f>INDEX('Pace of change parameters'!$E$20:$I$20,1,$B$6)</f>
        <v>4.3099999999999999E-2</v>
      </c>
      <c r="N51" s="99">
        <f>IF(INDEX('Pace of change parameters'!$E$28:$I$28,1,$B$6)=1,(1+L51)*D51,D51)</f>
        <v>101865.96454559093</v>
      </c>
      <c r="O51" s="85">
        <f>IF(K51&lt;INDEX('Pace of change parameters'!$E$16:$I$16,1,$B$6),1,IF(K51&gt;INDEX('Pace of change parameters'!$E$17:$I$17,1,$B$6),0,(K51-INDEX('Pace of change parameters'!$E$17:$I$17,1,$B$6))/(INDEX('Pace of change parameters'!$E$16:$I$16,1,$B$6)-INDEX('Pace of change parameters'!$E$17:$I$17,1,$B$6))))</f>
        <v>0</v>
      </c>
      <c r="P51" s="52">
        <v>4.5347363649891115E-2</v>
      </c>
      <c r="Q51" s="52">
        <v>4.3099999999999916E-2</v>
      </c>
      <c r="R51" s="9">
        <f>IF(INDEX('Pace of change parameters'!$E$29:$I$29,1,$B$6)=1,D51*(1+P51),D51)</f>
        <v>101865.96454559093</v>
      </c>
      <c r="S51" s="94">
        <f>IF(P51&lt;INDEX('Pace of change parameters'!$E$22:$I$22,1,$B$6),INDEX('Pace of change parameters'!$E$22:$I$22,1,$B$6),P51)</f>
        <v>4.5347363649891115E-2</v>
      </c>
      <c r="T51" s="123">
        <v>4.3099999999999916E-2</v>
      </c>
      <c r="U51" s="108">
        <f t="shared" si="3"/>
        <v>101865.96454559093</v>
      </c>
      <c r="V51" s="122">
        <f>IF(J51&gt;INDEX('Pace of change parameters'!$E$24:$I$24,1,$B$6),0,IF(J51&lt;INDEX('Pace of change parameters'!$E$23:$I$23,1,$B$6),1,(J51-INDEX('Pace of change parameters'!$E$24:$I$24,1,$B$6))/(INDEX('Pace of change parameters'!$E$23:$I$23,1,$B$6)-INDEX('Pace of change parameters'!$E$24:$I$24,1,$B$6))))</f>
        <v>1</v>
      </c>
      <c r="W51" s="123">
        <f>MIN(S51, S51+(INDEX('Pace of change parameters'!$E$25:$I$25,1,$B$6)-S51)*(1-V51))</f>
        <v>4.5347363649891115E-2</v>
      </c>
      <c r="X51" s="123">
        <v>4.3099999999999916E-2</v>
      </c>
      <c r="Y51" s="99">
        <f t="shared" si="4"/>
        <v>101865.96454559093</v>
      </c>
      <c r="Z51" s="88">
        <v>-1.1511689826451676E-2</v>
      </c>
      <c r="AA51" s="90">
        <f t="shared" si="8"/>
        <v>94015.055712177767</v>
      </c>
      <c r="AB51" s="90">
        <f>IF(INDEX('Pace of change parameters'!$E$27:$I$27,1,$B$6)=1,MAX(AA51,Y51),Y51)</f>
        <v>101865.96454559093</v>
      </c>
      <c r="AC51" s="88">
        <f t="shared" si="5"/>
        <v>4.5347363649891115E-2</v>
      </c>
      <c r="AD51" s="134">
        <v>4.3099999999999916E-2</v>
      </c>
      <c r="AE51" s="51">
        <f t="shared" si="6"/>
        <v>101866</v>
      </c>
      <c r="AF51" s="51">
        <v>301.57373543336183</v>
      </c>
      <c r="AG51" s="15">
        <f t="shared" si="11"/>
        <v>4.5347727482631495E-2</v>
      </c>
      <c r="AH51" s="15">
        <f t="shared" si="11"/>
        <v>4.3100363050546653E-2</v>
      </c>
      <c r="AI51" s="51"/>
      <c r="AJ51" s="51">
        <v>95109.93174585099</v>
      </c>
      <c r="AK51" s="51">
        <v>281.57243234649803</v>
      </c>
      <c r="AL51" s="15">
        <f t="shared" si="9"/>
        <v>7.1034308721851458E-2</v>
      </c>
      <c r="AM51" s="53">
        <f t="shared" si="9"/>
        <v>7.1034308721851458E-2</v>
      </c>
    </row>
    <row r="52" spans="1:39" x14ac:dyDescent="0.2">
      <c r="A52" s="160" t="s">
        <v>151</v>
      </c>
      <c r="B52" s="160" t="s">
        <v>152</v>
      </c>
      <c r="D52" s="62">
        <v>36997</v>
      </c>
      <c r="E52" s="67">
        <v>228.72406416401117</v>
      </c>
      <c r="F52" s="50"/>
      <c r="G52" s="82">
        <v>37596.652634813698</v>
      </c>
      <c r="H52" s="75">
        <v>231.06330988027668</v>
      </c>
      <c r="I52" s="84"/>
      <c r="J52" s="94">
        <f t="shared" si="10"/>
        <v>-1.5949628299047891E-2</v>
      </c>
      <c r="K52" s="117">
        <f t="shared" si="10"/>
        <v>-1.012383020687091E-2</v>
      </c>
      <c r="L52" s="94">
        <v>4.927538508668583E-2</v>
      </c>
      <c r="M52" s="88">
        <f>INDEX('Pace of change parameters'!$E$20:$I$20,1,$B$6)</f>
        <v>4.3099999999999999E-2</v>
      </c>
      <c r="N52" s="99">
        <f>IF(INDEX('Pace of change parameters'!$E$28:$I$28,1,$B$6)=1,(1+L52)*D52,D52)</f>
        <v>38820.041422052112</v>
      </c>
      <c r="O52" s="85">
        <f>IF(K52&lt;INDEX('Pace of change parameters'!$E$16:$I$16,1,$B$6),1,IF(K52&gt;INDEX('Pace of change parameters'!$E$17:$I$17,1,$B$6),0,(K52-INDEX('Pace of change parameters'!$E$17:$I$17,1,$B$6))/(INDEX('Pace of change parameters'!$E$16:$I$16,1,$B$6)-INDEX('Pace of change parameters'!$E$17:$I$17,1,$B$6))))</f>
        <v>0</v>
      </c>
      <c r="P52" s="52">
        <v>4.927538508668583E-2</v>
      </c>
      <c r="Q52" s="52">
        <v>4.3099999999999916E-2</v>
      </c>
      <c r="R52" s="9">
        <f>IF(INDEX('Pace of change parameters'!$E$29:$I$29,1,$B$6)=1,D52*(1+P52),D52)</f>
        <v>38820.041422052112</v>
      </c>
      <c r="S52" s="94">
        <f>IF(P52&lt;INDEX('Pace of change parameters'!$E$22:$I$22,1,$B$6),INDEX('Pace of change parameters'!$E$22:$I$22,1,$B$6),P52)</f>
        <v>4.927538508668583E-2</v>
      </c>
      <c r="T52" s="123">
        <v>4.3099999999999916E-2</v>
      </c>
      <c r="U52" s="108">
        <f t="shared" si="3"/>
        <v>38820.041422052112</v>
      </c>
      <c r="V52" s="122">
        <f>IF(J52&gt;INDEX('Pace of change parameters'!$E$24:$I$24,1,$B$6),0,IF(J52&lt;INDEX('Pace of change parameters'!$E$23:$I$23,1,$B$6),1,(J52-INDEX('Pace of change parameters'!$E$24:$I$24,1,$B$6))/(INDEX('Pace of change parameters'!$E$23:$I$23,1,$B$6)-INDEX('Pace of change parameters'!$E$24:$I$24,1,$B$6))))</f>
        <v>1</v>
      </c>
      <c r="W52" s="123">
        <f>MIN(S52, S52+(INDEX('Pace of change parameters'!$E$25:$I$25,1,$B$6)-S52)*(1-V52))</f>
        <v>4.927538508668583E-2</v>
      </c>
      <c r="X52" s="123">
        <v>4.3099999999999916E-2</v>
      </c>
      <c r="Y52" s="99">
        <f t="shared" si="4"/>
        <v>38820.041422052112</v>
      </c>
      <c r="Z52" s="88">
        <v>-1.2855351145720451E-2</v>
      </c>
      <c r="AA52" s="90">
        <f t="shared" si="8"/>
        <v>38981.666844854706</v>
      </c>
      <c r="AB52" s="90">
        <f>IF(INDEX('Pace of change parameters'!$E$27:$I$27,1,$B$6)=1,MAX(AA52,Y52),Y52)</f>
        <v>38820.041422052112</v>
      </c>
      <c r="AC52" s="88">
        <f t="shared" si="5"/>
        <v>4.927538508668583E-2</v>
      </c>
      <c r="AD52" s="134">
        <v>4.3099999999999916E-2</v>
      </c>
      <c r="AE52" s="51">
        <f t="shared" si="6"/>
        <v>38820</v>
      </c>
      <c r="AF52" s="51">
        <v>238.58181675584663</v>
      </c>
      <c r="AG52" s="15">
        <f t="shared" si="11"/>
        <v>4.9274265480985013E-2</v>
      </c>
      <c r="AH52" s="15">
        <f t="shared" si="11"/>
        <v>4.3098886983604645E-2</v>
      </c>
      <c r="AI52" s="51"/>
      <c r="AJ52" s="51">
        <v>39489.315866827041</v>
      </c>
      <c r="AK52" s="51">
        <v>242.69533029245432</v>
      </c>
      <c r="AL52" s="15">
        <f t="shared" si="9"/>
        <v>-1.694929000756118E-2</v>
      </c>
      <c r="AM52" s="53">
        <f t="shared" si="9"/>
        <v>-1.6949290007561291E-2</v>
      </c>
    </row>
    <row r="53" spans="1:39" x14ac:dyDescent="0.2">
      <c r="A53" s="160" t="s">
        <v>153</v>
      </c>
      <c r="B53" s="160" t="s">
        <v>154</v>
      </c>
      <c r="D53" s="62">
        <v>71360</v>
      </c>
      <c r="E53" s="67">
        <v>272.29456057523839</v>
      </c>
      <c r="F53" s="50"/>
      <c r="G53" s="82">
        <v>68355.906591312087</v>
      </c>
      <c r="H53" s="75">
        <v>259.23355336864228</v>
      </c>
      <c r="I53" s="84"/>
      <c r="J53" s="94">
        <f t="shared" si="10"/>
        <v>4.3947824825861126E-2</v>
      </c>
      <c r="K53" s="117">
        <f t="shared" si="10"/>
        <v>5.0383166210057562E-2</v>
      </c>
      <c r="L53" s="94">
        <v>4.9530115028952659E-2</v>
      </c>
      <c r="M53" s="88">
        <f>INDEX('Pace of change parameters'!$E$20:$I$20,1,$B$6)</f>
        <v>4.3099999999999999E-2</v>
      </c>
      <c r="N53" s="99">
        <f>IF(INDEX('Pace of change parameters'!$E$28:$I$28,1,$B$6)=1,(1+L53)*D53,D53)</f>
        <v>74894.469008466069</v>
      </c>
      <c r="O53" s="85">
        <f>IF(K53&lt;INDEX('Pace of change parameters'!$E$16:$I$16,1,$B$6),1,IF(K53&gt;INDEX('Pace of change parameters'!$E$17:$I$17,1,$B$6),0,(K53-INDEX('Pace of change parameters'!$E$17:$I$17,1,$B$6))/(INDEX('Pace of change parameters'!$E$16:$I$16,1,$B$6)-INDEX('Pace of change parameters'!$E$17:$I$17,1,$B$6))))</f>
        <v>0</v>
      </c>
      <c r="P53" s="52">
        <v>4.9530115028952659E-2</v>
      </c>
      <c r="Q53" s="52">
        <v>4.3099999999999916E-2</v>
      </c>
      <c r="R53" s="9">
        <f>IF(INDEX('Pace of change parameters'!$E$29:$I$29,1,$B$6)=1,D53*(1+P53),D53)</f>
        <v>74894.469008466069</v>
      </c>
      <c r="S53" s="94">
        <f>IF(P53&lt;INDEX('Pace of change parameters'!$E$22:$I$22,1,$B$6),INDEX('Pace of change parameters'!$E$22:$I$22,1,$B$6),P53)</f>
        <v>4.9530115028952659E-2</v>
      </c>
      <c r="T53" s="123">
        <v>4.3099999999999916E-2</v>
      </c>
      <c r="U53" s="108">
        <f t="shared" si="3"/>
        <v>74894.469008466069</v>
      </c>
      <c r="V53" s="122">
        <f>IF(J53&gt;INDEX('Pace of change parameters'!$E$24:$I$24,1,$B$6),0,IF(J53&lt;INDEX('Pace of change parameters'!$E$23:$I$23,1,$B$6),1,(J53-INDEX('Pace of change parameters'!$E$24:$I$24,1,$B$6))/(INDEX('Pace of change parameters'!$E$23:$I$23,1,$B$6)-INDEX('Pace of change parameters'!$E$24:$I$24,1,$B$6))))</f>
        <v>1</v>
      </c>
      <c r="W53" s="123">
        <f>MIN(S53, S53+(INDEX('Pace of change parameters'!$E$25:$I$25,1,$B$6)-S53)*(1-V53))</f>
        <v>4.9530115028952659E-2</v>
      </c>
      <c r="X53" s="123">
        <v>4.3099999999999916E-2</v>
      </c>
      <c r="Y53" s="99">
        <f t="shared" si="4"/>
        <v>74894.469008466069</v>
      </c>
      <c r="Z53" s="88">
        <v>0</v>
      </c>
      <c r="AA53" s="90">
        <f t="shared" si="8"/>
        <v>71797.029724080479</v>
      </c>
      <c r="AB53" s="90">
        <f>IF(INDEX('Pace of change parameters'!$E$27:$I$27,1,$B$6)=1,MAX(AA53,Y53),Y53)</f>
        <v>74894.469008466069</v>
      </c>
      <c r="AC53" s="88">
        <f t="shared" si="5"/>
        <v>4.9530115028952659E-2</v>
      </c>
      <c r="AD53" s="134">
        <v>4.3099999999999916E-2</v>
      </c>
      <c r="AE53" s="51">
        <f t="shared" si="6"/>
        <v>74894</v>
      </c>
      <c r="AF53" s="51">
        <v>284.0286774641171</v>
      </c>
      <c r="AG53" s="15">
        <f t="shared" si="11"/>
        <v>4.9523542600896864E-2</v>
      </c>
      <c r="AH53" s="15">
        <f t="shared" si="11"/>
        <v>4.3093467838981825E-2</v>
      </c>
      <c r="AI53" s="51"/>
      <c r="AJ53" s="51">
        <v>71797.029724080479</v>
      </c>
      <c r="AK53" s="51">
        <v>272.28369960721125</v>
      </c>
      <c r="AL53" s="15">
        <f t="shared" si="9"/>
        <v>4.3135075194911776E-2</v>
      </c>
      <c r="AM53" s="53">
        <f t="shared" si="9"/>
        <v>4.3135075194911776E-2</v>
      </c>
    </row>
    <row r="54" spans="1:39" x14ac:dyDescent="0.2">
      <c r="A54" s="160" t="s">
        <v>155</v>
      </c>
      <c r="B54" s="160" t="s">
        <v>156</v>
      </c>
      <c r="D54" s="62">
        <v>30182</v>
      </c>
      <c r="E54" s="67">
        <v>260.01653691374611</v>
      </c>
      <c r="F54" s="50"/>
      <c r="G54" s="82">
        <v>30726.537913722994</v>
      </c>
      <c r="H54" s="75">
        <v>263.57868329838266</v>
      </c>
      <c r="I54" s="84"/>
      <c r="J54" s="94">
        <f t="shared" si="10"/>
        <v>-1.7722071886263291E-2</v>
      </c>
      <c r="K54" s="117">
        <f t="shared" si="10"/>
        <v>-1.3514546548531126E-2</v>
      </c>
      <c r="L54" s="94">
        <v>4.7568052833291796E-2</v>
      </c>
      <c r="M54" s="88">
        <f>INDEX('Pace of change parameters'!$E$20:$I$20,1,$B$6)</f>
        <v>4.3099999999999999E-2</v>
      </c>
      <c r="N54" s="99">
        <f>IF(INDEX('Pace of change parameters'!$E$28:$I$28,1,$B$6)=1,(1+L54)*D54,D54)</f>
        <v>31617.698970614412</v>
      </c>
      <c r="O54" s="85">
        <f>IF(K54&lt;INDEX('Pace of change parameters'!$E$16:$I$16,1,$B$6),1,IF(K54&gt;INDEX('Pace of change parameters'!$E$17:$I$17,1,$B$6),0,(K54-INDEX('Pace of change parameters'!$E$17:$I$17,1,$B$6))/(INDEX('Pace of change parameters'!$E$16:$I$16,1,$B$6)-INDEX('Pace of change parameters'!$E$17:$I$17,1,$B$6))))</f>
        <v>0</v>
      </c>
      <c r="P54" s="52">
        <v>4.7568052833291796E-2</v>
      </c>
      <c r="Q54" s="52">
        <v>4.3099999999999916E-2</v>
      </c>
      <c r="R54" s="9">
        <f>IF(INDEX('Pace of change parameters'!$E$29:$I$29,1,$B$6)=1,D54*(1+P54),D54)</f>
        <v>31617.698970614412</v>
      </c>
      <c r="S54" s="94">
        <f>IF(P54&lt;INDEX('Pace of change parameters'!$E$22:$I$22,1,$B$6),INDEX('Pace of change parameters'!$E$22:$I$22,1,$B$6),P54)</f>
        <v>4.7568052833291796E-2</v>
      </c>
      <c r="T54" s="123">
        <v>4.3099999999999916E-2</v>
      </c>
      <c r="U54" s="108">
        <f t="shared" si="3"/>
        <v>31617.698970614412</v>
      </c>
      <c r="V54" s="122">
        <f>IF(J54&gt;INDEX('Pace of change parameters'!$E$24:$I$24,1,$B$6),0,IF(J54&lt;INDEX('Pace of change parameters'!$E$23:$I$23,1,$B$6),1,(J54-INDEX('Pace of change parameters'!$E$24:$I$24,1,$B$6))/(INDEX('Pace of change parameters'!$E$23:$I$23,1,$B$6)-INDEX('Pace of change parameters'!$E$24:$I$24,1,$B$6))))</f>
        <v>1</v>
      </c>
      <c r="W54" s="123">
        <f>MIN(S54, S54+(INDEX('Pace of change parameters'!$E$25:$I$25,1,$B$6)-S54)*(1-V54))</f>
        <v>4.7568052833291796E-2</v>
      </c>
      <c r="X54" s="123">
        <v>4.3099999999999916E-2</v>
      </c>
      <c r="Y54" s="99">
        <f t="shared" si="4"/>
        <v>31617.698970614412</v>
      </c>
      <c r="Z54" s="88">
        <v>0</v>
      </c>
      <c r="AA54" s="90">
        <f t="shared" si="8"/>
        <v>32273.350847343503</v>
      </c>
      <c r="AB54" s="90">
        <f>IF(INDEX('Pace of change parameters'!$E$27:$I$27,1,$B$6)=1,MAX(AA54,Y54),Y54)</f>
        <v>31617.698970614412</v>
      </c>
      <c r="AC54" s="88">
        <f t="shared" si="5"/>
        <v>4.7568052833291796E-2</v>
      </c>
      <c r="AD54" s="134">
        <v>4.3099999999999916E-2</v>
      </c>
      <c r="AE54" s="51">
        <f t="shared" si="6"/>
        <v>31618</v>
      </c>
      <c r="AF54" s="51">
        <v>271.22583194790167</v>
      </c>
      <c r="AG54" s="15">
        <f t="shared" si="11"/>
        <v>4.7578026638393833E-2</v>
      </c>
      <c r="AH54" s="15">
        <f t="shared" si="11"/>
        <v>4.3109931265156165E-2</v>
      </c>
      <c r="AI54" s="51"/>
      <c r="AJ54" s="51">
        <v>32273.350847343503</v>
      </c>
      <c r="AK54" s="51">
        <v>276.84756889484657</v>
      </c>
      <c r="AL54" s="15">
        <f t="shared" si="9"/>
        <v>-2.0306253615975156E-2</v>
      </c>
      <c r="AM54" s="53">
        <f t="shared" si="9"/>
        <v>-2.0306253615975156E-2</v>
      </c>
    </row>
    <row r="55" spans="1:39" x14ac:dyDescent="0.2">
      <c r="A55" s="160" t="s">
        <v>157</v>
      </c>
      <c r="B55" s="160" t="s">
        <v>158</v>
      </c>
      <c r="D55" s="62">
        <v>30076</v>
      </c>
      <c r="E55" s="67">
        <v>239.85703712827447</v>
      </c>
      <c r="F55" s="50"/>
      <c r="G55" s="82">
        <v>31636.15635214252</v>
      </c>
      <c r="H55" s="75">
        <v>251.32204517928645</v>
      </c>
      <c r="I55" s="84"/>
      <c r="J55" s="94">
        <f t="shared" si="10"/>
        <v>-4.9315610113200736E-2</v>
      </c>
      <c r="K55" s="117">
        <f t="shared" si="10"/>
        <v>-4.5618791788969992E-2</v>
      </c>
      <c r="L55" s="94">
        <v>4.7156184402548318E-2</v>
      </c>
      <c r="M55" s="88">
        <f>INDEX('Pace of change parameters'!$E$20:$I$20,1,$B$6)</f>
        <v>4.3099999999999999E-2</v>
      </c>
      <c r="N55" s="99">
        <f>IF(INDEX('Pace of change parameters'!$E$28:$I$28,1,$B$6)=1,(1+L55)*D55,D55)</f>
        <v>31494.269402091042</v>
      </c>
      <c r="O55" s="85">
        <f>IF(K55&lt;INDEX('Pace of change parameters'!$E$16:$I$16,1,$B$6),1,IF(K55&gt;INDEX('Pace of change parameters'!$E$17:$I$17,1,$B$6),0,(K55-INDEX('Pace of change parameters'!$E$17:$I$17,1,$B$6))/(INDEX('Pace of change parameters'!$E$16:$I$16,1,$B$6)-INDEX('Pace of change parameters'!$E$17:$I$17,1,$B$6))))</f>
        <v>0</v>
      </c>
      <c r="P55" s="52">
        <v>4.7156184402548318E-2</v>
      </c>
      <c r="Q55" s="52">
        <v>4.3099999999999916E-2</v>
      </c>
      <c r="R55" s="9">
        <f>IF(INDEX('Pace of change parameters'!$E$29:$I$29,1,$B$6)=1,D55*(1+P55),D55)</f>
        <v>31494.269402091042</v>
      </c>
      <c r="S55" s="94">
        <f>IF(P55&lt;INDEX('Pace of change parameters'!$E$22:$I$22,1,$B$6),INDEX('Pace of change parameters'!$E$22:$I$22,1,$B$6),P55)</f>
        <v>4.7156184402548318E-2</v>
      </c>
      <c r="T55" s="123">
        <v>4.3099999999999916E-2</v>
      </c>
      <c r="U55" s="108">
        <f t="shared" si="3"/>
        <v>31494.269402091042</v>
      </c>
      <c r="V55" s="122">
        <f>IF(J55&gt;INDEX('Pace of change parameters'!$E$24:$I$24,1,$B$6),0,IF(J55&lt;INDEX('Pace of change parameters'!$E$23:$I$23,1,$B$6),1,(J55-INDEX('Pace of change parameters'!$E$24:$I$24,1,$B$6))/(INDEX('Pace of change parameters'!$E$23:$I$23,1,$B$6)-INDEX('Pace of change parameters'!$E$24:$I$24,1,$B$6))))</f>
        <v>1</v>
      </c>
      <c r="W55" s="123">
        <f>MIN(S55, S55+(INDEX('Pace of change parameters'!$E$25:$I$25,1,$B$6)-S55)*(1-V55))</f>
        <v>4.7156184402548318E-2</v>
      </c>
      <c r="X55" s="123">
        <v>4.3099999999999916E-2</v>
      </c>
      <c r="Y55" s="99">
        <f t="shared" si="4"/>
        <v>31494.269402091042</v>
      </c>
      <c r="Z55" s="88">
        <v>-2.8735480156686477E-2</v>
      </c>
      <c r="AA55" s="90">
        <f t="shared" si="8"/>
        <v>32273.916241142557</v>
      </c>
      <c r="AB55" s="90">
        <f>IF(INDEX('Pace of change parameters'!$E$27:$I$27,1,$B$6)=1,MAX(AA55,Y55),Y55)</f>
        <v>31494.269402091042</v>
      </c>
      <c r="AC55" s="88">
        <f t="shared" si="5"/>
        <v>4.7156184402548318E-2</v>
      </c>
      <c r="AD55" s="134">
        <v>4.3099999999999916E-2</v>
      </c>
      <c r="AE55" s="51">
        <f t="shared" si="6"/>
        <v>31494</v>
      </c>
      <c r="AF55" s="51">
        <v>250.19273526066021</v>
      </c>
      <c r="AG55" s="15">
        <f t="shared" si="11"/>
        <v>4.7147227024870286E-2</v>
      </c>
      <c r="AH55" s="15">
        <f t="shared" si="11"/>
        <v>4.3091077318937465E-2</v>
      </c>
      <c r="AI55" s="51"/>
      <c r="AJ55" s="51">
        <v>33228.760632941739</v>
      </c>
      <c r="AK55" s="51">
        <v>263.97391604996</v>
      </c>
      <c r="AL55" s="15">
        <f t="shared" si="9"/>
        <v>-5.2206600544167259E-2</v>
      </c>
      <c r="AM55" s="53">
        <f t="shared" si="9"/>
        <v>-5.2206600544167148E-2</v>
      </c>
    </row>
    <row r="56" spans="1:39" x14ac:dyDescent="0.2">
      <c r="A56" s="160" t="s">
        <v>159</v>
      </c>
      <c r="B56" s="160" t="s">
        <v>160</v>
      </c>
      <c r="D56" s="62">
        <v>79856</v>
      </c>
      <c r="E56" s="67">
        <v>229.40084736425993</v>
      </c>
      <c r="F56" s="50"/>
      <c r="G56" s="82">
        <v>82923.168305226078</v>
      </c>
      <c r="H56" s="75">
        <v>236.81128032503824</v>
      </c>
      <c r="I56" s="84"/>
      <c r="J56" s="94">
        <f t="shared" si="10"/>
        <v>-3.6988074236820712E-2</v>
      </c>
      <c r="K56" s="117">
        <f t="shared" si="10"/>
        <v>-3.1292567442762986E-2</v>
      </c>
      <c r="L56" s="94">
        <v>4.9269168810836206E-2</v>
      </c>
      <c r="M56" s="88">
        <f>INDEX('Pace of change parameters'!$E$20:$I$20,1,$B$6)</f>
        <v>4.3099999999999999E-2</v>
      </c>
      <c r="N56" s="99">
        <f>IF(INDEX('Pace of change parameters'!$E$28:$I$28,1,$B$6)=1,(1+L56)*D56,D56)</f>
        <v>83790.438744558138</v>
      </c>
      <c r="O56" s="85">
        <f>IF(K56&lt;INDEX('Pace of change parameters'!$E$16:$I$16,1,$B$6),1,IF(K56&gt;INDEX('Pace of change parameters'!$E$17:$I$17,1,$B$6),0,(K56-INDEX('Pace of change parameters'!$E$17:$I$17,1,$B$6))/(INDEX('Pace of change parameters'!$E$16:$I$16,1,$B$6)-INDEX('Pace of change parameters'!$E$17:$I$17,1,$B$6))))</f>
        <v>0</v>
      </c>
      <c r="P56" s="52">
        <v>4.9269168810836206E-2</v>
      </c>
      <c r="Q56" s="52">
        <v>4.3099999999999916E-2</v>
      </c>
      <c r="R56" s="9">
        <f>IF(INDEX('Pace of change parameters'!$E$29:$I$29,1,$B$6)=1,D56*(1+P56),D56)</f>
        <v>83790.438744558138</v>
      </c>
      <c r="S56" s="94">
        <f>IF(P56&lt;INDEX('Pace of change parameters'!$E$22:$I$22,1,$B$6),INDEX('Pace of change parameters'!$E$22:$I$22,1,$B$6),P56)</f>
        <v>4.9269168810836206E-2</v>
      </c>
      <c r="T56" s="123">
        <v>4.3099999999999916E-2</v>
      </c>
      <c r="U56" s="108">
        <f t="shared" si="3"/>
        <v>83790.438744558138</v>
      </c>
      <c r="V56" s="122">
        <f>IF(J56&gt;INDEX('Pace of change parameters'!$E$24:$I$24,1,$B$6),0,IF(J56&lt;INDEX('Pace of change parameters'!$E$23:$I$23,1,$B$6),1,(J56-INDEX('Pace of change parameters'!$E$24:$I$24,1,$B$6))/(INDEX('Pace of change parameters'!$E$23:$I$23,1,$B$6)-INDEX('Pace of change parameters'!$E$24:$I$24,1,$B$6))))</f>
        <v>1</v>
      </c>
      <c r="W56" s="123">
        <f>MIN(S56, S56+(INDEX('Pace of change parameters'!$E$25:$I$25,1,$B$6)-S56)*(1-V56))</f>
        <v>4.9269168810836206E-2</v>
      </c>
      <c r="X56" s="123">
        <v>4.3099999999999916E-2</v>
      </c>
      <c r="Y56" s="99">
        <f t="shared" si="4"/>
        <v>83790.438744558138</v>
      </c>
      <c r="Z56" s="88">
        <v>-1.6717784168253425E-2</v>
      </c>
      <c r="AA56" s="90">
        <f t="shared" si="8"/>
        <v>85641.546578276641</v>
      </c>
      <c r="AB56" s="90">
        <f>IF(INDEX('Pace of change parameters'!$E$27:$I$27,1,$B$6)=1,MAX(AA56,Y56),Y56)</f>
        <v>83790.438744558138</v>
      </c>
      <c r="AC56" s="88">
        <f t="shared" si="5"/>
        <v>4.9269168810836206E-2</v>
      </c>
      <c r="AD56" s="134">
        <v>4.3099999999999916E-2</v>
      </c>
      <c r="AE56" s="51">
        <f t="shared" si="6"/>
        <v>83790</v>
      </c>
      <c r="AF56" s="51">
        <v>239.28677092267378</v>
      </c>
      <c r="AG56" s="15">
        <f t="shared" si="11"/>
        <v>4.9263674614305808E-2</v>
      </c>
      <c r="AH56" s="15">
        <f t="shared" si="11"/>
        <v>4.3094538106549507E-2</v>
      </c>
      <c r="AI56" s="51"/>
      <c r="AJ56" s="51">
        <v>87097.625889463976</v>
      </c>
      <c r="AK56" s="51">
        <v>248.73266086789482</v>
      </c>
      <c r="AL56" s="15">
        <f t="shared" si="9"/>
        <v>-3.7976074039741348E-2</v>
      </c>
      <c r="AM56" s="53">
        <f t="shared" si="9"/>
        <v>-3.7976074039741348E-2</v>
      </c>
    </row>
    <row r="57" spans="1:39" x14ac:dyDescent="0.2">
      <c r="A57" s="160" t="s">
        <v>161</v>
      </c>
      <c r="B57" s="160" t="s">
        <v>162</v>
      </c>
      <c r="D57" s="62">
        <v>46946</v>
      </c>
      <c r="E57" s="67">
        <v>209.94097841827363</v>
      </c>
      <c r="F57" s="50"/>
      <c r="G57" s="82">
        <v>49018.917488876905</v>
      </c>
      <c r="H57" s="75">
        <v>217.8290400203889</v>
      </c>
      <c r="I57" s="84"/>
      <c r="J57" s="94">
        <f t="shared" si="10"/>
        <v>-4.2288112326170357E-2</v>
      </c>
      <c r="K57" s="117">
        <f t="shared" si="10"/>
        <v>-3.6212167126003725E-2</v>
      </c>
      <c r="L57" s="94">
        <v>4.9717667087423978E-2</v>
      </c>
      <c r="M57" s="88">
        <f>INDEX('Pace of change parameters'!$E$20:$I$20,1,$B$6)</f>
        <v>4.3099999999999999E-2</v>
      </c>
      <c r="N57" s="99">
        <f>IF(INDEX('Pace of change parameters'!$E$28:$I$28,1,$B$6)=1,(1+L57)*D57,D57)</f>
        <v>49280.045599086203</v>
      </c>
      <c r="O57" s="85">
        <f>IF(K57&lt;INDEX('Pace of change parameters'!$E$16:$I$16,1,$B$6),1,IF(K57&gt;INDEX('Pace of change parameters'!$E$17:$I$17,1,$B$6),0,(K57-INDEX('Pace of change parameters'!$E$17:$I$17,1,$B$6))/(INDEX('Pace of change parameters'!$E$16:$I$16,1,$B$6)-INDEX('Pace of change parameters'!$E$17:$I$17,1,$B$6))))</f>
        <v>0</v>
      </c>
      <c r="P57" s="52">
        <v>4.9717667087423978E-2</v>
      </c>
      <c r="Q57" s="52">
        <v>4.3099999999999916E-2</v>
      </c>
      <c r="R57" s="9">
        <f>IF(INDEX('Pace of change parameters'!$E$29:$I$29,1,$B$6)=1,D57*(1+P57),D57)</f>
        <v>49280.045599086203</v>
      </c>
      <c r="S57" s="94">
        <f>IF(P57&lt;INDEX('Pace of change parameters'!$E$22:$I$22,1,$B$6),INDEX('Pace of change parameters'!$E$22:$I$22,1,$B$6),P57)</f>
        <v>4.9717667087423978E-2</v>
      </c>
      <c r="T57" s="123">
        <v>4.3099999999999916E-2</v>
      </c>
      <c r="U57" s="108">
        <f t="shared" si="3"/>
        <v>49280.045599086203</v>
      </c>
      <c r="V57" s="122">
        <f>IF(J57&gt;INDEX('Pace of change parameters'!$E$24:$I$24,1,$B$6),0,IF(J57&lt;INDEX('Pace of change parameters'!$E$23:$I$23,1,$B$6),1,(J57-INDEX('Pace of change parameters'!$E$24:$I$24,1,$B$6))/(INDEX('Pace of change parameters'!$E$23:$I$23,1,$B$6)-INDEX('Pace of change parameters'!$E$24:$I$24,1,$B$6))))</f>
        <v>1</v>
      </c>
      <c r="W57" s="123">
        <f>MIN(S57, S57+(INDEX('Pace of change parameters'!$E$25:$I$25,1,$B$6)-S57)*(1-V57))</f>
        <v>4.9717667087423978E-2</v>
      </c>
      <c r="X57" s="123">
        <v>4.3099999999999916E-2</v>
      </c>
      <c r="Y57" s="99">
        <f t="shared" si="4"/>
        <v>49280.045599086203</v>
      </c>
      <c r="Z57" s="88">
        <v>0</v>
      </c>
      <c r="AA57" s="90">
        <f t="shared" si="8"/>
        <v>51486.592037072835</v>
      </c>
      <c r="AB57" s="90">
        <f>IF(INDEX('Pace of change parameters'!$E$27:$I$27,1,$B$6)=1,MAX(AA57,Y57),Y57)</f>
        <v>49280.045599086203</v>
      </c>
      <c r="AC57" s="88">
        <f t="shared" si="5"/>
        <v>4.9717667087423978E-2</v>
      </c>
      <c r="AD57" s="134">
        <v>4.3099999999999916E-2</v>
      </c>
      <c r="AE57" s="51">
        <f t="shared" si="6"/>
        <v>49280</v>
      </c>
      <c r="AF57" s="51">
        <v>218.98923195602194</v>
      </c>
      <c r="AG57" s="15">
        <f t="shared" si="11"/>
        <v>4.9716695778128095E-2</v>
      </c>
      <c r="AH57" s="15">
        <f t="shared" si="11"/>
        <v>4.3099034814066295E-2</v>
      </c>
      <c r="AI57" s="51"/>
      <c r="AJ57" s="51">
        <v>51486.592037072835</v>
      </c>
      <c r="AK57" s="51">
        <v>228.79483048359612</v>
      </c>
      <c r="AL57" s="15">
        <f t="shared" si="9"/>
        <v>-4.2857605247672681E-2</v>
      </c>
      <c r="AM57" s="53">
        <f t="shared" si="9"/>
        <v>-4.2857605247672792E-2</v>
      </c>
    </row>
    <row r="58" spans="1:39" x14ac:dyDescent="0.2">
      <c r="A58" s="160" t="s">
        <v>163</v>
      </c>
      <c r="B58" s="160" t="s">
        <v>164</v>
      </c>
      <c r="D58" s="62">
        <v>90109</v>
      </c>
      <c r="E58" s="67">
        <v>284.32293306488629</v>
      </c>
      <c r="F58" s="50"/>
      <c r="G58" s="82">
        <v>85089.855666138043</v>
      </c>
      <c r="H58" s="75">
        <v>267.84175316088545</v>
      </c>
      <c r="I58" s="84"/>
      <c r="J58" s="94">
        <f t="shared" si="10"/>
        <v>5.89864008414267E-2</v>
      </c>
      <c r="K58" s="117">
        <f t="shared" si="10"/>
        <v>6.15332736942662E-2</v>
      </c>
      <c r="L58" s="94">
        <v>4.5608665900417567E-2</v>
      </c>
      <c r="M58" s="88">
        <f>INDEX('Pace of change parameters'!$E$20:$I$20,1,$B$6)</f>
        <v>4.3099999999999999E-2</v>
      </c>
      <c r="N58" s="99">
        <f>IF(INDEX('Pace of change parameters'!$E$28:$I$28,1,$B$6)=1,(1+L58)*D58,D58)</f>
        <v>94218.751275620729</v>
      </c>
      <c r="O58" s="85">
        <f>IF(K58&lt;INDEX('Pace of change parameters'!$E$16:$I$16,1,$B$6),1,IF(K58&gt;INDEX('Pace of change parameters'!$E$17:$I$17,1,$B$6),0,(K58-INDEX('Pace of change parameters'!$E$17:$I$17,1,$B$6))/(INDEX('Pace of change parameters'!$E$16:$I$16,1,$B$6)-INDEX('Pace of change parameters'!$E$17:$I$17,1,$B$6))))</f>
        <v>0</v>
      </c>
      <c r="P58" s="52">
        <v>4.5608665900417567E-2</v>
      </c>
      <c r="Q58" s="52">
        <v>4.3099999999999916E-2</v>
      </c>
      <c r="R58" s="9">
        <f>IF(INDEX('Pace of change parameters'!$E$29:$I$29,1,$B$6)=1,D58*(1+P58),D58)</f>
        <v>94218.751275620729</v>
      </c>
      <c r="S58" s="94">
        <f>IF(P58&lt;INDEX('Pace of change parameters'!$E$22:$I$22,1,$B$6),INDEX('Pace of change parameters'!$E$22:$I$22,1,$B$6),P58)</f>
        <v>4.5608665900417567E-2</v>
      </c>
      <c r="T58" s="123">
        <v>4.3099999999999916E-2</v>
      </c>
      <c r="U58" s="108">
        <f t="shared" si="3"/>
        <v>94218.751275620729</v>
      </c>
      <c r="V58" s="122">
        <f>IF(J58&gt;INDEX('Pace of change parameters'!$E$24:$I$24,1,$B$6),0,IF(J58&lt;INDEX('Pace of change parameters'!$E$23:$I$23,1,$B$6),1,(J58-INDEX('Pace of change parameters'!$E$24:$I$24,1,$B$6))/(INDEX('Pace of change parameters'!$E$23:$I$23,1,$B$6)-INDEX('Pace of change parameters'!$E$24:$I$24,1,$B$6))))</f>
        <v>1</v>
      </c>
      <c r="W58" s="123">
        <f>MIN(S58, S58+(INDEX('Pace of change parameters'!$E$25:$I$25,1,$B$6)-S58)*(1-V58))</f>
        <v>4.5608665900417567E-2</v>
      </c>
      <c r="X58" s="123">
        <v>4.3099999999999916E-2</v>
      </c>
      <c r="Y58" s="99">
        <f t="shared" si="4"/>
        <v>94218.751275620729</v>
      </c>
      <c r="Z58" s="88">
        <v>0</v>
      </c>
      <c r="AA58" s="90">
        <f t="shared" si="8"/>
        <v>89373.387043277078</v>
      </c>
      <c r="AB58" s="90">
        <f>IF(INDEX('Pace of change parameters'!$E$27:$I$27,1,$B$6)=1,MAX(AA58,Y58),Y58)</f>
        <v>94218.751275620729</v>
      </c>
      <c r="AC58" s="88">
        <f t="shared" si="5"/>
        <v>4.5608665900417567E-2</v>
      </c>
      <c r="AD58" s="134">
        <v>4.3099999999999916E-2</v>
      </c>
      <c r="AE58" s="51">
        <f t="shared" si="6"/>
        <v>94219</v>
      </c>
      <c r="AF58" s="51">
        <v>296.5780344026154</v>
      </c>
      <c r="AG58" s="15">
        <f t="shared" si="11"/>
        <v>4.5611426161648705E-2</v>
      </c>
      <c r="AH58" s="15">
        <f t="shared" si="11"/>
        <v>4.3102753638702529E-2</v>
      </c>
      <c r="AI58" s="51"/>
      <c r="AJ58" s="51">
        <v>89373.387043277078</v>
      </c>
      <c r="AK58" s="51">
        <v>281.32524710726386</v>
      </c>
      <c r="AL58" s="15">
        <f t="shared" si="9"/>
        <v>5.4217626936042373E-2</v>
      </c>
      <c r="AM58" s="53">
        <f t="shared" si="9"/>
        <v>5.4217626936042373E-2</v>
      </c>
    </row>
    <row r="59" spans="1:39" x14ac:dyDescent="0.2">
      <c r="A59" s="160" t="s">
        <v>165</v>
      </c>
      <c r="B59" s="160" t="s">
        <v>166</v>
      </c>
      <c r="D59" s="62">
        <v>77689</v>
      </c>
      <c r="E59" s="67">
        <v>252.9377359135201</v>
      </c>
      <c r="F59" s="50"/>
      <c r="G59" s="82">
        <v>76606.112188355852</v>
      </c>
      <c r="H59" s="75">
        <v>248.2470009721016</v>
      </c>
      <c r="I59" s="84"/>
      <c r="J59" s="94">
        <f t="shared" si="10"/>
        <v>1.4135788655891934E-2</v>
      </c>
      <c r="K59" s="117">
        <f t="shared" si="10"/>
        <v>1.889543447876596E-2</v>
      </c>
      <c r="L59" s="94">
        <v>4.799558362240619E-2</v>
      </c>
      <c r="M59" s="88">
        <f>INDEX('Pace of change parameters'!$E$20:$I$20,1,$B$6)</f>
        <v>4.3099999999999999E-2</v>
      </c>
      <c r="N59" s="99">
        <f>IF(INDEX('Pace of change parameters'!$E$28:$I$28,1,$B$6)=1,(1+L59)*D59,D59)</f>
        <v>81417.72889604111</v>
      </c>
      <c r="O59" s="85">
        <f>IF(K59&lt;INDEX('Pace of change parameters'!$E$16:$I$16,1,$B$6),1,IF(K59&gt;INDEX('Pace of change parameters'!$E$17:$I$17,1,$B$6),0,(K59-INDEX('Pace of change parameters'!$E$17:$I$17,1,$B$6))/(INDEX('Pace of change parameters'!$E$16:$I$16,1,$B$6)-INDEX('Pace of change parameters'!$E$17:$I$17,1,$B$6))))</f>
        <v>0</v>
      </c>
      <c r="P59" s="52">
        <v>4.799558362240619E-2</v>
      </c>
      <c r="Q59" s="52">
        <v>4.3099999999999916E-2</v>
      </c>
      <c r="R59" s="9">
        <f>IF(INDEX('Pace of change parameters'!$E$29:$I$29,1,$B$6)=1,D59*(1+P59),D59)</f>
        <v>81417.72889604111</v>
      </c>
      <c r="S59" s="94">
        <f>IF(P59&lt;INDEX('Pace of change parameters'!$E$22:$I$22,1,$B$6),INDEX('Pace of change parameters'!$E$22:$I$22,1,$B$6),P59)</f>
        <v>4.799558362240619E-2</v>
      </c>
      <c r="T59" s="123">
        <v>4.3099999999999916E-2</v>
      </c>
      <c r="U59" s="108">
        <f t="shared" si="3"/>
        <v>81417.72889604111</v>
      </c>
      <c r="V59" s="122">
        <f>IF(J59&gt;INDEX('Pace of change parameters'!$E$24:$I$24,1,$B$6),0,IF(J59&lt;INDEX('Pace of change parameters'!$E$23:$I$23,1,$B$6),1,(J59-INDEX('Pace of change parameters'!$E$24:$I$24,1,$B$6))/(INDEX('Pace of change parameters'!$E$23:$I$23,1,$B$6)-INDEX('Pace of change parameters'!$E$24:$I$24,1,$B$6))))</f>
        <v>1</v>
      </c>
      <c r="W59" s="123">
        <f>MIN(S59, S59+(INDEX('Pace of change parameters'!$E$25:$I$25,1,$B$6)-S59)*(1-V59))</f>
        <v>4.799558362240619E-2</v>
      </c>
      <c r="X59" s="123">
        <v>4.3099999999999916E-2</v>
      </c>
      <c r="Y59" s="99">
        <f t="shared" si="4"/>
        <v>81417.72889604111</v>
      </c>
      <c r="Z59" s="88">
        <v>0</v>
      </c>
      <c r="AA59" s="90">
        <f t="shared" si="8"/>
        <v>80462.561146583932</v>
      </c>
      <c r="AB59" s="90">
        <f>IF(INDEX('Pace of change parameters'!$E$27:$I$27,1,$B$6)=1,MAX(AA59,Y59),Y59)</f>
        <v>81417.72889604111</v>
      </c>
      <c r="AC59" s="88">
        <f t="shared" si="5"/>
        <v>4.799558362240619E-2</v>
      </c>
      <c r="AD59" s="134">
        <v>4.3099999999999916E-2</v>
      </c>
      <c r="AE59" s="51">
        <f t="shared" si="6"/>
        <v>81418</v>
      </c>
      <c r="AF59" s="51">
        <v>263.84023086109261</v>
      </c>
      <c r="AG59" s="15">
        <f t="shared" si="11"/>
        <v>4.7999073227870115E-2</v>
      </c>
      <c r="AH59" s="15">
        <f t="shared" si="11"/>
        <v>4.3103473304197282E-2</v>
      </c>
      <c r="AI59" s="51"/>
      <c r="AJ59" s="51">
        <v>80462.561146583932</v>
      </c>
      <c r="AK59" s="51">
        <v>260.74407021284588</v>
      </c>
      <c r="AL59" s="15">
        <f t="shared" si="9"/>
        <v>1.1874328132253753E-2</v>
      </c>
      <c r="AM59" s="53">
        <f t="shared" si="9"/>
        <v>1.1874328132253753E-2</v>
      </c>
    </row>
    <row r="60" spans="1:39" x14ac:dyDescent="0.2">
      <c r="A60" s="160" t="s">
        <v>167</v>
      </c>
      <c r="B60" s="160" t="s">
        <v>168</v>
      </c>
      <c r="D60" s="62">
        <v>51568</v>
      </c>
      <c r="E60" s="67">
        <v>205.40617050441111</v>
      </c>
      <c r="F60" s="50"/>
      <c r="G60" s="82">
        <v>51754.732515111391</v>
      </c>
      <c r="H60" s="75">
        <v>204.88554223194251</v>
      </c>
      <c r="I60" s="84"/>
      <c r="J60" s="94">
        <f t="shared" si="10"/>
        <v>-3.6080278273463717E-3</v>
      </c>
      <c r="K60" s="117">
        <f t="shared" si="10"/>
        <v>2.5410688660463254E-3</v>
      </c>
      <c r="L60" s="94">
        <v>4.9537348894824529E-2</v>
      </c>
      <c r="M60" s="88">
        <f>INDEX('Pace of change parameters'!$E$20:$I$20,1,$B$6)</f>
        <v>4.3099999999999999E-2</v>
      </c>
      <c r="N60" s="99">
        <f>IF(INDEX('Pace of change parameters'!$E$28:$I$28,1,$B$6)=1,(1+L60)*D60,D60)</f>
        <v>54122.542007808312</v>
      </c>
      <c r="O60" s="85">
        <f>IF(K60&lt;INDEX('Pace of change parameters'!$E$16:$I$16,1,$B$6),1,IF(K60&gt;INDEX('Pace of change parameters'!$E$17:$I$17,1,$B$6),0,(K60-INDEX('Pace of change parameters'!$E$17:$I$17,1,$B$6))/(INDEX('Pace of change parameters'!$E$16:$I$16,1,$B$6)-INDEX('Pace of change parameters'!$E$17:$I$17,1,$B$6))))</f>
        <v>0</v>
      </c>
      <c r="P60" s="52">
        <v>4.9537348894824529E-2</v>
      </c>
      <c r="Q60" s="52">
        <v>4.3099999999999916E-2</v>
      </c>
      <c r="R60" s="9">
        <f>IF(INDEX('Pace of change parameters'!$E$29:$I$29,1,$B$6)=1,D60*(1+P60),D60)</f>
        <v>54122.542007808312</v>
      </c>
      <c r="S60" s="94">
        <f>IF(P60&lt;INDEX('Pace of change parameters'!$E$22:$I$22,1,$B$6),INDEX('Pace of change parameters'!$E$22:$I$22,1,$B$6),P60)</f>
        <v>4.9537348894824529E-2</v>
      </c>
      <c r="T60" s="123">
        <v>4.3099999999999916E-2</v>
      </c>
      <c r="U60" s="108">
        <f t="shared" si="3"/>
        <v>54122.542007808312</v>
      </c>
      <c r="V60" s="122">
        <f>IF(J60&gt;INDEX('Pace of change parameters'!$E$24:$I$24,1,$B$6),0,IF(J60&lt;INDEX('Pace of change parameters'!$E$23:$I$23,1,$B$6),1,(J60-INDEX('Pace of change parameters'!$E$24:$I$24,1,$B$6))/(INDEX('Pace of change parameters'!$E$23:$I$23,1,$B$6)-INDEX('Pace of change parameters'!$E$24:$I$24,1,$B$6))))</f>
        <v>1</v>
      </c>
      <c r="W60" s="123">
        <f>MIN(S60, S60+(INDEX('Pace of change parameters'!$E$25:$I$25,1,$B$6)-S60)*(1-V60))</f>
        <v>4.9537348894824529E-2</v>
      </c>
      <c r="X60" s="123">
        <v>4.3099999999999916E-2</v>
      </c>
      <c r="Y60" s="99">
        <f t="shared" si="4"/>
        <v>54122.542007808312</v>
      </c>
      <c r="Z60" s="88">
        <v>0</v>
      </c>
      <c r="AA60" s="90">
        <f t="shared" si="8"/>
        <v>54360.131465531063</v>
      </c>
      <c r="AB60" s="90">
        <f>IF(INDEX('Pace of change parameters'!$E$27:$I$27,1,$B$6)=1,MAX(AA60,Y60),Y60)</f>
        <v>54122.542007808312</v>
      </c>
      <c r="AC60" s="88">
        <f t="shared" si="5"/>
        <v>4.9537348894824529E-2</v>
      </c>
      <c r="AD60" s="134">
        <v>4.3099999999999916E-2</v>
      </c>
      <c r="AE60" s="51">
        <f t="shared" si="6"/>
        <v>54123</v>
      </c>
      <c r="AF60" s="51">
        <v>214.2609895429687</v>
      </c>
      <c r="AG60" s="15">
        <f t="shared" si="11"/>
        <v>4.9546230220291587E-2</v>
      </c>
      <c r="AH60" s="15">
        <f t="shared" si="11"/>
        <v>4.3108826851759208E-2</v>
      </c>
      <c r="AI60" s="51"/>
      <c r="AJ60" s="51">
        <v>54360.131465531063</v>
      </c>
      <c r="AK60" s="51">
        <v>215.19974058146363</v>
      </c>
      <c r="AL60" s="15">
        <f t="shared" si="9"/>
        <v>-4.3622312738780256E-3</v>
      </c>
      <c r="AM60" s="53">
        <f t="shared" si="9"/>
        <v>-4.3622312738781366E-3</v>
      </c>
    </row>
    <row r="61" spans="1:39" x14ac:dyDescent="0.2">
      <c r="A61" s="160" t="s">
        <v>169</v>
      </c>
      <c r="B61" s="160" t="s">
        <v>170</v>
      </c>
      <c r="D61" s="62">
        <v>38995</v>
      </c>
      <c r="E61" s="67">
        <v>269.85922648803717</v>
      </c>
      <c r="F61" s="50"/>
      <c r="G61" s="82">
        <v>35814.791536716162</v>
      </c>
      <c r="H61" s="75">
        <v>247.32356470483879</v>
      </c>
      <c r="I61" s="84"/>
      <c r="J61" s="94">
        <f t="shared" si="10"/>
        <v>8.8795950690473635E-2</v>
      </c>
      <c r="K61" s="117">
        <f t="shared" si="10"/>
        <v>9.1118134295423481E-2</v>
      </c>
      <c r="L61" s="94">
        <v>4.5324723298049596E-2</v>
      </c>
      <c r="M61" s="88">
        <f>INDEX('Pace of change parameters'!$E$20:$I$20,1,$B$6)</f>
        <v>4.3099999999999999E-2</v>
      </c>
      <c r="N61" s="99">
        <f>IF(INDEX('Pace of change parameters'!$E$28:$I$28,1,$B$6)=1,(1+L61)*D61,D61)</f>
        <v>40762.437585007443</v>
      </c>
      <c r="O61" s="85">
        <f>IF(K61&lt;INDEX('Pace of change parameters'!$E$16:$I$16,1,$B$6),1,IF(K61&gt;INDEX('Pace of change parameters'!$E$17:$I$17,1,$B$6),0,(K61-INDEX('Pace of change parameters'!$E$17:$I$17,1,$B$6))/(INDEX('Pace of change parameters'!$E$16:$I$16,1,$B$6)-INDEX('Pace of change parameters'!$E$17:$I$17,1,$B$6))))</f>
        <v>0</v>
      </c>
      <c r="P61" s="52">
        <v>4.5324723298049596E-2</v>
      </c>
      <c r="Q61" s="52">
        <v>4.3099999999999916E-2</v>
      </c>
      <c r="R61" s="9">
        <f>IF(INDEX('Pace of change parameters'!$E$29:$I$29,1,$B$6)=1,D61*(1+P61),D61)</f>
        <v>40762.437585007443</v>
      </c>
      <c r="S61" s="94">
        <f>IF(P61&lt;INDEX('Pace of change parameters'!$E$22:$I$22,1,$B$6),INDEX('Pace of change parameters'!$E$22:$I$22,1,$B$6),P61)</f>
        <v>4.5324723298049596E-2</v>
      </c>
      <c r="T61" s="123">
        <v>4.3099999999999916E-2</v>
      </c>
      <c r="U61" s="108">
        <f t="shared" si="3"/>
        <v>40762.437585007443</v>
      </c>
      <c r="V61" s="122">
        <f>IF(J61&gt;INDEX('Pace of change parameters'!$E$24:$I$24,1,$B$6),0,IF(J61&lt;INDEX('Pace of change parameters'!$E$23:$I$23,1,$B$6),1,(J61-INDEX('Pace of change parameters'!$E$24:$I$24,1,$B$6))/(INDEX('Pace of change parameters'!$E$23:$I$23,1,$B$6)-INDEX('Pace of change parameters'!$E$24:$I$24,1,$B$6))))</f>
        <v>1</v>
      </c>
      <c r="W61" s="123">
        <f>MIN(S61, S61+(INDEX('Pace of change parameters'!$E$25:$I$25,1,$B$6)-S61)*(1-V61))</f>
        <v>4.5324723298049596E-2</v>
      </c>
      <c r="X61" s="123">
        <v>4.3099999999999916E-2</v>
      </c>
      <c r="Y61" s="99">
        <f t="shared" si="4"/>
        <v>40762.437585007443</v>
      </c>
      <c r="Z61" s="88">
        <v>0</v>
      </c>
      <c r="AA61" s="90">
        <f t="shared" si="8"/>
        <v>37617.75361853186</v>
      </c>
      <c r="AB61" s="90">
        <f>IF(INDEX('Pace of change parameters'!$E$27:$I$27,1,$B$6)=1,MAX(AA61,Y61),Y61)</f>
        <v>40762.437585007443</v>
      </c>
      <c r="AC61" s="88">
        <f t="shared" si="5"/>
        <v>4.5324723298049596E-2</v>
      </c>
      <c r="AD61" s="134">
        <v>4.3099999999999916E-2</v>
      </c>
      <c r="AE61" s="51">
        <f t="shared" si="6"/>
        <v>40762</v>
      </c>
      <c r="AF61" s="51">
        <v>281.48713735115592</v>
      </c>
      <c r="AG61" s="15">
        <f t="shared" si="11"/>
        <v>4.5313501730991135E-2</v>
      </c>
      <c r="AH61" s="15">
        <f t="shared" si="11"/>
        <v>4.3088802315359054E-2</v>
      </c>
      <c r="AI61" s="51"/>
      <c r="AJ61" s="51">
        <v>37617.75361853186</v>
      </c>
      <c r="AK61" s="51">
        <v>259.77414699135517</v>
      </c>
      <c r="AL61" s="15">
        <f t="shared" si="9"/>
        <v>8.3584108007958458E-2</v>
      </c>
      <c r="AM61" s="53">
        <f t="shared" si="9"/>
        <v>8.358410800795868E-2</v>
      </c>
    </row>
    <row r="62" spans="1:39" x14ac:dyDescent="0.2">
      <c r="A62" s="160" t="s">
        <v>171</v>
      </c>
      <c r="B62" s="160" t="s">
        <v>172</v>
      </c>
      <c r="D62" s="62">
        <v>37670</v>
      </c>
      <c r="E62" s="67">
        <v>229.8848616209643</v>
      </c>
      <c r="F62" s="50"/>
      <c r="G62" s="82">
        <v>38501.286475712135</v>
      </c>
      <c r="H62" s="75">
        <v>234.18296527096712</v>
      </c>
      <c r="I62" s="84"/>
      <c r="J62" s="94">
        <f t="shared" si="10"/>
        <v>-2.1591135045228582E-2</v>
      </c>
      <c r="K62" s="117">
        <f t="shared" si="10"/>
        <v>-1.8353613573171668E-2</v>
      </c>
      <c r="L62" s="94">
        <v>4.6551582225452082E-2</v>
      </c>
      <c r="M62" s="88">
        <f>INDEX('Pace of change parameters'!$E$20:$I$20,1,$B$6)</f>
        <v>4.3099999999999999E-2</v>
      </c>
      <c r="N62" s="99">
        <f>IF(INDEX('Pace of change parameters'!$E$28:$I$28,1,$B$6)=1,(1+L62)*D62,D62)</f>
        <v>39423.598102432778</v>
      </c>
      <c r="O62" s="85">
        <f>IF(K62&lt;INDEX('Pace of change parameters'!$E$16:$I$16,1,$B$6),1,IF(K62&gt;INDEX('Pace of change parameters'!$E$17:$I$17,1,$B$6),0,(K62-INDEX('Pace of change parameters'!$E$17:$I$17,1,$B$6))/(INDEX('Pace of change parameters'!$E$16:$I$16,1,$B$6)-INDEX('Pace of change parameters'!$E$17:$I$17,1,$B$6))))</f>
        <v>0</v>
      </c>
      <c r="P62" s="52">
        <v>4.6551582225452082E-2</v>
      </c>
      <c r="Q62" s="52">
        <v>4.3099999999999916E-2</v>
      </c>
      <c r="R62" s="9">
        <f>IF(INDEX('Pace of change parameters'!$E$29:$I$29,1,$B$6)=1,D62*(1+P62),D62)</f>
        <v>39423.598102432778</v>
      </c>
      <c r="S62" s="94">
        <f>IF(P62&lt;INDEX('Pace of change parameters'!$E$22:$I$22,1,$B$6),INDEX('Pace of change parameters'!$E$22:$I$22,1,$B$6),P62)</f>
        <v>4.6551582225452082E-2</v>
      </c>
      <c r="T62" s="123">
        <v>4.3099999999999916E-2</v>
      </c>
      <c r="U62" s="108">
        <f t="shared" si="3"/>
        <v>39423.598102432778</v>
      </c>
      <c r="V62" s="122">
        <f>IF(J62&gt;INDEX('Pace of change parameters'!$E$24:$I$24,1,$B$6),0,IF(J62&lt;INDEX('Pace of change parameters'!$E$23:$I$23,1,$B$6),1,(J62-INDEX('Pace of change parameters'!$E$24:$I$24,1,$B$6))/(INDEX('Pace of change parameters'!$E$23:$I$23,1,$B$6)-INDEX('Pace of change parameters'!$E$24:$I$24,1,$B$6))))</f>
        <v>1</v>
      </c>
      <c r="W62" s="123">
        <f>MIN(S62, S62+(INDEX('Pace of change parameters'!$E$25:$I$25,1,$B$6)-S62)*(1-V62))</f>
        <v>4.6551582225452082E-2</v>
      </c>
      <c r="X62" s="123">
        <v>4.3099999999999916E-2</v>
      </c>
      <c r="Y62" s="99">
        <f t="shared" si="4"/>
        <v>39423.598102432778</v>
      </c>
      <c r="Z62" s="88">
        <v>0</v>
      </c>
      <c r="AA62" s="90">
        <f t="shared" si="8"/>
        <v>40439.490123935779</v>
      </c>
      <c r="AB62" s="90">
        <f>IF(INDEX('Pace of change parameters'!$E$27:$I$27,1,$B$6)=1,MAX(AA62,Y62),Y62)</f>
        <v>39423.598102432778</v>
      </c>
      <c r="AC62" s="88">
        <f t="shared" si="5"/>
        <v>4.6551582225452082E-2</v>
      </c>
      <c r="AD62" s="134">
        <v>4.3099999999999916E-2</v>
      </c>
      <c r="AE62" s="51">
        <f t="shared" si="6"/>
        <v>39424</v>
      </c>
      <c r="AF62" s="51">
        <v>239.79534368719663</v>
      </c>
      <c r="AG62" s="15">
        <f t="shared" si="11"/>
        <v>4.6562251128218657E-2</v>
      </c>
      <c r="AH62" s="15">
        <f t="shared" si="11"/>
        <v>4.3110633716163527E-2</v>
      </c>
      <c r="AI62" s="51"/>
      <c r="AJ62" s="51">
        <v>40439.490123935779</v>
      </c>
      <c r="AK62" s="51">
        <v>245.9720330966968</v>
      </c>
      <c r="AL62" s="15">
        <f t="shared" si="9"/>
        <v>-2.5111348358339391E-2</v>
      </c>
      <c r="AM62" s="53">
        <f t="shared" si="9"/>
        <v>-2.5111348358339503E-2</v>
      </c>
    </row>
    <row r="63" spans="1:39" x14ac:dyDescent="0.2">
      <c r="A63" s="160" t="s">
        <v>173</v>
      </c>
      <c r="B63" s="160" t="s">
        <v>174</v>
      </c>
      <c r="D63" s="62">
        <v>83544</v>
      </c>
      <c r="E63" s="67">
        <v>283.80985053237868</v>
      </c>
      <c r="F63" s="50"/>
      <c r="G63" s="82">
        <v>84347.736196303958</v>
      </c>
      <c r="H63" s="75">
        <v>285.88675981201175</v>
      </c>
      <c r="I63" s="84"/>
      <c r="J63" s="94">
        <f t="shared" si="10"/>
        <v>-9.5288413483132217E-3</v>
      </c>
      <c r="K63" s="117">
        <f t="shared" si="10"/>
        <v>-7.264797016128921E-3</v>
      </c>
      <c r="L63" s="94">
        <v>4.5484344685125855E-2</v>
      </c>
      <c r="M63" s="88">
        <f>INDEX('Pace of change parameters'!$E$20:$I$20,1,$B$6)</f>
        <v>4.3099999999999999E-2</v>
      </c>
      <c r="N63" s="99">
        <f>IF(INDEX('Pace of change parameters'!$E$28:$I$28,1,$B$6)=1,(1+L63)*D63,D63)</f>
        <v>87343.944092374149</v>
      </c>
      <c r="O63" s="85">
        <f>IF(K63&lt;INDEX('Pace of change parameters'!$E$16:$I$16,1,$B$6),1,IF(K63&gt;INDEX('Pace of change parameters'!$E$17:$I$17,1,$B$6),0,(K63-INDEX('Pace of change parameters'!$E$17:$I$17,1,$B$6))/(INDEX('Pace of change parameters'!$E$16:$I$16,1,$B$6)-INDEX('Pace of change parameters'!$E$17:$I$17,1,$B$6))))</f>
        <v>0</v>
      </c>
      <c r="P63" s="52">
        <v>4.5484344685125855E-2</v>
      </c>
      <c r="Q63" s="52">
        <v>4.3099999999999916E-2</v>
      </c>
      <c r="R63" s="9">
        <f>IF(INDEX('Pace of change parameters'!$E$29:$I$29,1,$B$6)=1,D63*(1+P63),D63)</f>
        <v>87343.944092374149</v>
      </c>
      <c r="S63" s="94">
        <f>IF(P63&lt;INDEX('Pace of change parameters'!$E$22:$I$22,1,$B$6),INDEX('Pace of change parameters'!$E$22:$I$22,1,$B$6),P63)</f>
        <v>4.5484344685125855E-2</v>
      </c>
      <c r="T63" s="123">
        <v>4.3099999999999916E-2</v>
      </c>
      <c r="U63" s="108">
        <f t="shared" si="3"/>
        <v>87343.944092374149</v>
      </c>
      <c r="V63" s="122">
        <f>IF(J63&gt;INDEX('Pace of change parameters'!$E$24:$I$24,1,$B$6),0,IF(J63&lt;INDEX('Pace of change parameters'!$E$23:$I$23,1,$B$6),1,(J63-INDEX('Pace of change parameters'!$E$24:$I$24,1,$B$6))/(INDEX('Pace of change parameters'!$E$23:$I$23,1,$B$6)-INDEX('Pace of change parameters'!$E$24:$I$24,1,$B$6))))</f>
        <v>1</v>
      </c>
      <c r="W63" s="123">
        <f>MIN(S63, S63+(INDEX('Pace of change parameters'!$E$25:$I$25,1,$B$6)-S63)*(1-V63))</f>
        <v>4.5484344685125855E-2</v>
      </c>
      <c r="X63" s="123">
        <v>4.3099999999999916E-2</v>
      </c>
      <c r="Y63" s="99">
        <f t="shared" si="4"/>
        <v>87343.944092374149</v>
      </c>
      <c r="Z63" s="88">
        <v>0</v>
      </c>
      <c r="AA63" s="90">
        <f t="shared" si="8"/>
        <v>88593.908337024812</v>
      </c>
      <c r="AB63" s="90">
        <f>IF(INDEX('Pace of change parameters'!$E$27:$I$27,1,$B$6)=1,MAX(AA63,Y63),Y63)</f>
        <v>87343.944092374149</v>
      </c>
      <c r="AC63" s="88">
        <f t="shared" si="5"/>
        <v>4.5484344685125855E-2</v>
      </c>
      <c r="AD63" s="134">
        <v>4.3099999999999916E-2</v>
      </c>
      <c r="AE63" s="51">
        <f t="shared" si="6"/>
        <v>87344</v>
      </c>
      <c r="AF63" s="51">
        <v>296.04224458266538</v>
      </c>
      <c r="AG63" s="15">
        <f t="shared" si="11"/>
        <v>4.5485013884899006E-2</v>
      </c>
      <c r="AH63" s="15">
        <f t="shared" si="11"/>
        <v>4.3100667673587889E-2</v>
      </c>
      <c r="AI63" s="51"/>
      <c r="AJ63" s="51">
        <v>88593.908337024812</v>
      </c>
      <c r="AK63" s="51">
        <v>300.27866230586801</v>
      </c>
      <c r="AL63" s="15">
        <f t="shared" si="9"/>
        <v>-1.4108287584175261E-2</v>
      </c>
      <c r="AM63" s="53">
        <f t="shared" si="9"/>
        <v>-1.4108287584175261E-2</v>
      </c>
    </row>
    <row r="64" spans="1:39" x14ac:dyDescent="0.2">
      <c r="A64" s="160" t="s">
        <v>175</v>
      </c>
      <c r="B64" s="160" t="s">
        <v>176</v>
      </c>
      <c r="D64" s="62">
        <v>63656</v>
      </c>
      <c r="E64" s="67">
        <v>291.62786214822353</v>
      </c>
      <c r="F64" s="50"/>
      <c r="G64" s="82">
        <v>56095.835295717385</v>
      </c>
      <c r="H64" s="75">
        <v>255.1052077037395</v>
      </c>
      <c r="I64" s="84"/>
      <c r="J64" s="94">
        <f t="shared" si="10"/>
        <v>0.13477229930578805</v>
      </c>
      <c r="K64" s="117">
        <f t="shared" si="10"/>
        <v>0.14316702811844895</v>
      </c>
      <c r="L64" s="94">
        <v>5.0816562723502656E-2</v>
      </c>
      <c r="M64" s="88">
        <f>INDEX('Pace of change parameters'!$E$20:$I$20,1,$B$6)</f>
        <v>4.3099999999999999E-2</v>
      </c>
      <c r="N64" s="99">
        <f>IF(INDEX('Pace of change parameters'!$E$28:$I$28,1,$B$6)=1,(1+L64)*D64,D64)</f>
        <v>66890.779116727281</v>
      </c>
      <c r="O64" s="85">
        <f>IF(K64&lt;INDEX('Pace of change parameters'!$E$16:$I$16,1,$B$6),1,IF(K64&gt;INDEX('Pace of change parameters'!$E$17:$I$17,1,$B$6),0,(K64-INDEX('Pace of change parameters'!$E$17:$I$17,1,$B$6))/(INDEX('Pace of change parameters'!$E$16:$I$16,1,$B$6)-INDEX('Pace of change parameters'!$E$17:$I$17,1,$B$6))))</f>
        <v>0</v>
      </c>
      <c r="P64" s="52">
        <v>5.0816562723502656E-2</v>
      </c>
      <c r="Q64" s="52">
        <v>4.3099999999999916E-2</v>
      </c>
      <c r="R64" s="9">
        <f>IF(INDEX('Pace of change parameters'!$E$29:$I$29,1,$B$6)=1,D64*(1+P64),D64)</f>
        <v>66890.779116727281</v>
      </c>
      <c r="S64" s="94">
        <f>IF(P64&lt;INDEX('Pace of change parameters'!$E$22:$I$22,1,$B$6),INDEX('Pace of change parameters'!$E$22:$I$22,1,$B$6),P64)</f>
        <v>5.0816562723502656E-2</v>
      </c>
      <c r="T64" s="123">
        <v>4.3099999999999916E-2</v>
      </c>
      <c r="U64" s="108">
        <f t="shared" si="3"/>
        <v>66890.779116727281</v>
      </c>
      <c r="V64" s="122">
        <f>IF(J64&gt;INDEX('Pace of change parameters'!$E$24:$I$24,1,$B$6),0,IF(J64&lt;INDEX('Pace of change parameters'!$E$23:$I$23,1,$B$6),1,(J64-INDEX('Pace of change parameters'!$E$24:$I$24,1,$B$6))/(INDEX('Pace of change parameters'!$E$23:$I$23,1,$B$6)-INDEX('Pace of change parameters'!$E$24:$I$24,1,$B$6))))</f>
        <v>1</v>
      </c>
      <c r="W64" s="123">
        <f>MIN(S64, S64+(INDEX('Pace of change parameters'!$E$25:$I$25,1,$B$6)-S64)*(1-V64))</f>
        <v>5.0816562723502656E-2</v>
      </c>
      <c r="X64" s="123">
        <v>4.3099999999999916E-2</v>
      </c>
      <c r="Y64" s="99">
        <f t="shared" si="4"/>
        <v>66890.779116727281</v>
      </c>
      <c r="Z64" s="88">
        <v>0</v>
      </c>
      <c r="AA64" s="90">
        <f t="shared" si="8"/>
        <v>58919.770872231151</v>
      </c>
      <c r="AB64" s="90">
        <f>IF(INDEX('Pace of change parameters'!$E$27:$I$27,1,$B$6)=1,MAX(AA64,Y64),Y64)</f>
        <v>66890.779116727281</v>
      </c>
      <c r="AC64" s="88">
        <f t="shared" si="5"/>
        <v>5.0816562723502656E-2</v>
      </c>
      <c r="AD64" s="134">
        <v>4.3099999999999916E-2</v>
      </c>
      <c r="AE64" s="51">
        <f t="shared" si="6"/>
        <v>66891</v>
      </c>
      <c r="AF64" s="51">
        <v>304.19802751049508</v>
      </c>
      <c r="AG64" s="15">
        <f t="shared" si="11"/>
        <v>5.0820032675631621E-2</v>
      </c>
      <c r="AH64" s="15">
        <f t="shared" si="11"/>
        <v>4.3103444470894203E-2</v>
      </c>
      <c r="AI64" s="51"/>
      <c r="AJ64" s="51">
        <v>58919.770872231151</v>
      </c>
      <c r="AK64" s="51">
        <v>267.94752777956728</v>
      </c>
      <c r="AL64" s="15">
        <f t="shared" si="9"/>
        <v>0.13528954729057996</v>
      </c>
      <c r="AM64" s="53">
        <f t="shared" si="9"/>
        <v>0.13528954729058018</v>
      </c>
    </row>
    <row r="65" spans="1:39" x14ac:dyDescent="0.2">
      <c r="A65" s="160" t="s">
        <v>177</v>
      </c>
      <c r="B65" s="160" t="s">
        <v>178</v>
      </c>
      <c r="D65" s="62">
        <v>97548</v>
      </c>
      <c r="E65" s="67">
        <v>347.75792855717049</v>
      </c>
      <c r="F65" s="50"/>
      <c r="G65" s="82">
        <v>84124.547392348657</v>
      </c>
      <c r="H65" s="75">
        <v>298.0783080126659</v>
      </c>
      <c r="I65" s="84"/>
      <c r="J65" s="94">
        <f t="shared" si="10"/>
        <v>0.15956641698225926</v>
      </c>
      <c r="K65" s="117">
        <f t="shared" si="10"/>
        <v>0.1666663397136352</v>
      </c>
      <c r="L65" s="94">
        <v>4.9486809149209332E-2</v>
      </c>
      <c r="M65" s="88">
        <f>INDEX('Pace of change parameters'!$E$20:$I$20,1,$B$6)</f>
        <v>4.3099999999999999E-2</v>
      </c>
      <c r="N65" s="99">
        <f>IF(INDEX('Pace of change parameters'!$E$28:$I$28,1,$B$6)=1,(1+L65)*D65,D65)</f>
        <v>102375.33925888708</v>
      </c>
      <c r="O65" s="85">
        <f>IF(K65&lt;INDEX('Pace of change parameters'!$E$16:$I$16,1,$B$6),1,IF(K65&gt;INDEX('Pace of change parameters'!$E$17:$I$17,1,$B$6),0,(K65-INDEX('Pace of change parameters'!$E$17:$I$17,1,$B$6))/(INDEX('Pace of change parameters'!$E$16:$I$16,1,$B$6)-INDEX('Pace of change parameters'!$E$17:$I$17,1,$B$6))))</f>
        <v>0</v>
      </c>
      <c r="P65" s="52">
        <v>4.9486809149209332E-2</v>
      </c>
      <c r="Q65" s="52">
        <v>4.3099999999999916E-2</v>
      </c>
      <c r="R65" s="9">
        <f>IF(INDEX('Pace of change parameters'!$E$29:$I$29,1,$B$6)=1,D65*(1+P65),D65)</f>
        <v>102375.33925888708</v>
      </c>
      <c r="S65" s="94">
        <f>IF(P65&lt;INDEX('Pace of change parameters'!$E$22:$I$22,1,$B$6),INDEX('Pace of change parameters'!$E$22:$I$22,1,$B$6),P65)</f>
        <v>4.9486809149209332E-2</v>
      </c>
      <c r="T65" s="123">
        <v>4.3099999999999916E-2</v>
      </c>
      <c r="U65" s="108">
        <f t="shared" si="3"/>
        <v>102375.33925888708</v>
      </c>
      <c r="V65" s="122">
        <f>IF(J65&gt;INDEX('Pace of change parameters'!$E$24:$I$24,1,$B$6),0,IF(J65&lt;INDEX('Pace of change parameters'!$E$23:$I$23,1,$B$6),1,(J65-INDEX('Pace of change parameters'!$E$24:$I$24,1,$B$6))/(INDEX('Pace of change parameters'!$E$23:$I$23,1,$B$6)-INDEX('Pace of change parameters'!$E$24:$I$24,1,$B$6))))</f>
        <v>1</v>
      </c>
      <c r="W65" s="123">
        <f>MIN(S65, S65+(INDEX('Pace of change parameters'!$E$25:$I$25,1,$B$6)-S65)*(1-V65))</f>
        <v>4.9486809149209332E-2</v>
      </c>
      <c r="X65" s="123">
        <v>4.3099999999999916E-2</v>
      </c>
      <c r="Y65" s="99">
        <f t="shared" si="4"/>
        <v>102375.33925888708</v>
      </c>
      <c r="Z65" s="88">
        <v>-1.689903295405526E-2</v>
      </c>
      <c r="AA65" s="90">
        <f t="shared" si="8"/>
        <v>86866.294094627548</v>
      </c>
      <c r="AB65" s="90">
        <f>IF(INDEX('Pace of change parameters'!$E$27:$I$27,1,$B$6)=1,MAX(AA65,Y65),Y65)</f>
        <v>102375.33925888708</v>
      </c>
      <c r="AC65" s="88">
        <f t="shared" si="5"/>
        <v>4.9486809149209332E-2</v>
      </c>
      <c r="AD65" s="134">
        <v>4.3099999999999916E-2</v>
      </c>
      <c r="AE65" s="51">
        <f t="shared" si="6"/>
        <v>102375</v>
      </c>
      <c r="AF65" s="51">
        <v>362.74509318277961</v>
      </c>
      <c r="AG65" s="15">
        <f t="shared" si="11"/>
        <v>4.9483331283060705E-2</v>
      </c>
      <c r="AH65" s="15">
        <f t="shared" si="11"/>
        <v>4.3096543298926537E-2</v>
      </c>
      <c r="AI65" s="51"/>
      <c r="AJ65" s="51">
        <v>88359.48392528425</v>
      </c>
      <c r="AK65" s="51">
        <v>313.08394852317019</v>
      </c>
      <c r="AL65" s="15">
        <f t="shared" si="9"/>
        <v>0.15861926136380688</v>
      </c>
      <c r="AM65" s="53">
        <f t="shared" si="9"/>
        <v>0.15861926136380688</v>
      </c>
    </row>
    <row r="66" spans="1:39" x14ac:dyDescent="0.2">
      <c r="A66" s="160" t="s">
        <v>179</v>
      </c>
      <c r="B66" s="160" t="s">
        <v>180</v>
      </c>
      <c r="D66" s="62">
        <v>93608</v>
      </c>
      <c r="E66" s="67">
        <v>249.60646582665885</v>
      </c>
      <c r="F66" s="50"/>
      <c r="G66" s="82">
        <v>79609.706805348091</v>
      </c>
      <c r="H66" s="75">
        <v>211.404601478611</v>
      </c>
      <c r="I66" s="84"/>
      <c r="J66" s="94">
        <f t="shared" si="10"/>
        <v>0.17583651235996656</v>
      </c>
      <c r="K66" s="117">
        <f t="shared" si="10"/>
        <v>0.18070498031194915</v>
      </c>
      <c r="L66" s="94">
        <v>4.7418881806553292E-2</v>
      </c>
      <c r="M66" s="88">
        <f>INDEX('Pace of change parameters'!$E$20:$I$20,1,$B$6)</f>
        <v>4.3099999999999999E-2</v>
      </c>
      <c r="N66" s="99">
        <f>IF(INDEX('Pace of change parameters'!$E$28:$I$28,1,$B$6)=1,(1+L66)*D66,D66)</f>
        <v>98046.78668814784</v>
      </c>
      <c r="O66" s="85">
        <f>IF(K66&lt;INDEX('Pace of change parameters'!$E$16:$I$16,1,$B$6),1,IF(K66&gt;INDEX('Pace of change parameters'!$E$17:$I$17,1,$B$6),0,(K66-INDEX('Pace of change parameters'!$E$17:$I$17,1,$B$6))/(INDEX('Pace of change parameters'!$E$16:$I$16,1,$B$6)-INDEX('Pace of change parameters'!$E$17:$I$17,1,$B$6))))</f>
        <v>0</v>
      </c>
      <c r="P66" s="52">
        <v>4.7418881806553292E-2</v>
      </c>
      <c r="Q66" s="52">
        <v>4.3099999999999916E-2</v>
      </c>
      <c r="R66" s="9">
        <f>IF(INDEX('Pace of change parameters'!$E$29:$I$29,1,$B$6)=1,D66*(1+P66),D66)</f>
        <v>98046.78668814784</v>
      </c>
      <c r="S66" s="94">
        <f>IF(P66&lt;INDEX('Pace of change parameters'!$E$22:$I$22,1,$B$6),INDEX('Pace of change parameters'!$E$22:$I$22,1,$B$6),P66)</f>
        <v>4.7418881806553292E-2</v>
      </c>
      <c r="T66" s="123">
        <v>4.3099999999999916E-2</v>
      </c>
      <c r="U66" s="108">
        <f t="shared" si="3"/>
        <v>98046.78668814784</v>
      </c>
      <c r="V66" s="122">
        <f>IF(J66&gt;INDEX('Pace of change parameters'!$E$24:$I$24,1,$B$6),0,IF(J66&lt;INDEX('Pace of change parameters'!$E$23:$I$23,1,$B$6),1,(J66-INDEX('Pace of change parameters'!$E$24:$I$24,1,$B$6))/(INDEX('Pace of change parameters'!$E$23:$I$23,1,$B$6)-INDEX('Pace of change parameters'!$E$24:$I$24,1,$B$6))))</f>
        <v>1</v>
      </c>
      <c r="W66" s="123">
        <f>MIN(S66, S66+(INDEX('Pace of change parameters'!$E$25:$I$25,1,$B$6)-S66)*(1-V66))</f>
        <v>4.7418881806553292E-2</v>
      </c>
      <c r="X66" s="123">
        <v>4.3099999999999916E-2</v>
      </c>
      <c r="Y66" s="99">
        <f t="shared" si="4"/>
        <v>98046.78668814784</v>
      </c>
      <c r="Z66" s="88">
        <v>0</v>
      </c>
      <c r="AA66" s="90">
        <f t="shared" si="8"/>
        <v>83617.360530411999</v>
      </c>
      <c r="AB66" s="90">
        <f>IF(INDEX('Pace of change parameters'!$E$27:$I$27,1,$B$6)=1,MAX(AA66,Y66),Y66)</f>
        <v>98046.78668814784</v>
      </c>
      <c r="AC66" s="88">
        <f t="shared" si="5"/>
        <v>4.7418881806553292E-2</v>
      </c>
      <c r="AD66" s="134">
        <v>4.3099999999999916E-2</v>
      </c>
      <c r="AE66" s="51">
        <f t="shared" si="6"/>
        <v>98047</v>
      </c>
      <c r="AF66" s="51">
        <v>260.36507095615781</v>
      </c>
      <c r="AG66" s="15">
        <f t="shared" si="11"/>
        <v>4.7421160584565358E-2</v>
      </c>
      <c r="AH66" s="15">
        <f t="shared" si="11"/>
        <v>4.3102269381797065E-2</v>
      </c>
      <c r="AI66" s="51"/>
      <c r="AJ66" s="51">
        <v>83617.360530411999</v>
      </c>
      <c r="AK66" s="51">
        <v>222.04697754818966</v>
      </c>
      <c r="AL66" s="15">
        <f t="shared" si="9"/>
        <v>0.17256750725036185</v>
      </c>
      <c r="AM66" s="53">
        <f t="shared" si="9"/>
        <v>0.17256750725036185</v>
      </c>
    </row>
    <row r="67" spans="1:39" x14ac:dyDescent="0.2">
      <c r="A67" s="160" t="s">
        <v>181</v>
      </c>
      <c r="B67" s="160" t="s">
        <v>182</v>
      </c>
      <c r="D67" s="62">
        <v>45082</v>
      </c>
      <c r="E67" s="67">
        <v>265.45098746103889</v>
      </c>
      <c r="F67" s="50"/>
      <c r="G67" s="82">
        <v>46613.762378803367</v>
      </c>
      <c r="H67" s="75">
        <v>274.07983369428098</v>
      </c>
      <c r="I67" s="84"/>
      <c r="J67" s="94">
        <f t="shared" si="10"/>
        <v>-3.2860732552665639E-2</v>
      </c>
      <c r="K67" s="117">
        <f t="shared" si="10"/>
        <v>-3.1482966539110757E-2</v>
      </c>
      <c r="L67" s="94">
        <v>4.4585978056223663E-2</v>
      </c>
      <c r="M67" s="88">
        <f>INDEX('Pace of change parameters'!$E$20:$I$20,1,$B$6)</f>
        <v>4.3099999999999999E-2</v>
      </c>
      <c r="N67" s="99">
        <f>IF(INDEX('Pace of change parameters'!$E$28:$I$28,1,$B$6)=1,(1+L67)*D67,D67)</f>
        <v>47092.025062730674</v>
      </c>
      <c r="O67" s="85">
        <f>IF(K67&lt;INDEX('Pace of change parameters'!$E$16:$I$16,1,$B$6),1,IF(K67&gt;INDEX('Pace of change parameters'!$E$17:$I$17,1,$B$6),0,(K67-INDEX('Pace of change parameters'!$E$17:$I$17,1,$B$6))/(INDEX('Pace of change parameters'!$E$16:$I$16,1,$B$6)-INDEX('Pace of change parameters'!$E$17:$I$17,1,$B$6))))</f>
        <v>0</v>
      </c>
      <c r="P67" s="52">
        <v>4.4585978056223663E-2</v>
      </c>
      <c r="Q67" s="52">
        <v>4.3099999999999916E-2</v>
      </c>
      <c r="R67" s="9">
        <f>IF(INDEX('Pace of change parameters'!$E$29:$I$29,1,$B$6)=1,D67*(1+P67),D67)</f>
        <v>47092.025062730674</v>
      </c>
      <c r="S67" s="94">
        <f>IF(P67&lt;INDEX('Pace of change parameters'!$E$22:$I$22,1,$B$6),INDEX('Pace of change parameters'!$E$22:$I$22,1,$B$6),P67)</f>
        <v>4.4585978056223663E-2</v>
      </c>
      <c r="T67" s="123">
        <v>4.3099999999999916E-2</v>
      </c>
      <c r="U67" s="108">
        <f t="shared" si="3"/>
        <v>47092.025062730674</v>
      </c>
      <c r="V67" s="122">
        <f>IF(J67&gt;INDEX('Pace of change parameters'!$E$24:$I$24,1,$B$6),0,IF(J67&lt;INDEX('Pace of change parameters'!$E$23:$I$23,1,$B$6),1,(J67-INDEX('Pace of change parameters'!$E$24:$I$24,1,$B$6))/(INDEX('Pace of change parameters'!$E$23:$I$23,1,$B$6)-INDEX('Pace of change parameters'!$E$24:$I$24,1,$B$6))))</f>
        <v>1</v>
      </c>
      <c r="W67" s="123">
        <f>MIN(S67, S67+(INDEX('Pace of change parameters'!$E$25:$I$25,1,$B$6)-S67)*(1-V67))</f>
        <v>4.4585978056223663E-2</v>
      </c>
      <c r="X67" s="123">
        <v>4.3099999999999916E-2</v>
      </c>
      <c r="Y67" s="99">
        <f t="shared" si="4"/>
        <v>47092.025062730674</v>
      </c>
      <c r="Z67" s="88">
        <v>0</v>
      </c>
      <c r="AA67" s="90">
        <f t="shared" si="8"/>
        <v>48960.358364810752</v>
      </c>
      <c r="AB67" s="90">
        <f>IF(INDEX('Pace of change parameters'!$E$27:$I$27,1,$B$6)=1,MAX(AA67,Y67),Y67)</f>
        <v>47092.025062730674</v>
      </c>
      <c r="AC67" s="88">
        <f t="shared" si="5"/>
        <v>4.4585978056223663E-2</v>
      </c>
      <c r="AD67" s="134">
        <v>4.3099999999999916E-2</v>
      </c>
      <c r="AE67" s="51">
        <f t="shared" si="6"/>
        <v>47092</v>
      </c>
      <c r="AF67" s="51">
        <v>276.89177765664016</v>
      </c>
      <c r="AG67" s="15">
        <f t="shared" si="11"/>
        <v>4.4585422119693074E-2</v>
      </c>
      <c r="AH67" s="15">
        <f t="shared" si="11"/>
        <v>4.3099444854317825E-2</v>
      </c>
      <c r="AI67" s="51"/>
      <c r="AJ67" s="51">
        <v>48960.358364810752</v>
      </c>
      <c r="AK67" s="51">
        <v>287.87736053551777</v>
      </c>
      <c r="AL67" s="15">
        <f t="shared" si="9"/>
        <v>-3.8160634995547671E-2</v>
      </c>
      <c r="AM67" s="53">
        <f t="shared" si="9"/>
        <v>-3.8160634995547782E-2</v>
      </c>
    </row>
    <row r="68" spans="1:39" x14ac:dyDescent="0.2">
      <c r="A68" s="160" t="s">
        <v>183</v>
      </c>
      <c r="B68" s="160" t="s">
        <v>184</v>
      </c>
      <c r="D68" s="62">
        <v>50904</v>
      </c>
      <c r="E68" s="67">
        <v>260.81154598702142</v>
      </c>
      <c r="F68" s="50"/>
      <c r="G68" s="82">
        <v>49402.447299658626</v>
      </c>
      <c r="H68" s="75">
        <v>251.53809060840874</v>
      </c>
      <c r="I68" s="84"/>
      <c r="J68" s="94">
        <f t="shared" si="10"/>
        <v>3.0394297902560652E-2</v>
      </c>
      <c r="K68" s="117">
        <f t="shared" si="10"/>
        <v>3.6867002354126432E-2</v>
      </c>
      <c r="L68" s="94">
        <v>4.9652518804861323E-2</v>
      </c>
      <c r="M68" s="88">
        <f>INDEX('Pace of change parameters'!$E$20:$I$20,1,$B$6)</f>
        <v>4.3099999999999999E-2</v>
      </c>
      <c r="N68" s="99">
        <f>IF(INDEX('Pace of change parameters'!$E$28:$I$28,1,$B$6)=1,(1+L68)*D68,D68)</f>
        <v>53431.511817242659</v>
      </c>
      <c r="O68" s="85">
        <f>IF(K68&lt;INDEX('Pace of change parameters'!$E$16:$I$16,1,$B$6),1,IF(K68&gt;INDEX('Pace of change parameters'!$E$17:$I$17,1,$B$6),0,(K68-INDEX('Pace of change parameters'!$E$17:$I$17,1,$B$6))/(INDEX('Pace of change parameters'!$E$16:$I$16,1,$B$6)-INDEX('Pace of change parameters'!$E$17:$I$17,1,$B$6))))</f>
        <v>0</v>
      </c>
      <c r="P68" s="52">
        <v>4.9652518804861323E-2</v>
      </c>
      <c r="Q68" s="52">
        <v>4.3099999999999916E-2</v>
      </c>
      <c r="R68" s="9">
        <f>IF(INDEX('Pace of change parameters'!$E$29:$I$29,1,$B$6)=1,D68*(1+P68),D68)</f>
        <v>53431.511817242659</v>
      </c>
      <c r="S68" s="94">
        <f>IF(P68&lt;INDEX('Pace of change parameters'!$E$22:$I$22,1,$B$6),INDEX('Pace of change parameters'!$E$22:$I$22,1,$B$6),P68)</f>
        <v>4.9652518804861323E-2</v>
      </c>
      <c r="T68" s="123">
        <v>4.3099999999999916E-2</v>
      </c>
      <c r="U68" s="108">
        <f t="shared" si="3"/>
        <v>53431.511817242659</v>
      </c>
      <c r="V68" s="122">
        <f>IF(J68&gt;INDEX('Pace of change parameters'!$E$24:$I$24,1,$B$6),0,IF(J68&lt;INDEX('Pace of change parameters'!$E$23:$I$23,1,$B$6),1,(J68-INDEX('Pace of change parameters'!$E$24:$I$24,1,$B$6))/(INDEX('Pace of change parameters'!$E$23:$I$23,1,$B$6)-INDEX('Pace of change parameters'!$E$24:$I$24,1,$B$6))))</f>
        <v>1</v>
      </c>
      <c r="W68" s="123">
        <f>MIN(S68, S68+(INDEX('Pace of change parameters'!$E$25:$I$25,1,$B$6)-S68)*(1-V68))</f>
        <v>4.9652518804861323E-2</v>
      </c>
      <c r="X68" s="123">
        <v>4.3099999999999916E-2</v>
      </c>
      <c r="Y68" s="99">
        <f t="shared" si="4"/>
        <v>53431.511817242659</v>
      </c>
      <c r="Z68" s="88">
        <v>0</v>
      </c>
      <c r="AA68" s="90">
        <f t="shared" si="8"/>
        <v>51889.429225516556</v>
      </c>
      <c r="AB68" s="90">
        <f>IF(INDEX('Pace of change parameters'!$E$27:$I$27,1,$B$6)=1,MAX(AA68,Y68),Y68)</f>
        <v>53431.511817242659</v>
      </c>
      <c r="AC68" s="88">
        <f t="shared" si="5"/>
        <v>4.9652518804861323E-2</v>
      </c>
      <c r="AD68" s="134">
        <v>4.3099999999999916E-2</v>
      </c>
      <c r="AE68" s="51">
        <f t="shared" si="6"/>
        <v>53432</v>
      </c>
      <c r="AF68" s="51">
        <v>272.05500925621891</v>
      </c>
      <c r="AG68" s="15">
        <f t="shared" si="11"/>
        <v>4.9662109068049576E-2</v>
      </c>
      <c r="AH68" s="15">
        <f t="shared" si="11"/>
        <v>4.3109530395395224E-2</v>
      </c>
      <c r="AI68" s="51"/>
      <c r="AJ68" s="51">
        <v>51889.429225516556</v>
      </c>
      <c r="AK68" s="51">
        <v>264.20083748030811</v>
      </c>
      <c r="AL68" s="15">
        <f t="shared" si="9"/>
        <v>2.972803512213007E-2</v>
      </c>
      <c r="AM68" s="53">
        <f t="shared" si="9"/>
        <v>2.972803512213007E-2</v>
      </c>
    </row>
    <row r="69" spans="1:39" x14ac:dyDescent="0.2">
      <c r="A69" s="160" t="s">
        <v>185</v>
      </c>
      <c r="B69" s="160" t="s">
        <v>186</v>
      </c>
      <c r="D69" s="62">
        <v>40577</v>
      </c>
      <c r="E69" s="67">
        <v>231.87839078320556</v>
      </c>
      <c r="F69" s="50"/>
      <c r="G69" s="82">
        <v>43653.046470678564</v>
      </c>
      <c r="H69" s="75">
        <v>248.30755839082292</v>
      </c>
      <c r="I69" s="84"/>
      <c r="J69" s="94">
        <f t="shared" si="10"/>
        <v>-7.046579149395038E-2</v>
      </c>
      <c r="K69" s="117">
        <f t="shared" si="10"/>
        <v>-6.6164589246045957E-2</v>
      </c>
      <c r="L69" s="94">
        <v>4.7926701399187754E-2</v>
      </c>
      <c r="M69" s="88">
        <f>INDEX('Pace of change parameters'!$E$20:$I$20,1,$B$6)</f>
        <v>4.3099999999999999E-2</v>
      </c>
      <c r="N69" s="99">
        <f>IF(INDEX('Pace of change parameters'!$E$28:$I$28,1,$B$6)=1,(1+L69)*D69,D69)</f>
        <v>42521.721762674839</v>
      </c>
      <c r="O69" s="85">
        <f>IF(K69&lt;INDEX('Pace of change parameters'!$E$16:$I$16,1,$B$6),1,IF(K69&gt;INDEX('Pace of change parameters'!$E$17:$I$17,1,$B$6),0,(K69-INDEX('Pace of change parameters'!$E$17:$I$17,1,$B$6))/(INDEX('Pace of change parameters'!$E$16:$I$16,1,$B$6)-INDEX('Pace of change parameters'!$E$17:$I$17,1,$B$6))))</f>
        <v>0</v>
      </c>
      <c r="P69" s="52">
        <v>4.7926701399187754E-2</v>
      </c>
      <c r="Q69" s="52">
        <v>4.3099999999999916E-2</v>
      </c>
      <c r="R69" s="9">
        <f>IF(INDEX('Pace of change parameters'!$E$29:$I$29,1,$B$6)=1,D69*(1+P69),D69)</f>
        <v>42521.721762674839</v>
      </c>
      <c r="S69" s="94">
        <f>IF(P69&lt;INDEX('Pace of change parameters'!$E$22:$I$22,1,$B$6),INDEX('Pace of change parameters'!$E$22:$I$22,1,$B$6),P69)</f>
        <v>4.7926701399187754E-2</v>
      </c>
      <c r="T69" s="123">
        <v>4.3099999999999916E-2</v>
      </c>
      <c r="U69" s="108">
        <f t="shared" si="3"/>
        <v>42521.721762674839</v>
      </c>
      <c r="V69" s="122">
        <f>IF(J69&gt;INDEX('Pace of change parameters'!$E$24:$I$24,1,$B$6),0,IF(J69&lt;INDEX('Pace of change parameters'!$E$23:$I$23,1,$B$6),1,(J69-INDEX('Pace of change parameters'!$E$24:$I$24,1,$B$6))/(INDEX('Pace of change parameters'!$E$23:$I$23,1,$B$6)-INDEX('Pace of change parameters'!$E$24:$I$24,1,$B$6))))</f>
        <v>1</v>
      </c>
      <c r="W69" s="123">
        <f>MIN(S69, S69+(INDEX('Pace of change parameters'!$E$25:$I$25,1,$B$6)-S69)*(1-V69))</f>
        <v>4.7926701399187754E-2</v>
      </c>
      <c r="X69" s="123">
        <v>4.3099999999999916E-2</v>
      </c>
      <c r="Y69" s="99">
        <f t="shared" si="4"/>
        <v>42521.721762674839</v>
      </c>
      <c r="Z69" s="88">
        <v>0</v>
      </c>
      <c r="AA69" s="90">
        <f t="shared" si="8"/>
        <v>45850.596258499791</v>
      </c>
      <c r="AB69" s="90">
        <f>IF(INDEX('Pace of change parameters'!$E$27:$I$27,1,$B$6)=1,MAX(AA69,Y69),Y69)</f>
        <v>42521.721762674839</v>
      </c>
      <c r="AC69" s="88">
        <f t="shared" si="5"/>
        <v>4.7926701399187754E-2</v>
      </c>
      <c r="AD69" s="134">
        <v>4.3099999999999916E-2</v>
      </c>
      <c r="AE69" s="51">
        <f t="shared" si="6"/>
        <v>42522</v>
      </c>
      <c r="AF69" s="51">
        <v>241.87393209742331</v>
      </c>
      <c r="AG69" s="15">
        <f t="shared" si="11"/>
        <v>4.7933558419794409E-2</v>
      </c>
      <c r="AH69" s="15">
        <f t="shared" si="11"/>
        <v>4.3106825437490004E-2</v>
      </c>
      <c r="AI69" s="51"/>
      <c r="AJ69" s="51">
        <v>45850.596258499791</v>
      </c>
      <c r="AK69" s="51">
        <v>260.80767616891848</v>
      </c>
      <c r="AL69" s="15">
        <f t="shared" si="9"/>
        <v>-7.2596575183746626E-2</v>
      </c>
      <c r="AM69" s="53">
        <f t="shared" si="9"/>
        <v>-7.2596575183746737E-2</v>
      </c>
    </row>
    <row r="70" spans="1:39" x14ac:dyDescent="0.2">
      <c r="A70" s="160" t="s">
        <v>187</v>
      </c>
      <c r="B70" s="160" t="s">
        <v>188</v>
      </c>
      <c r="D70" s="62">
        <v>68471</v>
      </c>
      <c r="E70" s="67">
        <v>260.30086484293872</v>
      </c>
      <c r="F70" s="50"/>
      <c r="G70" s="82">
        <v>68346.536540641391</v>
      </c>
      <c r="H70" s="75">
        <v>258.88007622261063</v>
      </c>
      <c r="I70" s="84"/>
      <c r="J70" s="94">
        <f t="shared" si="10"/>
        <v>1.8210646165603972E-3</v>
      </c>
      <c r="K70" s="117">
        <f t="shared" si="10"/>
        <v>5.4882115343104498E-3</v>
      </c>
      <c r="L70" s="94">
        <v>4.6918247674168301E-2</v>
      </c>
      <c r="M70" s="88">
        <f>INDEX('Pace of change parameters'!$E$20:$I$20,1,$B$6)</f>
        <v>4.3099999999999999E-2</v>
      </c>
      <c r="N70" s="99">
        <f>IF(INDEX('Pace of change parameters'!$E$28:$I$28,1,$B$6)=1,(1+L70)*D70,D70)</f>
        <v>71683.539336497983</v>
      </c>
      <c r="O70" s="85">
        <f>IF(K70&lt;INDEX('Pace of change parameters'!$E$16:$I$16,1,$B$6),1,IF(K70&gt;INDEX('Pace of change parameters'!$E$17:$I$17,1,$B$6),0,(K70-INDEX('Pace of change parameters'!$E$17:$I$17,1,$B$6))/(INDEX('Pace of change parameters'!$E$16:$I$16,1,$B$6)-INDEX('Pace of change parameters'!$E$17:$I$17,1,$B$6))))</f>
        <v>0</v>
      </c>
      <c r="P70" s="52">
        <v>4.6918247674168301E-2</v>
      </c>
      <c r="Q70" s="52">
        <v>4.3099999999999916E-2</v>
      </c>
      <c r="R70" s="9">
        <f>IF(INDEX('Pace of change parameters'!$E$29:$I$29,1,$B$6)=1,D70*(1+P70),D70)</f>
        <v>71683.539336497983</v>
      </c>
      <c r="S70" s="94">
        <f>IF(P70&lt;INDEX('Pace of change parameters'!$E$22:$I$22,1,$B$6),INDEX('Pace of change parameters'!$E$22:$I$22,1,$B$6),P70)</f>
        <v>4.6918247674168301E-2</v>
      </c>
      <c r="T70" s="123">
        <v>4.3099999999999916E-2</v>
      </c>
      <c r="U70" s="108">
        <f t="shared" si="3"/>
        <v>71683.539336497983</v>
      </c>
      <c r="V70" s="122">
        <f>IF(J70&gt;INDEX('Pace of change parameters'!$E$24:$I$24,1,$B$6),0,IF(J70&lt;INDEX('Pace of change parameters'!$E$23:$I$23,1,$B$6),1,(J70-INDEX('Pace of change parameters'!$E$24:$I$24,1,$B$6))/(INDEX('Pace of change parameters'!$E$23:$I$23,1,$B$6)-INDEX('Pace of change parameters'!$E$24:$I$24,1,$B$6))))</f>
        <v>1</v>
      </c>
      <c r="W70" s="123">
        <f>MIN(S70, S70+(INDEX('Pace of change parameters'!$E$25:$I$25,1,$B$6)-S70)*(1-V70))</f>
        <v>4.6918247674168301E-2</v>
      </c>
      <c r="X70" s="123">
        <v>4.3099999999999916E-2</v>
      </c>
      <c r="Y70" s="99">
        <f t="shared" si="4"/>
        <v>71683.539336497983</v>
      </c>
      <c r="Z70" s="88">
        <v>0</v>
      </c>
      <c r="AA70" s="90">
        <f t="shared" si="8"/>
        <v>71787.187973161374</v>
      </c>
      <c r="AB70" s="90">
        <f>IF(INDEX('Pace of change parameters'!$E$27:$I$27,1,$B$6)=1,MAX(AA70,Y70),Y70)</f>
        <v>71683.539336497983</v>
      </c>
      <c r="AC70" s="88">
        <f t="shared" si="5"/>
        <v>4.6918247674168301E-2</v>
      </c>
      <c r="AD70" s="134">
        <v>4.3099999999999916E-2</v>
      </c>
      <c r="AE70" s="51">
        <f t="shared" si="6"/>
        <v>71684</v>
      </c>
      <c r="AF70" s="51">
        <v>271.52157699910083</v>
      </c>
      <c r="AG70" s="15">
        <f t="shared" si="11"/>
        <v>4.6924975537088631E-2</v>
      </c>
      <c r="AH70" s="15">
        <f t="shared" si="11"/>
        <v>4.3106703325524798E-2</v>
      </c>
      <c r="AI70" s="51"/>
      <c r="AJ70" s="51">
        <v>71787.187973161374</v>
      </c>
      <c r="AK70" s="51">
        <v>271.91242797282041</v>
      </c>
      <c r="AL70" s="15">
        <f t="shared" si="9"/>
        <v>-1.4374148935872855E-3</v>
      </c>
      <c r="AM70" s="53">
        <f t="shared" si="9"/>
        <v>-1.4374148935871744E-3</v>
      </c>
    </row>
    <row r="71" spans="1:39" x14ac:dyDescent="0.2">
      <c r="A71" s="160" t="s">
        <v>189</v>
      </c>
      <c r="B71" s="160" t="s">
        <v>190</v>
      </c>
      <c r="D71" s="62">
        <v>26444</v>
      </c>
      <c r="E71" s="67">
        <v>221.34219917211152</v>
      </c>
      <c r="F71" s="50"/>
      <c r="G71" s="82">
        <v>26024.679278209365</v>
      </c>
      <c r="H71" s="75">
        <v>217.57506050948646</v>
      </c>
      <c r="I71" s="84"/>
      <c r="J71" s="94">
        <f t="shared" si="10"/>
        <v>1.6112426105544086E-2</v>
      </c>
      <c r="K71" s="117">
        <f t="shared" si="10"/>
        <v>1.7314202527641376E-2</v>
      </c>
      <c r="L71" s="94">
        <v>4.4333695163727205E-2</v>
      </c>
      <c r="M71" s="88">
        <f>INDEX('Pace of change parameters'!$E$20:$I$20,1,$B$6)</f>
        <v>4.3099999999999999E-2</v>
      </c>
      <c r="N71" s="99">
        <f>IF(INDEX('Pace of change parameters'!$E$28:$I$28,1,$B$6)=1,(1+L71)*D71,D71)</f>
        <v>27616.360234909604</v>
      </c>
      <c r="O71" s="85">
        <f>IF(K71&lt;INDEX('Pace of change parameters'!$E$16:$I$16,1,$B$6),1,IF(K71&gt;INDEX('Pace of change parameters'!$E$17:$I$17,1,$B$6),0,(K71-INDEX('Pace of change parameters'!$E$17:$I$17,1,$B$6))/(INDEX('Pace of change parameters'!$E$16:$I$16,1,$B$6)-INDEX('Pace of change parameters'!$E$17:$I$17,1,$B$6))))</f>
        <v>0</v>
      </c>
      <c r="P71" s="52">
        <v>4.4333695163727205E-2</v>
      </c>
      <c r="Q71" s="52">
        <v>4.3099999999999916E-2</v>
      </c>
      <c r="R71" s="9">
        <f>IF(INDEX('Pace of change parameters'!$E$29:$I$29,1,$B$6)=1,D71*(1+P71),D71)</f>
        <v>27616.360234909604</v>
      </c>
      <c r="S71" s="94">
        <f>IF(P71&lt;INDEX('Pace of change parameters'!$E$22:$I$22,1,$B$6),INDEX('Pace of change parameters'!$E$22:$I$22,1,$B$6),P71)</f>
        <v>4.4333695163727205E-2</v>
      </c>
      <c r="T71" s="123">
        <v>4.3099999999999916E-2</v>
      </c>
      <c r="U71" s="108">
        <f t="shared" si="3"/>
        <v>27616.360234909604</v>
      </c>
      <c r="V71" s="122">
        <f>IF(J71&gt;INDEX('Pace of change parameters'!$E$24:$I$24,1,$B$6),0,IF(J71&lt;INDEX('Pace of change parameters'!$E$23:$I$23,1,$B$6),1,(J71-INDEX('Pace of change parameters'!$E$24:$I$24,1,$B$6))/(INDEX('Pace of change parameters'!$E$23:$I$23,1,$B$6)-INDEX('Pace of change parameters'!$E$24:$I$24,1,$B$6))))</f>
        <v>1</v>
      </c>
      <c r="W71" s="123">
        <f>MIN(S71, S71+(INDEX('Pace of change parameters'!$E$25:$I$25,1,$B$6)-S71)*(1-V71))</f>
        <v>4.4333695163727205E-2</v>
      </c>
      <c r="X71" s="123">
        <v>4.3099999999999916E-2</v>
      </c>
      <c r="Y71" s="99">
        <f t="shared" si="4"/>
        <v>27616.360234909604</v>
      </c>
      <c r="Z71" s="88">
        <v>0</v>
      </c>
      <c r="AA71" s="90">
        <f t="shared" si="8"/>
        <v>27334.794677929724</v>
      </c>
      <c r="AB71" s="90">
        <f>IF(INDEX('Pace of change parameters'!$E$27:$I$27,1,$B$6)=1,MAX(AA71,Y71),Y71)</f>
        <v>27616.360234909604</v>
      </c>
      <c r="AC71" s="88">
        <f t="shared" si="5"/>
        <v>4.4333695163727205E-2</v>
      </c>
      <c r="AD71" s="134">
        <v>4.3099999999999916E-2</v>
      </c>
      <c r="AE71" s="51">
        <f t="shared" si="6"/>
        <v>27616</v>
      </c>
      <c r="AF71" s="51">
        <v>230.87903627158158</v>
      </c>
      <c r="AG71" s="15">
        <f t="shared" si="11"/>
        <v>4.4320072606262251E-2</v>
      </c>
      <c r="AH71" s="15">
        <f t="shared" si="11"/>
        <v>4.3086393535172185E-2</v>
      </c>
      <c r="AI71" s="51"/>
      <c r="AJ71" s="51">
        <v>27334.794677929724</v>
      </c>
      <c r="AK71" s="51">
        <v>228.52806532162413</v>
      </c>
      <c r="AL71" s="15">
        <f t="shared" si="9"/>
        <v>1.0287449581515284E-2</v>
      </c>
      <c r="AM71" s="53">
        <f t="shared" si="9"/>
        <v>1.0287449581515284E-2</v>
      </c>
    </row>
    <row r="72" spans="1:39" x14ac:dyDescent="0.2">
      <c r="A72" s="160" t="s">
        <v>191</v>
      </c>
      <c r="B72" s="160" t="s">
        <v>192</v>
      </c>
      <c r="D72" s="62">
        <v>203679</v>
      </c>
      <c r="E72" s="67">
        <v>340.70100134513831</v>
      </c>
      <c r="F72" s="50"/>
      <c r="G72" s="82">
        <v>180529.05688869761</v>
      </c>
      <c r="H72" s="75">
        <v>300.58916851691271</v>
      </c>
      <c r="I72" s="84"/>
      <c r="J72" s="94">
        <f t="shared" si="10"/>
        <v>0.12823388938200186</v>
      </c>
      <c r="K72" s="117">
        <f t="shared" si="10"/>
        <v>0.13344403933825943</v>
      </c>
      <c r="L72" s="94">
        <v>4.7917004231586402E-2</v>
      </c>
      <c r="M72" s="88">
        <f>INDEX('Pace of change parameters'!$E$20:$I$20,1,$B$6)</f>
        <v>4.3099999999999999E-2</v>
      </c>
      <c r="N72" s="99">
        <f>IF(INDEX('Pace of change parameters'!$E$28:$I$28,1,$B$6)=1,(1+L72)*D72,D72)</f>
        <v>213438.68750488528</v>
      </c>
      <c r="O72" s="85">
        <f>IF(K72&lt;INDEX('Pace of change parameters'!$E$16:$I$16,1,$B$6),1,IF(K72&gt;INDEX('Pace of change parameters'!$E$17:$I$17,1,$B$6),0,(K72-INDEX('Pace of change parameters'!$E$17:$I$17,1,$B$6))/(INDEX('Pace of change parameters'!$E$16:$I$16,1,$B$6)-INDEX('Pace of change parameters'!$E$17:$I$17,1,$B$6))))</f>
        <v>0</v>
      </c>
      <c r="P72" s="52">
        <v>4.7917004231586402E-2</v>
      </c>
      <c r="Q72" s="52">
        <v>4.3099999999999916E-2</v>
      </c>
      <c r="R72" s="9">
        <f>IF(INDEX('Pace of change parameters'!$E$29:$I$29,1,$B$6)=1,D72*(1+P72),D72)</f>
        <v>213438.68750488528</v>
      </c>
      <c r="S72" s="94">
        <f>IF(P72&lt;INDEX('Pace of change parameters'!$E$22:$I$22,1,$B$6),INDEX('Pace of change parameters'!$E$22:$I$22,1,$B$6),P72)</f>
        <v>4.7917004231586402E-2</v>
      </c>
      <c r="T72" s="123">
        <v>4.3099999999999916E-2</v>
      </c>
      <c r="U72" s="108">
        <f t="shared" si="3"/>
        <v>213438.68750488528</v>
      </c>
      <c r="V72" s="122">
        <f>IF(J72&gt;INDEX('Pace of change parameters'!$E$24:$I$24,1,$B$6),0,IF(J72&lt;INDEX('Pace of change parameters'!$E$23:$I$23,1,$B$6),1,(J72-INDEX('Pace of change parameters'!$E$24:$I$24,1,$B$6))/(INDEX('Pace of change parameters'!$E$23:$I$23,1,$B$6)-INDEX('Pace of change parameters'!$E$24:$I$24,1,$B$6))))</f>
        <v>1</v>
      </c>
      <c r="W72" s="123">
        <f>MIN(S72, S72+(INDEX('Pace of change parameters'!$E$25:$I$25,1,$B$6)-S72)*(1-V72))</f>
        <v>4.7917004231586402E-2</v>
      </c>
      <c r="X72" s="123">
        <v>4.3099999999999916E-2</v>
      </c>
      <c r="Y72" s="99">
        <f t="shared" si="4"/>
        <v>213438.68750488528</v>
      </c>
      <c r="Z72" s="88">
        <v>0</v>
      </c>
      <c r="AA72" s="90">
        <f t="shared" si="8"/>
        <v>189617.11883937492</v>
      </c>
      <c r="AB72" s="90">
        <f>IF(INDEX('Pace of change parameters'!$E$27:$I$27,1,$B$6)=1,MAX(AA72,Y72),Y72)</f>
        <v>213438.68750488528</v>
      </c>
      <c r="AC72" s="88">
        <f t="shared" si="5"/>
        <v>4.7917004231586402E-2</v>
      </c>
      <c r="AD72" s="134">
        <v>4.3099999999999916E-2</v>
      </c>
      <c r="AE72" s="51">
        <f t="shared" si="6"/>
        <v>213439</v>
      </c>
      <c r="AF72" s="51">
        <v>355.38573482182767</v>
      </c>
      <c r="AG72" s="15">
        <f t="shared" si="11"/>
        <v>4.7918538484576167E-2</v>
      </c>
      <c r="AH72" s="15">
        <f t="shared" si="11"/>
        <v>4.3101527200424483E-2</v>
      </c>
      <c r="AI72" s="51"/>
      <c r="AJ72" s="51">
        <v>189617.11883937492</v>
      </c>
      <c r="AK72" s="51">
        <v>315.72120893336773</v>
      </c>
      <c r="AL72" s="15">
        <f t="shared" si="9"/>
        <v>0.12563148995426232</v>
      </c>
      <c r="AM72" s="53">
        <f t="shared" si="9"/>
        <v>0.12563148995426232</v>
      </c>
    </row>
    <row r="73" spans="1:39" x14ac:dyDescent="0.2">
      <c r="A73" s="160" t="s">
        <v>193</v>
      </c>
      <c r="B73" s="160" t="s">
        <v>194</v>
      </c>
      <c r="D73" s="62">
        <v>81026</v>
      </c>
      <c r="E73" s="67">
        <v>224.43502269525317</v>
      </c>
      <c r="F73" s="50"/>
      <c r="G73" s="82">
        <v>77543.112750592249</v>
      </c>
      <c r="H73" s="75">
        <v>213.58763005860055</v>
      </c>
      <c r="I73" s="84"/>
      <c r="J73" s="94">
        <f t="shared" si="10"/>
        <v>4.4915494437397951E-2</v>
      </c>
      <c r="K73" s="117">
        <f t="shared" si="10"/>
        <v>5.0786614532295271E-2</v>
      </c>
      <c r="L73" s="94">
        <v>4.896091928351054E-2</v>
      </c>
      <c r="M73" s="88">
        <f>INDEX('Pace of change parameters'!$E$20:$I$20,1,$B$6)</f>
        <v>4.3099999999999999E-2</v>
      </c>
      <c r="N73" s="99">
        <f>IF(INDEX('Pace of change parameters'!$E$28:$I$28,1,$B$6)=1,(1+L73)*D73,D73)</f>
        <v>84993.107445865724</v>
      </c>
      <c r="O73" s="85">
        <f>IF(K73&lt;INDEX('Pace of change parameters'!$E$16:$I$16,1,$B$6),1,IF(K73&gt;INDEX('Pace of change parameters'!$E$17:$I$17,1,$B$6),0,(K73-INDEX('Pace of change parameters'!$E$17:$I$17,1,$B$6))/(INDEX('Pace of change parameters'!$E$16:$I$16,1,$B$6)-INDEX('Pace of change parameters'!$E$17:$I$17,1,$B$6))))</f>
        <v>0</v>
      </c>
      <c r="P73" s="52">
        <v>4.896091928351054E-2</v>
      </c>
      <c r="Q73" s="52">
        <v>4.3099999999999916E-2</v>
      </c>
      <c r="R73" s="9">
        <f>IF(INDEX('Pace of change parameters'!$E$29:$I$29,1,$B$6)=1,D73*(1+P73),D73)</f>
        <v>84993.107445865724</v>
      </c>
      <c r="S73" s="94">
        <f>IF(P73&lt;INDEX('Pace of change parameters'!$E$22:$I$22,1,$B$6),INDEX('Pace of change parameters'!$E$22:$I$22,1,$B$6),P73)</f>
        <v>4.896091928351054E-2</v>
      </c>
      <c r="T73" s="123">
        <v>4.3099999999999916E-2</v>
      </c>
      <c r="U73" s="108">
        <f t="shared" ref="U73:U136" si="12">D73*(1+S73)</f>
        <v>84993.107445865724</v>
      </c>
      <c r="V73" s="122">
        <f>IF(J73&gt;INDEX('Pace of change parameters'!$E$24:$I$24,1,$B$6),0,IF(J73&lt;INDEX('Pace of change parameters'!$E$23:$I$23,1,$B$6),1,(J73-INDEX('Pace of change parameters'!$E$24:$I$24,1,$B$6))/(INDEX('Pace of change parameters'!$E$23:$I$23,1,$B$6)-INDEX('Pace of change parameters'!$E$24:$I$24,1,$B$6))))</f>
        <v>1</v>
      </c>
      <c r="W73" s="123">
        <f>MIN(S73, S73+(INDEX('Pace of change parameters'!$E$25:$I$25,1,$B$6)-S73)*(1-V73))</f>
        <v>4.896091928351054E-2</v>
      </c>
      <c r="X73" s="123">
        <v>4.3099999999999916E-2</v>
      </c>
      <c r="Y73" s="99">
        <f t="shared" ref="Y73:Y136" si="13">D73*(1+W73)</f>
        <v>84993.107445865724</v>
      </c>
      <c r="Z73" s="88">
        <v>0</v>
      </c>
      <c r="AA73" s="90">
        <f t="shared" si="8"/>
        <v>81446.731506880446</v>
      </c>
      <c r="AB73" s="90">
        <f>IF(INDEX('Pace of change parameters'!$E$27:$I$27,1,$B$6)=1,MAX(AA73,Y73),Y73)</f>
        <v>84993.107445865724</v>
      </c>
      <c r="AC73" s="88">
        <f t="shared" ref="AC73:AC136" si="14">AB73/D73-1</f>
        <v>4.896091928351054E-2</v>
      </c>
      <c r="AD73" s="134">
        <v>4.3099999999999916E-2</v>
      </c>
      <c r="AE73" s="51">
        <f t="shared" ref="AE73:AE136" si="15">ROUND(AB73,0)</f>
        <v>84993</v>
      </c>
      <c r="AF73" s="51">
        <v>234.10787622053496</v>
      </c>
      <c r="AG73" s="15">
        <f t="shared" ref="AG73:AH104" si="16">AE73/D73 - 1</f>
        <v>4.895959321699217E-2</v>
      </c>
      <c r="AH73" s="15">
        <f t="shared" si="16"/>
        <v>4.3098681342688572E-2</v>
      </c>
      <c r="AI73" s="51"/>
      <c r="AJ73" s="51">
        <v>81446.731506880446</v>
      </c>
      <c r="AK73" s="51">
        <v>224.33990255879795</v>
      </c>
      <c r="AL73" s="15">
        <f t="shared" si="9"/>
        <v>4.3540955266203385E-2</v>
      </c>
      <c r="AM73" s="53">
        <f t="shared" si="9"/>
        <v>4.3540955266203163E-2</v>
      </c>
    </row>
    <row r="74" spans="1:39" x14ac:dyDescent="0.2">
      <c r="A74" s="160" t="s">
        <v>195</v>
      </c>
      <c r="B74" s="160" t="s">
        <v>196</v>
      </c>
      <c r="D74" s="62">
        <v>90893</v>
      </c>
      <c r="E74" s="67">
        <v>245.06066120044741</v>
      </c>
      <c r="F74" s="50"/>
      <c r="G74" s="82">
        <v>88472.157116950621</v>
      </c>
      <c r="H74" s="75">
        <v>237.31043232253117</v>
      </c>
      <c r="I74" s="84"/>
      <c r="J74" s="94">
        <f t="shared" si="10"/>
        <v>2.7362765438727621E-2</v>
      </c>
      <c r="K74" s="117">
        <f t="shared" si="10"/>
        <v>3.2658610083280415E-2</v>
      </c>
      <c r="L74" s="94">
        <v>4.8476966865617088E-2</v>
      </c>
      <c r="M74" s="88">
        <f>INDEX('Pace of change parameters'!$E$20:$I$20,1,$B$6)</f>
        <v>4.3099999999999999E-2</v>
      </c>
      <c r="N74" s="99">
        <f>IF(INDEX('Pace of change parameters'!$E$28:$I$28,1,$B$6)=1,(1+L74)*D74,D74)</f>
        <v>95299.216949316527</v>
      </c>
      <c r="O74" s="85">
        <f>IF(K74&lt;INDEX('Pace of change parameters'!$E$16:$I$16,1,$B$6),1,IF(K74&gt;INDEX('Pace of change parameters'!$E$17:$I$17,1,$B$6),0,(K74-INDEX('Pace of change parameters'!$E$17:$I$17,1,$B$6))/(INDEX('Pace of change parameters'!$E$16:$I$16,1,$B$6)-INDEX('Pace of change parameters'!$E$17:$I$17,1,$B$6))))</f>
        <v>0</v>
      </c>
      <c r="P74" s="52">
        <v>4.8476966865617088E-2</v>
      </c>
      <c r="Q74" s="52">
        <v>4.3099999999999916E-2</v>
      </c>
      <c r="R74" s="9">
        <f>IF(INDEX('Pace of change parameters'!$E$29:$I$29,1,$B$6)=1,D74*(1+P74),D74)</f>
        <v>95299.216949316527</v>
      </c>
      <c r="S74" s="94">
        <f>IF(P74&lt;INDEX('Pace of change parameters'!$E$22:$I$22,1,$B$6),INDEX('Pace of change parameters'!$E$22:$I$22,1,$B$6),P74)</f>
        <v>4.8476966865617088E-2</v>
      </c>
      <c r="T74" s="123">
        <v>4.3099999999999916E-2</v>
      </c>
      <c r="U74" s="108">
        <f t="shared" si="12"/>
        <v>95299.216949316527</v>
      </c>
      <c r="V74" s="122">
        <f>IF(J74&gt;INDEX('Pace of change parameters'!$E$24:$I$24,1,$B$6),0,IF(J74&lt;INDEX('Pace of change parameters'!$E$23:$I$23,1,$B$6),1,(J74-INDEX('Pace of change parameters'!$E$24:$I$24,1,$B$6))/(INDEX('Pace of change parameters'!$E$23:$I$23,1,$B$6)-INDEX('Pace of change parameters'!$E$24:$I$24,1,$B$6))))</f>
        <v>1</v>
      </c>
      <c r="W74" s="123">
        <f>MIN(S74, S74+(INDEX('Pace of change parameters'!$E$25:$I$25,1,$B$6)-S74)*(1-V74))</f>
        <v>4.8476966865617088E-2</v>
      </c>
      <c r="X74" s="123">
        <v>4.3099999999999916E-2</v>
      </c>
      <c r="Y74" s="99">
        <f t="shared" si="13"/>
        <v>95299.216949316527</v>
      </c>
      <c r="Z74" s="88">
        <v>0</v>
      </c>
      <c r="AA74" s="90">
        <f t="shared" ref="AA74:AA137" si="17">(1+Z74)*AJ74</f>
        <v>92925.957843803262</v>
      </c>
      <c r="AB74" s="90">
        <f>IF(INDEX('Pace of change parameters'!$E$27:$I$27,1,$B$6)=1,MAX(AA74,Y74),Y74)</f>
        <v>95299.216949316527</v>
      </c>
      <c r="AC74" s="88">
        <f t="shared" si="14"/>
        <v>4.8476966865617088E-2</v>
      </c>
      <c r="AD74" s="134">
        <v>4.3099999999999916E-2</v>
      </c>
      <c r="AE74" s="51">
        <f t="shared" si="15"/>
        <v>95299</v>
      </c>
      <c r="AF74" s="51">
        <v>255.62219377119655</v>
      </c>
      <c r="AG74" s="15">
        <f t="shared" si="16"/>
        <v>4.8474580000660072E-2</v>
      </c>
      <c r="AH74" s="15">
        <f t="shared" si="16"/>
        <v>4.3097625375744464E-2</v>
      </c>
      <c r="AI74" s="51"/>
      <c r="AJ74" s="51">
        <v>92925.957843803262</v>
      </c>
      <c r="AK74" s="51">
        <v>249.25694081074008</v>
      </c>
      <c r="AL74" s="15">
        <f t="shared" ref="AL74:AM137" si="18">AE74/AJ74-1</f>
        <v>2.5536913595074484E-2</v>
      </c>
      <c r="AM74" s="53">
        <f t="shared" si="18"/>
        <v>2.5536913595074484E-2</v>
      </c>
    </row>
    <row r="75" spans="1:39" x14ac:dyDescent="0.2">
      <c r="A75" s="160" t="s">
        <v>197</v>
      </c>
      <c r="B75" s="160" t="s">
        <v>198</v>
      </c>
      <c r="D75" s="62">
        <v>270727</v>
      </c>
      <c r="E75" s="67">
        <v>366.5914358382758</v>
      </c>
      <c r="F75" s="50"/>
      <c r="G75" s="82">
        <v>254899.82719220468</v>
      </c>
      <c r="H75" s="75">
        <v>342.87141867411646</v>
      </c>
      <c r="I75" s="84"/>
      <c r="J75" s="94">
        <f t="shared" si="10"/>
        <v>6.2091736122916297E-2</v>
      </c>
      <c r="K75" s="117">
        <f t="shared" si="10"/>
        <v>6.9180502871556415E-2</v>
      </c>
      <c r="L75" s="94">
        <v>5.0062009348174508E-2</v>
      </c>
      <c r="M75" s="88">
        <f>INDEX('Pace of change parameters'!$E$20:$I$20,1,$B$6)</f>
        <v>4.3099999999999999E-2</v>
      </c>
      <c r="N75" s="99">
        <f>IF(INDEX('Pace of change parameters'!$E$28:$I$28,1,$B$6)=1,(1+L75)*D75,D75)</f>
        <v>284280.13760480325</v>
      </c>
      <c r="O75" s="85">
        <f>IF(K75&lt;INDEX('Pace of change parameters'!$E$16:$I$16,1,$B$6),1,IF(K75&gt;INDEX('Pace of change parameters'!$E$17:$I$17,1,$B$6),0,(K75-INDEX('Pace of change parameters'!$E$17:$I$17,1,$B$6))/(INDEX('Pace of change parameters'!$E$16:$I$16,1,$B$6)-INDEX('Pace of change parameters'!$E$17:$I$17,1,$B$6))))</f>
        <v>0</v>
      </c>
      <c r="P75" s="52">
        <v>5.0062009348174508E-2</v>
      </c>
      <c r="Q75" s="52">
        <v>4.3099999999999916E-2</v>
      </c>
      <c r="R75" s="9">
        <f>IF(INDEX('Pace of change parameters'!$E$29:$I$29,1,$B$6)=1,D75*(1+P75),D75)</f>
        <v>284280.13760480325</v>
      </c>
      <c r="S75" s="94">
        <f>IF(P75&lt;INDEX('Pace of change parameters'!$E$22:$I$22,1,$B$6),INDEX('Pace of change parameters'!$E$22:$I$22,1,$B$6),P75)</f>
        <v>5.0062009348174508E-2</v>
      </c>
      <c r="T75" s="123">
        <v>4.3099999999999916E-2</v>
      </c>
      <c r="U75" s="108">
        <f t="shared" si="12"/>
        <v>284280.13760480325</v>
      </c>
      <c r="V75" s="122">
        <f>IF(J75&gt;INDEX('Pace of change parameters'!$E$24:$I$24,1,$B$6),0,IF(J75&lt;INDEX('Pace of change parameters'!$E$23:$I$23,1,$B$6),1,(J75-INDEX('Pace of change parameters'!$E$24:$I$24,1,$B$6))/(INDEX('Pace of change parameters'!$E$23:$I$23,1,$B$6)-INDEX('Pace of change parameters'!$E$24:$I$24,1,$B$6))))</f>
        <v>1</v>
      </c>
      <c r="W75" s="123">
        <f>MIN(S75, S75+(INDEX('Pace of change parameters'!$E$25:$I$25,1,$B$6)-S75)*(1-V75))</f>
        <v>5.0062009348174508E-2</v>
      </c>
      <c r="X75" s="123">
        <v>4.3099999999999916E-2</v>
      </c>
      <c r="Y75" s="99">
        <f t="shared" si="13"/>
        <v>284280.13760480325</v>
      </c>
      <c r="Z75" s="88">
        <v>-1.2313589522003787E-2</v>
      </c>
      <c r="AA75" s="90">
        <f t="shared" si="17"/>
        <v>264435.06856472854</v>
      </c>
      <c r="AB75" s="90">
        <f>IF(INDEX('Pace of change parameters'!$E$27:$I$27,1,$B$6)=1,MAX(AA75,Y75),Y75)</f>
        <v>284280.13760480325</v>
      </c>
      <c r="AC75" s="88">
        <f t="shared" si="14"/>
        <v>5.0062009348174508E-2</v>
      </c>
      <c r="AD75" s="134">
        <v>4.3099999999999916E-2</v>
      </c>
      <c r="AE75" s="51">
        <f t="shared" si="15"/>
        <v>284280</v>
      </c>
      <c r="AF75" s="51">
        <v>382.39134162762855</v>
      </c>
      <c r="AG75" s="15">
        <f t="shared" si="16"/>
        <v>5.0061501069342818E-2</v>
      </c>
      <c r="AH75" s="15">
        <f t="shared" si="16"/>
        <v>4.3099495091104556E-2</v>
      </c>
      <c r="AI75" s="51"/>
      <c r="AJ75" s="51">
        <v>267731.80815229984</v>
      </c>
      <c r="AK75" s="51">
        <v>360.13200125140287</v>
      </c>
      <c r="AL75" s="15">
        <f t="shared" si="18"/>
        <v>6.1808837589766963E-2</v>
      </c>
      <c r="AM75" s="53">
        <f t="shared" si="18"/>
        <v>6.1808837589766963E-2</v>
      </c>
    </row>
    <row r="76" spans="1:39" x14ac:dyDescent="0.2">
      <c r="A76" s="160" t="s">
        <v>199</v>
      </c>
      <c r="B76" s="160" t="s">
        <v>200</v>
      </c>
      <c r="D76" s="62">
        <v>103173</v>
      </c>
      <c r="E76" s="67">
        <v>342.30951235519035</v>
      </c>
      <c r="F76" s="50"/>
      <c r="G76" s="82">
        <v>99385.641226835447</v>
      </c>
      <c r="H76" s="75">
        <v>327.71116216171396</v>
      </c>
      <c r="I76" s="84"/>
      <c r="J76" s="94">
        <f t="shared" si="10"/>
        <v>3.810770576526612E-2</v>
      </c>
      <c r="K76" s="117">
        <f t="shared" si="10"/>
        <v>4.4546392918629385E-2</v>
      </c>
      <c r="L76" s="94">
        <v>4.9569651012485449E-2</v>
      </c>
      <c r="M76" s="88">
        <f>INDEX('Pace of change parameters'!$E$20:$I$20,1,$B$6)</f>
        <v>4.3099999999999999E-2</v>
      </c>
      <c r="N76" s="99">
        <f>IF(INDEX('Pace of change parameters'!$E$28:$I$28,1,$B$6)=1,(1+L76)*D76,D76)</f>
        <v>108287.24960391116</v>
      </c>
      <c r="O76" s="85">
        <f>IF(K76&lt;INDEX('Pace of change parameters'!$E$16:$I$16,1,$B$6),1,IF(K76&gt;INDEX('Pace of change parameters'!$E$17:$I$17,1,$B$6),0,(K76-INDEX('Pace of change parameters'!$E$17:$I$17,1,$B$6))/(INDEX('Pace of change parameters'!$E$16:$I$16,1,$B$6)-INDEX('Pace of change parameters'!$E$17:$I$17,1,$B$6))))</f>
        <v>0</v>
      </c>
      <c r="P76" s="52">
        <v>4.9569651012485449E-2</v>
      </c>
      <c r="Q76" s="52">
        <v>4.3099999999999916E-2</v>
      </c>
      <c r="R76" s="9">
        <f>IF(INDEX('Pace of change parameters'!$E$29:$I$29,1,$B$6)=1,D76*(1+P76),D76)</f>
        <v>108287.24960391116</v>
      </c>
      <c r="S76" s="94">
        <f>IF(P76&lt;INDEX('Pace of change parameters'!$E$22:$I$22,1,$B$6),INDEX('Pace of change parameters'!$E$22:$I$22,1,$B$6),P76)</f>
        <v>4.9569651012485449E-2</v>
      </c>
      <c r="T76" s="123">
        <v>4.3099999999999916E-2</v>
      </c>
      <c r="U76" s="108">
        <f t="shared" si="12"/>
        <v>108287.24960391116</v>
      </c>
      <c r="V76" s="122">
        <f>IF(J76&gt;INDEX('Pace of change parameters'!$E$24:$I$24,1,$B$6),0,IF(J76&lt;INDEX('Pace of change parameters'!$E$23:$I$23,1,$B$6),1,(J76-INDEX('Pace of change parameters'!$E$24:$I$24,1,$B$6))/(INDEX('Pace of change parameters'!$E$23:$I$23,1,$B$6)-INDEX('Pace of change parameters'!$E$24:$I$24,1,$B$6))))</f>
        <v>1</v>
      </c>
      <c r="W76" s="123">
        <f>MIN(S76, S76+(INDEX('Pace of change parameters'!$E$25:$I$25,1,$B$6)-S76)*(1-V76))</f>
        <v>4.9569651012485449E-2</v>
      </c>
      <c r="X76" s="123">
        <v>4.3099999999999916E-2</v>
      </c>
      <c r="Y76" s="99">
        <f t="shared" si="13"/>
        <v>108287.24960391116</v>
      </c>
      <c r="Z76" s="88">
        <v>-3.6719579394306812E-2</v>
      </c>
      <c r="AA76" s="90">
        <f t="shared" si="17"/>
        <v>100555.72628084921</v>
      </c>
      <c r="AB76" s="90">
        <f>IF(INDEX('Pace of change parameters'!$E$27:$I$27,1,$B$6)=1,MAX(AA76,Y76),Y76)</f>
        <v>108287.24960391116</v>
      </c>
      <c r="AC76" s="88">
        <f t="shared" si="14"/>
        <v>4.9569651012485449E-2</v>
      </c>
      <c r="AD76" s="134">
        <v>4.3099999999999916E-2</v>
      </c>
      <c r="AE76" s="51">
        <f t="shared" si="15"/>
        <v>108287</v>
      </c>
      <c r="AF76" s="51">
        <v>357.06222930142542</v>
      </c>
      <c r="AG76" s="15">
        <f t="shared" si="16"/>
        <v>4.9567231736985518E-2</v>
      </c>
      <c r="AH76" s="15">
        <f t="shared" si="16"/>
        <v>4.3097595637153097E-2</v>
      </c>
      <c r="AI76" s="51"/>
      <c r="AJ76" s="51">
        <v>104388.84060118403</v>
      </c>
      <c r="AK76" s="51">
        <v>344.20855817641933</v>
      </c>
      <c r="AL76" s="15">
        <f t="shared" si="18"/>
        <v>3.7342683148564149E-2</v>
      </c>
      <c r="AM76" s="53">
        <f t="shared" si="18"/>
        <v>3.7342683148563927E-2</v>
      </c>
    </row>
    <row r="77" spans="1:39" x14ac:dyDescent="0.2">
      <c r="A77" s="160" t="s">
        <v>201</v>
      </c>
      <c r="B77" s="160" t="s">
        <v>202</v>
      </c>
      <c r="D77" s="62">
        <v>32121</v>
      </c>
      <c r="E77" s="67">
        <v>240.73441426310092</v>
      </c>
      <c r="F77" s="50"/>
      <c r="G77" s="82">
        <v>32766.188246925416</v>
      </c>
      <c r="H77" s="75">
        <v>244.82248653695757</v>
      </c>
      <c r="I77" s="84"/>
      <c r="J77" s="94">
        <f t="shared" si="10"/>
        <v>-1.9690671434324014E-2</v>
      </c>
      <c r="K77" s="117">
        <f t="shared" si="10"/>
        <v>-1.6698107807346041E-2</v>
      </c>
      <c r="L77" s="94">
        <v>4.6284243002020276E-2</v>
      </c>
      <c r="M77" s="88">
        <f>INDEX('Pace of change parameters'!$E$20:$I$20,1,$B$6)</f>
        <v>4.3099999999999999E-2</v>
      </c>
      <c r="N77" s="99">
        <f>IF(INDEX('Pace of change parameters'!$E$28:$I$28,1,$B$6)=1,(1+L77)*D77,D77)</f>
        <v>33607.69616946789</v>
      </c>
      <c r="O77" s="85">
        <f>IF(K77&lt;INDEX('Pace of change parameters'!$E$16:$I$16,1,$B$6),1,IF(K77&gt;INDEX('Pace of change parameters'!$E$17:$I$17,1,$B$6),0,(K77-INDEX('Pace of change parameters'!$E$17:$I$17,1,$B$6))/(INDEX('Pace of change parameters'!$E$16:$I$16,1,$B$6)-INDEX('Pace of change parameters'!$E$17:$I$17,1,$B$6))))</f>
        <v>0</v>
      </c>
      <c r="P77" s="52">
        <v>4.6284243002020276E-2</v>
      </c>
      <c r="Q77" s="52">
        <v>4.3099999999999916E-2</v>
      </c>
      <c r="R77" s="9">
        <f>IF(INDEX('Pace of change parameters'!$E$29:$I$29,1,$B$6)=1,D77*(1+P77),D77)</f>
        <v>33607.69616946789</v>
      </c>
      <c r="S77" s="94">
        <f>IF(P77&lt;INDEX('Pace of change parameters'!$E$22:$I$22,1,$B$6),INDEX('Pace of change parameters'!$E$22:$I$22,1,$B$6),P77)</f>
        <v>4.6284243002020276E-2</v>
      </c>
      <c r="T77" s="123">
        <v>4.3099999999999916E-2</v>
      </c>
      <c r="U77" s="108">
        <f t="shared" si="12"/>
        <v>33607.69616946789</v>
      </c>
      <c r="V77" s="122">
        <f>IF(J77&gt;INDEX('Pace of change parameters'!$E$24:$I$24,1,$B$6),0,IF(J77&lt;INDEX('Pace of change parameters'!$E$23:$I$23,1,$B$6),1,(J77-INDEX('Pace of change parameters'!$E$24:$I$24,1,$B$6))/(INDEX('Pace of change parameters'!$E$23:$I$23,1,$B$6)-INDEX('Pace of change parameters'!$E$24:$I$24,1,$B$6))))</f>
        <v>1</v>
      </c>
      <c r="W77" s="123">
        <f>MIN(S77, S77+(INDEX('Pace of change parameters'!$E$25:$I$25,1,$B$6)-S77)*(1-V77))</f>
        <v>4.6284243002020276E-2</v>
      </c>
      <c r="X77" s="123">
        <v>4.3099999999999916E-2</v>
      </c>
      <c r="Y77" s="99">
        <f t="shared" si="13"/>
        <v>33607.69616946789</v>
      </c>
      <c r="Z77" s="88">
        <v>-6.2253446134165058E-3</v>
      </c>
      <c r="AA77" s="90">
        <f t="shared" si="17"/>
        <v>34201.430301504995</v>
      </c>
      <c r="AB77" s="90">
        <f>IF(INDEX('Pace of change parameters'!$E$27:$I$27,1,$B$6)=1,MAX(AA77,Y77),Y77)</f>
        <v>33607.69616946789</v>
      </c>
      <c r="AC77" s="88">
        <f t="shared" si="14"/>
        <v>4.6284243002020276E-2</v>
      </c>
      <c r="AD77" s="134">
        <v>4.3099999999999916E-2</v>
      </c>
      <c r="AE77" s="51">
        <f t="shared" si="15"/>
        <v>33608</v>
      </c>
      <c r="AF77" s="51">
        <v>251.11233767956318</v>
      </c>
      <c r="AG77" s="15">
        <f t="shared" si="16"/>
        <v>4.6293701939541076E-2</v>
      </c>
      <c r="AH77" s="15">
        <f t="shared" si="16"/>
        <v>4.3109430150356953E-2</v>
      </c>
      <c r="AI77" s="51"/>
      <c r="AJ77" s="51">
        <v>34415.679768166818</v>
      </c>
      <c r="AK77" s="51">
        <v>257.14716137275701</v>
      </c>
      <c r="AL77" s="15">
        <f t="shared" si="18"/>
        <v>-2.3468365977588279E-2</v>
      </c>
      <c r="AM77" s="53">
        <f t="shared" si="18"/>
        <v>-2.346836597758839E-2</v>
      </c>
    </row>
    <row r="78" spans="1:39" x14ac:dyDescent="0.2">
      <c r="A78" s="160" t="s">
        <v>203</v>
      </c>
      <c r="B78" s="160" t="s">
        <v>204</v>
      </c>
      <c r="D78" s="62">
        <v>148180</v>
      </c>
      <c r="E78" s="67">
        <v>290.7951459947696</v>
      </c>
      <c r="F78" s="50"/>
      <c r="G78" s="82">
        <v>139665.84889382121</v>
      </c>
      <c r="H78" s="75">
        <v>271.27512804712393</v>
      </c>
      <c r="I78" s="84"/>
      <c r="J78" s="94">
        <f t="shared" si="10"/>
        <v>6.09608660500216E-2</v>
      </c>
      <c r="K78" s="117">
        <f t="shared" si="10"/>
        <v>7.1956533900353614E-2</v>
      </c>
      <c r="L78" s="94">
        <v>5.3910560032607746E-2</v>
      </c>
      <c r="M78" s="88">
        <f>INDEX('Pace of change parameters'!$E$20:$I$20,1,$B$6)</f>
        <v>4.3099999999999999E-2</v>
      </c>
      <c r="N78" s="99">
        <f>IF(INDEX('Pace of change parameters'!$E$28:$I$28,1,$B$6)=1,(1+L78)*D78,D78)</f>
        <v>156168.46678563181</v>
      </c>
      <c r="O78" s="85">
        <f>IF(K78&lt;INDEX('Pace of change parameters'!$E$16:$I$16,1,$B$6),1,IF(K78&gt;INDEX('Pace of change parameters'!$E$17:$I$17,1,$B$6),0,(K78-INDEX('Pace of change parameters'!$E$17:$I$17,1,$B$6))/(INDEX('Pace of change parameters'!$E$16:$I$16,1,$B$6)-INDEX('Pace of change parameters'!$E$17:$I$17,1,$B$6))))</f>
        <v>0</v>
      </c>
      <c r="P78" s="52">
        <v>5.3910560032607746E-2</v>
      </c>
      <c r="Q78" s="52">
        <v>4.3099999999999916E-2</v>
      </c>
      <c r="R78" s="9">
        <f>IF(INDEX('Pace of change parameters'!$E$29:$I$29,1,$B$6)=1,D78*(1+P78),D78)</f>
        <v>156168.46678563181</v>
      </c>
      <c r="S78" s="94">
        <f>IF(P78&lt;INDEX('Pace of change parameters'!$E$22:$I$22,1,$B$6),INDEX('Pace of change parameters'!$E$22:$I$22,1,$B$6),P78)</f>
        <v>5.3910560032607746E-2</v>
      </c>
      <c r="T78" s="123">
        <v>4.3099999999999916E-2</v>
      </c>
      <c r="U78" s="108">
        <f t="shared" si="12"/>
        <v>156168.46678563181</v>
      </c>
      <c r="V78" s="122">
        <f>IF(J78&gt;INDEX('Pace of change parameters'!$E$24:$I$24,1,$B$6),0,IF(J78&lt;INDEX('Pace of change parameters'!$E$23:$I$23,1,$B$6),1,(J78-INDEX('Pace of change parameters'!$E$24:$I$24,1,$B$6))/(INDEX('Pace of change parameters'!$E$23:$I$23,1,$B$6)-INDEX('Pace of change parameters'!$E$24:$I$24,1,$B$6))))</f>
        <v>1</v>
      </c>
      <c r="W78" s="123">
        <f>MIN(S78, S78+(INDEX('Pace of change parameters'!$E$25:$I$25,1,$B$6)-S78)*(1-V78))</f>
        <v>5.3910560032607746E-2</v>
      </c>
      <c r="X78" s="123">
        <v>4.3099999999999916E-2</v>
      </c>
      <c r="Y78" s="99">
        <f t="shared" si="13"/>
        <v>156168.46678563181</v>
      </c>
      <c r="Z78" s="88">
        <v>-2.6439413281563295E-2</v>
      </c>
      <c r="AA78" s="90">
        <f t="shared" si="17"/>
        <v>142818.22761167216</v>
      </c>
      <c r="AB78" s="90">
        <f>IF(INDEX('Pace of change parameters'!$E$27:$I$27,1,$B$6)=1,MAX(AA78,Y78),Y78)</f>
        <v>156168.46678563181</v>
      </c>
      <c r="AC78" s="88">
        <f t="shared" si="14"/>
        <v>5.3910560032607746E-2</v>
      </c>
      <c r="AD78" s="134">
        <v>4.3099999999999916E-2</v>
      </c>
      <c r="AE78" s="51">
        <f t="shared" si="15"/>
        <v>156168</v>
      </c>
      <c r="AF78" s="51">
        <v>303.32751014222663</v>
      </c>
      <c r="AG78" s="15">
        <f t="shared" si="16"/>
        <v>5.390740990686993E-2</v>
      </c>
      <c r="AH78" s="15">
        <f t="shared" si="16"/>
        <v>4.3096882186893337E-2</v>
      </c>
      <c r="AI78" s="51"/>
      <c r="AJ78" s="51">
        <v>146696.80506794859</v>
      </c>
      <c r="AK78" s="51">
        <v>284.93146244480573</v>
      </c>
      <c r="AL78" s="15">
        <f t="shared" si="18"/>
        <v>6.4563062076671951E-2</v>
      </c>
      <c r="AM78" s="53">
        <f t="shared" si="18"/>
        <v>6.4563062076671951E-2</v>
      </c>
    </row>
    <row r="79" spans="1:39" x14ac:dyDescent="0.2">
      <c r="A79" s="160" t="s">
        <v>205</v>
      </c>
      <c r="B79" s="160" t="s">
        <v>206</v>
      </c>
      <c r="D79" s="62">
        <v>89674</v>
      </c>
      <c r="E79" s="67">
        <v>280.95241423109655</v>
      </c>
      <c r="F79" s="50"/>
      <c r="G79" s="82">
        <v>87278.037232259929</v>
      </c>
      <c r="H79" s="75">
        <v>272.61551087752497</v>
      </c>
      <c r="I79" s="84"/>
      <c r="J79" s="94">
        <f t="shared" si="10"/>
        <v>2.7452069772880616E-2</v>
      </c>
      <c r="K79" s="117">
        <f t="shared" si="10"/>
        <v>3.0581177596006315E-2</v>
      </c>
      <c r="L79" s="94">
        <v>4.6276763633386508E-2</v>
      </c>
      <c r="M79" s="88">
        <f>INDEX('Pace of change parameters'!$E$20:$I$20,1,$B$6)</f>
        <v>4.3099999999999999E-2</v>
      </c>
      <c r="N79" s="99">
        <f>IF(INDEX('Pace of change parameters'!$E$28:$I$28,1,$B$6)=1,(1+L79)*D79,D79)</f>
        <v>93823.822502060299</v>
      </c>
      <c r="O79" s="85">
        <f>IF(K79&lt;INDEX('Pace of change parameters'!$E$16:$I$16,1,$B$6),1,IF(K79&gt;INDEX('Pace of change parameters'!$E$17:$I$17,1,$B$6),0,(K79-INDEX('Pace of change parameters'!$E$17:$I$17,1,$B$6))/(INDEX('Pace of change parameters'!$E$16:$I$16,1,$B$6)-INDEX('Pace of change parameters'!$E$17:$I$17,1,$B$6))))</f>
        <v>0</v>
      </c>
      <c r="P79" s="52">
        <v>4.6276763633386508E-2</v>
      </c>
      <c r="Q79" s="52">
        <v>4.3099999999999916E-2</v>
      </c>
      <c r="R79" s="9">
        <f>IF(INDEX('Pace of change parameters'!$E$29:$I$29,1,$B$6)=1,D79*(1+P79),D79)</f>
        <v>93823.822502060299</v>
      </c>
      <c r="S79" s="94">
        <f>IF(P79&lt;INDEX('Pace of change parameters'!$E$22:$I$22,1,$B$6),INDEX('Pace of change parameters'!$E$22:$I$22,1,$B$6),P79)</f>
        <v>4.6276763633386508E-2</v>
      </c>
      <c r="T79" s="123">
        <v>4.3099999999999916E-2</v>
      </c>
      <c r="U79" s="108">
        <f t="shared" si="12"/>
        <v>93823.822502060299</v>
      </c>
      <c r="V79" s="122">
        <f>IF(J79&gt;INDEX('Pace of change parameters'!$E$24:$I$24,1,$B$6),0,IF(J79&lt;INDEX('Pace of change parameters'!$E$23:$I$23,1,$B$6),1,(J79-INDEX('Pace of change parameters'!$E$24:$I$24,1,$B$6))/(INDEX('Pace of change parameters'!$E$23:$I$23,1,$B$6)-INDEX('Pace of change parameters'!$E$24:$I$24,1,$B$6))))</f>
        <v>1</v>
      </c>
      <c r="W79" s="123">
        <f>MIN(S79, S79+(INDEX('Pace of change parameters'!$E$25:$I$25,1,$B$6)-S79)*(1-V79))</f>
        <v>4.6276763633386508E-2</v>
      </c>
      <c r="X79" s="123">
        <v>4.3099999999999916E-2</v>
      </c>
      <c r="Y79" s="99">
        <f t="shared" si="13"/>
        <v>93823.822502060299</v>
      </c>
      <c r="Z79" s="88">
        <v>-2.3483201162695422E-2</v>
      </c>
      <c r="AA79" s="90">
        <f t="shared" si="17"/>
        <v>89518.978901741852</v>
      </c>
      <c r="AB79" s="90">
        <f>IF(INDEX('Pace of change parameters'!$E$27:$I$27,1,$B$6)=1,MAX(AA79,Y79),Y79)</f>
        <v>93823.822502060299</v>
      </c>
      <c r="AC79" s="88">
        <f t="shared" si="14"/>
        <v>4.6276763633386508E-2</v>
      </c>
      <c r="AD79" s="134">
        <v>4.3099999999999916E-2</v>
      </c>
      <c r="AE79" s="51">
        <f t="shared" si="15"/>
        <v>93824</v>
      </c>
      <c r="AF79" s="51">
        <v>293.06201770448087</v>
      </c>
      <c r="AG79" s="15">
        <f t="shared" si="16"/>
        <v>4.6278743002430955E-2</v>
      </c>
      <c r="AH79" s="15">
        <f t="shared" si="16"/>
        <v>4.3101973359173984E-2</v>
      </c>
      <c r="AI79" s="51"/>
      <c r="AJ79" s="51">
        <v>91671.724447882661</v>
      </c>
      <c r="AK79" s="51">
        <v>286.33932184884128</v>
      </c>
      <c r="AL79" s="15">
        <f t="shared" si="18"/>
        <v>2.3478074238048707E-2</v>
      </c>
      <c r="AM79" s="53">
        <f t="shared" si="18"/>
        <v>2.3478074238048485E-2</v>
      </c>
    </row>
    <row r="80" spans="1:39" x14ac:dyDescent="0.2">
      <c r="A80" s="160" t="s">
        <v>207</v>
      </c>
      <c r="B80" s="160" t="s">
        <v>208</v>
      </c>
      <c r="D80" s="62">
        <v>30987</v>
      </c>
      <c r="E80" s="67">
        <v>218.40335906956699</v>
      </c>
      <c r="F80" s="50"/>
      <c r="G80" s="82">
        <v>31934.662347088448</v>
      </c>
      <c r="H80" s="75">
        <v>223.66379797980707</v>
      </c>
      <c r="I80" s="84"/>
      <c r="J80" s="94">
        <f t="shared" si="10"/>
        <v>-2.9675038889986793E-2</v>
      </c>
      <c r="K80" s="117">
        <f t="shared" si="10"/>
        <v>-2.3519402593328964E-2</v>
      </c>
      <c r="L80" s="94">
        <v>4.9717313249056705E-2</v>
      </c>
      <c r="M80" s="88">
        <f>INDEX('Pace of change parameters'!$E$20:$I$20,1,$B$6)</f>
        <v>4.3099999999999999E-2</v>
      </c>
      <c r="N80" s="99">
        <f>IF(INDEX('Pace of change parameters'!$E$28:$I$28,1,$B$6)=1,(1+L80)*D80,D80)</f>
        <v>32527.59038564852</v>
      </c>
      <c r="O80" s="85">
        <f>IF(K80&lt;INDEX('Pace of change parameters'!$E$16:$I$16,1,$B$6),1,IF(K80&gt;INDEX('Pace of change parameters'!$E$17:$I$17,1,$B$6),0,(K80-INDEX('Pace of change parameters'!$E$17:$I$17,1,$B$6))/(INDEX('Pace of change parameters'!$E$16:$I$16,1,$B$6)-INDEX('Pace of change parameters'!$E$17:$I$17,1,$B$6))))</f>
        <v>0</v>
      </c>
      <c r="P80" s="52">
        <v>4.9717313249056705E-2</v>
      </c>
      <c r="Q80" s="52">
        <v>4.3099999999999916E-2</v>
      </c>
      <c r="R80" s="9">
        <f>IF(INDEX('Pace of change parameters'!$E$29:$I$29,1,$B$6)=1,D80*(1+P80),D80)</f>
        <v>32527.59038564852</v>
      </c>
      <c r="S80" s="94">
        <f>IF(P80&lt;INDEX('Pace of change parameters'!$E$22:$I$22,1,$B$6),INDEX('Pace of change parameters'!$E$22:$I$22,1,$B$6),P80)</f>
        <v>4.9717313249056705E-2</v>
      </c>
      <c r="T80" s="123">
        <v>4.3099999999999916E-2</v>
      </c>
      <c r="U80" s="108">
        <f t="shared" si="12"/>
        <v>32527.59038564852</v>
      </c>
      <c r="V80" s="122">
        <f>IF(J80&gt;INDEX('Pace of change parameters'!$E$24:$I$24,1,$B$6),0,IF(J80&lt;INDEX('Pace of change parameters'!$E$23:$I$23,1,$B$6),1,(J80-INDEX('Pace of change parameters'!$E$24:$I$24,1,$B$6))/(INDEX('Pace of change parameters'!$E$23:$I$23,1,$B$6)-INDEX('Pace of change parameters'!$E$24:$I$24,1,$B$6))))</f>
        <v>1</v>
      </c>
      <c r="W80" s="123">
        <f>MIN(S80, S80+(INDEX('Pace of change parameters'!$E$25:$I$25,1,$B$6)-S80)*(1-V80))</f>
        <v>4.9717313249056705E-2</v>
      </c>
      <c r="X80" s="123">
        <v>4.3099999999999916E-2</v>
      </c>
      <c r="Y80" s="99">
        <f t="shared" si="13"/>
        <v>32527.59038564852</v>
      </c>
      <c r="Z80" s="88">
        <v>-2.3391544955267518E-2</v>
      </c>
      <c r="AA80" s="90">
        <f t="shared" si="17"/>
        <v>32757.687725406329</v>
      </c>
      <c r="AB80" s="90">
        <f>IF(INDEX('Pace of change parameters'!$E$27:$I$27,1,$B$6)=1,MAX(AA80,Y80),Y80)</f>
        <v>32527.59038564852</v>
      </c>
      <c r="AC80" s="88">
        <f t="shared" si="14"/>
        <v>4.9717313249056705E-2</v>
      </c>
      <c r="AD80" s="134">
        <v>4.3099999999999916E-2</v>
      </c>
      <c r="AE80" s="51">
        <f t="shared" si="15"/>
        <v>32528</v>
      </c>
      <c r="AF80" s="51">
        <v>227.81941270002099</v>
      </c>
      <c r="AG80" s="15">
        <f t="shared" si="16"/>
        <v>4.97305321586472E-2</v>
      </c>
      <c r="AH80" s="15">
        <f t="shared" si="16"/>
        <v>4.3113135578902728E-2</v>
      </c>
      <c r="AI80" s="51"/>
      <c r="AJ80" s="51">
        <v>33542.293798701445</v>
      </c>
      <c r="AK80" s="51">
        <v>234.92331756737948</v>
      </c>
      <c r="AL80" s="15">
        <f t="shared" si="18"/>
        <v>-3.0239249730163453E-2</v>
      </c>
      <c r="AM80" s="53">
        <f t="shared" si="18"/>
        <v>-3.0239249730163453E-2</v>
      </c>
    </row>
    <row r="81" spans="1:39" x14ac:dyDescent="0.2">
      <c r="A81" s="160" t="s">
        <v>209</v>
      </c>
      <c r="B81" s="160" t="s">
        <v>210</v>
      </c>
      <c r="D81" s="62">
        <v>49535</v>
      </c>
      <c r="E81" s="67">
        <v>262.87131442604601</v>
      </c>
      <c r="F81" s="50"/>
      <c r="G81" s="82">
        <v>50424.628568078362</v>
      </c>
      <c r="H81" s="75">
        <v>266.11108686363724</v>
      </c>
      <c r="I81" s="84"/>
      <c r="J81" s="94">
        <f t="shared" si="10"/>
        <v>-1.7642739140403818E-2</v>
      </c>
      <c r="K81" s="117">
        <f t="shared" si="10"/>
        <v>-1.2174511313207237E-2</v>
      </c>
      <c r="L81" s="94">
        <v>4.890634833559182E-2</v>
      </c>
      <c r="M81" s="88">
        <f>INDEX('Pace of change parameters'!$E$20:$I$20,1,$B$6)</f>
        <v>4.3099999999999999E-2</v>
      </c>
      <c r="N81" s="99">
        <f>IF(INDEX('Pace of change parameters'!$E$28:$I$28,1,$B$6)=1,(1+L81)*D81,D81)</f>
        <v>51957.575964803538</v>
      </c>
      <c r="O81" s="85">
        <f>IF(K81&lt;INDEX('Pace of change parameters'!$E$16:$I$16,1,$B$6),1,IF(K81&gt;INDEX('Pace of change parameters'!$E$17:$I$17,1,$B$6),0,(K81-INDEX('Pace of change parameters'!$E$17:$I$17,1,$B$6))/(INDEX('Pace of change parameters'!$E$16:$I$16,1,$B$6)-INDEX('Pace of change parameters'!$E$17:$I$17,1,$B$6))))</f>
        <v>0</v>
      </c>
      <c r="P81" s="52">
        <v>4.890634833559182E-2</v>
      </c>
      <c r="Q81" s="52">
        <v>4.3099999999999916E-2</v>
      </c>
      <c r="R81" s="9">
        <f>IF(INDEX('Pace of change parameters'!$E$29:$I$29,1,$B$6)=1,D81*(1+P81),D81)</f>
        <v>51957.575964803538</v>
      </c>
      <c r="S81" s="94">
        <f>IF(P81&lt;INDEX('Pace of change parameters'!$E$22:$I$22,1,$B$6),INDEX('Pace of change parameters'!$E$22:$I$22,1,$B$6),P81)</f>
        <v>4.890634833559182E-2</v>
      </c>
      <c r="T81" s="123">
        <v>4.3099999999999916E-2</v>
      </c>
      <c r="U81" s="108">
        <f t="shared" si="12"/>
        <v>51957.575964803538</v>
      </c>
      <c r="V81" s="122">
        <f>IF(J81&gt;INDEX('Pace of change parameters'!$E$24:$I$24,1,$B$6),0,IF(J81&lt;INDEX('Pace of change parameters'!$E$23:$I$23,1,$B$6),1,(J81-INDEX('Pace of change parameters'!$E$24:$I$24,1,$B$6))/(INDEX('Pace of change parameters'!$E$23:$I$23,1,$B$6)-INDEX('Pace of change parameters'!$E$24:$I$24,1,$B$6))))</f>
        <v>1</v>
      </c>
      <c r="W81" s="123">
        <f>MIN(S81, S81+(INDEX('Pace of change parameters'!$E$25:$I$25,1,$B$6)-S81)*(1-V81))</f>
        <v>4.890634833559182E-2</v>
      </c>
      <c r="X81" s="123">
        <v>4.3099999999999916E-2</v>
      </c>
      <c r="Y81" s="99">
        <f t="shared" si="13"/>
        <v>51957.575964803538</v>
      </c>
      <c r="Z81" s="88">
        <v>0</v>
      </c>
      <c r="AA81" s="90">
        <f t="shared" si="17"/>
        <v>52963.068396903946</v>
      </c>
      <c r="AB81" s="90">
        <f>IF(INDEX('Pace of change parameters'!$E$27:$I$27,1,$B$6)=1,MAX(AA81,Y81),Y81)</f>
        <v>51957.575964803538</v>
      </c>
      <c r="AC81" s="88">
        <f t="shared" si="14"/>
        <v>4.890634833559182E-2</v>
      </c>
      <c r="AD81" s="134">
        <v>4.3099999999999916E-2</v>
      </c>
      <c r="AE81" s="51">
        <f t="shared" si="15"/>
        <v>51958</v>
      </c>
      <c r="AF81" s="51">
        <v>274.20330588243309</v>
      </c>
      <c r="AG81" s="15">
        <f t="shared" si="16"/>
        <v>4.8914908650449229E-2</v>
      </c>
      <c r="AH81" s="15">
        <f t="shared" si="16"/>
        <v>4.3108512928196063E-2</v>
      </c>
      <c r="AI81" s="51"/>
      <c r="AJ81" s="51">
        <v>52963.068396903946</v>
      </c>
      <c r="AK81" s="51">
        <v>279.50745687109742</v>
      </c>
      <c r="AL81" s="15">
        <f t="shared" si="18"/>
        <v>-1.8976778108322323E-2</v>
      </c>
      <c r="AM81" s="53">
        <f t="shared" si="18"/>
        <v>-1.8976778108322434E-2</v>
      </c>
    </row>
    <row r="82" spans="1:39" x14ac:dyDescent="0.2">
      <c r="A82" s="160" t="s">
        <v>211</v>
      </c>
      <c r="B82" s="160" t="s">
        <v>212</v>
      </c>
      <c r="D82" s="62">
        <v>65766</v>
      </c>
      <c r="E82" s="67">
        <v>301.53431659871717</v>
      </c>
      <c r="F82" s="50"/>
      <c r="G82" s="82">
        <v>61095.828003947106</v>
      </c>
      <c r="H82" s="75">
        <v>279.55471077961198</v>
      </c>
      <c r="I82" s="84"/>
      <c r="J82" s="94">
        <f t="shared" si="10"/>
        <v>7.6440112993495735E-2</v>
      </c>
      <c r="K82" s="117">
        <f t="shared" si="10"/>
        <v>7.8623628833902615E-2</v>
      </c>
      <c r="L82" s="94">
        <v>4.5215886750814782E-2</v>
      </c>
      <c r="M82" s="88">
        <f>INDEX('Pace of change parameters'!$E$20:$I$20,1,$B$6)</f>
        <v>4.3099999999999999E-2</v>
      </c>
      <c r="N82" s="99">
        <f>IF(INDEX('Pace of change parameters'!$E$28:$I$28,1,$B$6)=1,(1+L82)*D82,D82)</f>
        <v>68739.668008054083</v>
      </c>
      <c r="O82" s="85">
        <f>IF(K82&lt;INDEX('Pace of change parameters'!$E$16:$I$16,1,$B$6),1,IF(K82&gt;INDEX('Pace of change parameters'!$E$17:$I$17,1,$B$6),0,(K82-INDEX('Pace of change parameters'!$E$17:$I$17,1,$B$6))/(INDEX('Pace of change parameters'!$E$16:$I$16,1,$B$6)-INDEX('Pace of change parameters'!$E$17:$I$17,1,$B$6))))</f>
        <v>0</v>
      </c>
      <c r="P82" s="52">
        <v>4.5215886750814782E-2</v>
      </c>
      <c r="Q82" s="52">
        <v>4.3099999999999916E-2</v>
      </c>
      <c r="R82" s="9">
        <f>IF(INDEX('Pace of change parameters'!$E$29:$I$29,1,$B$6)=1,D82*(1+P82),D82)</f>
        <v>68739.668008054083</v>
      </c>
      <c r="S82" s="94">
        <f>IF(P82&lt;INDEX('Pace of change parameters'!$E$22:$I$22,1,$B$6),INDEX('Pace of change parameters'!$E$22:$I$22,1,$B$6),P82)</f>
        <v>4.5215886750814782E-2</v>
      </c>
      <c r="T82" s="123">
        <v>4.3099999999999916E-2</v>
      </c>
      <c r="U82" s="108">
        <f t="shared" si="12"/>
        <v>68739.668008054083</v>
      </c>
      <c r="V82" s="122">
        <f>IF(J82&gt;INDEX('Pace of change parameters'!$E$24:$I$24,1,$B$6),0,IF(J82&lt;INDEX('Pace of change parameters'!$E$23:$I$23,1,$B$6),1,(J82-INDEX('Pace of change parameters'!$E$24:$I$24,1,$B$6))/(INDEX('Pace of change parameters'!$E$23:$I$23,1,$B$6)-INDEX('Pace of change parameters'!$E$24:$I$24,1,$B$6))))</f>
        <v>1</v>
      </c>
      <c r="W82" s="123">
        <f>MIN(S82, S82+(INDEX('Pace of change parameters'!$E$25:$I$25,1,$B$6)-S82)*(1-V82))</f>
        <v>4.5215886750814782E-2</v>
      </c>
      <c r="X82" s="123">
        <v>4.3099999999999916E-2</v>
      </c>
      <c r="Y82" s="99">
        <f t="shared" si="13"/>
        <v>68739.668008054083</v>
      </c>
      <c r="Z82" s="88">
        <v>0</v>
      </c>
      <c r="AA82" s="90">
        <f t="shared" si="17"/>
        <v>64171.469562137514</v>
      </c>
      <c r="AB82" s="90">
        <f>IF(INDEX('Pace of change parameters'!$E$27:$I$27,1,$B$6)=1,MAX(AA82,Y82),Y82)</f>
        <v>68739.668008054083</v>
      </c>
      <c r="AC82" s="88">
        <f t="shared" si="14"/>
        <v>4.5215886750814782E-2</v>
      </c>
      <c r="AD82" s="134">
        <v>4.3099999999999916E-2</v>
      </c>
      <c r="AE82" s="51">
        <f t="shared" si="15"/>
        <v>68740</v>
      </c>
      <c r="AF82" s="51">
        <v>314.53196473168401</v>
      </c>
      <c r="AG82" s="15">
        <f t="shared" si="16"/>
        <v>4.5220934829547144E-2</v>
      </c>
      <c r="AH82" s="15">
        <f t="shared" si="16"/>
        <v>4.3105037859634932E-2</v>
      </c>
      <c r="AI82" s="51"/>
      <c r="AJ82" s="51">
        <v>64171.469562137514</v>
      </c>
      <c r="AK82" s="51">
        <v>293.62784988505342</v>
      </c>
      <c r="AL82" s="15">
        <f t="shared" si="18"/>
        <v>7.1192548168758307E-2</v>
      </c>
      <c r="AM82" s="53">
        <f t="shared" si="18"/>
        <v>7.1192548168758307E-2</v>
      </c>
    </row>
    <row r="83" spans="1:39" x14ac:dyDescent="0.2">
      <c r="A83" s="160" t="s">
        <v>213</v>
      </c>
      <c r="B83" s="160" t="s">
        <v>214</v>
      </c>
      <c r="D83" s="62">
        <v>44590</v>
      </c>
      <c r="E83" s="67">
        <v>251.53699778865081</v>
      </c>
      <c r="F83" s="50"/>
      <c r="G83" s="82">
        <v>45183.491274162356</v>
      </c>
      <c r="H83" s="75">
        <v>253.77978947516877</v>
      </c>
      <c r="I83" s="84"/>
      <c r="J83" s="94">
        <f t="shared" si="10"/>
        <v>-1.3135135365286321E-2</v>
      </c>
      <c r="K83" s="117">
        <f t="shared" si="10"/>
        <v>-8.8375504257300896E-3</v>
      </c>
      <c r="L83" s="94">
        <v>4.7642476899418584E-2</v>
      </c>
      <c r="M83" s="88">
        <f>INDEX('Pace of change parameters'!$E$20:$I$20,1,$B$6)</f>
        <v>4.3099999999999999E-2</v>
      </c>
      <c r="N83" s="99">
        <f>IF(INDEX('Pace of change parameters'!$E$28:$I$28,1,$B$6)=1,(1+L83)*D83,D83)</f>
        <v>46714.378044945071</v>
      </c>
      <c r="O83" s="85">
        <f>IF(K83&lt;INDEX('Pace of change parameters'!$E$16:$I$16,1,$B$6),1,IF(K83&gt;INDEX('Pace of change parameters'!$E$17:$I$17,1,$B$6),0,(K83-INDEX('Pace of change parameters'!$E$17:$I$17,1,$B$6))/(INDEX('Pace of change parameters'!$E$16:$I$16,1,$B$6)-INDEX('Pace of change parameters'!$E$17:$I$17,1,$B$6))))</f>
        <v>0</v>
      </c>
      <c r="P83" s="52">
        <v>4.7642476899418584E-2</v>
      </c>
      <c r="Q83" s="52">
        <v>4.3099999999999916E-2</v>
      </c>
      <c r="R83" s="9">
        <f>IF(INDEX('Pace of change parameters'!$E$29:$I$29,1,$B$6)=1,D83*(1+P83),D83)</f>
        <v>46714.378044945071</v>
      </c>
      <c r="S83" s="94">
        <f>IF(P83&lt;INDEX('Pace of change parameters'!$E$22:$I$22,1,$B$6),INDEX('Pace of change parameters'!$E$22:$I$22,1,$B$6),P83)</f>
        <v>4.7642476899418584E-2</v>
      </c>
      <c r="T83" s="123">
        <v>4.3099999999999916E-2</v>
      </c>
      <c r="U83" s="108">
        <f t="shared" si="12"/>
        <v>46714.378044945071</v>
      </c>
      <c r="V83" s="122">
        <f>IF(J83&gt;INDEX('Pace of change parameters'!$E$24:$I$24,1,$B$6),0,IF(J83&lt;INDEX('Pace of change parameters'!$E$23:$I$23,1,$B$6),1,(J83-INDEX('Pace of change parameters'!$E$24:$I$24,1,$B$6))/(INDEX('Pace of change parameters'!$E$23:$I$23,1,$B$6)-INDEX('Pace of change parameters'!$E$24:$I$24,1,$B$6))))</f>
        <v>1</v>
      </c>
      <c r="W83" s="123">
        <f>MIN(S83, S83+(INDEX('Pace of change parameters'!$E$25:$I$25,1,$B$6)-S83)*(1-V83))</f>
        <v>4.7642476899418584E-2</v>
      </c>
      <c r="X83" s="123">
        <v>4.3099999999999916E-2</v>
      </c>
      <c r="Y83" s="99">
        <f t="shared" si="13"/>
        <v>46714.378044945071</v>
      </c>
      <c r="Z83" s="88">
        <v>-1.1565162049007038E-2</v>
      </c>
      <c r="AA83" s="90">
        <f t="shared" si="17"/>
        <v>46909.225146213161</v>
      </c>
      <c r="AB83" s="90">
        <f>IF(INDEX('Pace of change parameters'!$E$27:$I$27,1,$B$6)=1,MAX(AA83,Y83),Y83)</f>
        <v>46714.378044945071</v>
      </c>
      <c r="AC83" s="88">
        <f t="shared" si="14"/>
        <v>4.7642476899418584E-2</v>
      </c>
      <c r="AD83" s="134">
        <v>4.3099999999999916E-2</v>
      </c>
      <c r="AE83" s="51">
        <f t="shared" si="15"/>
        <v>46714</v>
      </c>
      <c r="AF83" s="51">
        <v>262.37611904775974</v>
      </c>
      <c r="AG83" s="15">
        <f t="shared" si="16"/>
        <v>4.7633998654406762E-2</v>
      </c>
      <c r="AH83" s="15">
        <f t="shared" si="16"/>
        <v>4.3091558515842232E-2</v>
      </c>
      <c r="AI83" s="51"/>
      <c r="AJ83" s="51">
        <v>47458.085596674347</v>
      </c>
      <c r="AK83" s="51">
        <v>266.55538631441965</v>
      </c>
      <c r="AL83" s="15">
        <f t="shared" si="18"/>
        <v>-1.56787950318521E-2</v>
      </c>
      <c r="AM83" s="53">
        <f t="shared" si="18"/>
        <v>-1.5678795031851989E-2</v>
      </c>
    </row>
    <row r="84" spans="1:39" x14ac:dyDescent="0.2">
      <c r="A84" s="160" t="s">
        <v>215</v>
      </c>
      <c r="B84" s="160" t="s">
        <v>216</v>
      </c>
      <c r="D84" s="62">
        <v>188130</v>
      </c>
      <c r="E84" s="67">
        <v>323.44710964971466</v>
      </c>
      <c r="F84" s="50"/>
      <c r="G84" s="82">
        <v>182012.31075440373</v>
      </c>
      <c r="H84" s="75">
        <v>310.53527693095191</v>
      </c>
      <c r="I84" s="84"/>
      <c r="J84" s="94">
        <f t="shared" si="10"/>
        <v>3.3611403647586746E-2</v>
      </c>
      <c r="K84" s="117">
        <f t="shared" si="10"/>
        <v>4.1579278355655891E-2</v>
      </c>
      <c r="L84" s="94">
        <v>5.1141020134507276E-2</v>
      </c>
      <c r="M84" s="88">
        <f>INDEX('Pace of change parameters'!$E$20:$I$20,1,$B$6)</f>
        <v>4.3099999999999999E-2</v>
      </c>
      <c r="N84" s="99">
        <f>IF(INDEX('Pace of change parameters'!$E$28:$I$28,1,$B$6)=1,(1+L84)*D84,D84)</f>
        <v>197751.16011790486</v>
      </c>
      <c r="O84" s="85">
        <f>IF(K84&lt;INDEX('Pace of change parameters'!$E$16:$I$16,1,$B$6),1,IF(K84&gt;INDEX('Pace of change parameters'!$E$17:$I$17,1,$B$6),0,(K84-INDEX('Pace of change parameters'!$E$17:$I$17,1,$B$6))/(INDEX('Pace of change parameters'!$E$16:$I$16,1,$B$6)-INDEX('Pace of change parameters'!$E$17:$I$17,1,$B$6))))</f>
        <v>0</v>
      </c>
      <c r="P84" s="52">
        <v>5.1141020134507276E-2</v>
      </c>
      <c r="Q84" s="52">
        <v>4.3099999999999916E-2</v>
      </c>
      <c r="R84" s="9">
        <f>IF(INDEX('Pace of change parameters'!$E$29:$I$29,1,$B$6)=1,D84*(1+P84),D84)</f>
        <v>197751.16011790486</v>
      </c>
      <c r="S84" s="94">
        <f>IF(P84&lt;INDEX('Pace of change parameters'!$E$22:$I$22,1,$B$6),INDEX('Pace of change parameters'!$E$22:$I$22,1,$B$6),P84)</f>
        <v>5.1141020134507276E-2</v>
      </c>
      <c r="T84" s="123">
        <v>4.3099999999999916E-2</v>
      </c>
      <c r="U84" s="108">
        <f t="shared" si="12"/>
        <v>197751.16011790486</v>
      </c>
      <c r="V84" s="122">
        <f>IF(J84&gt;INDEX('Pace of change parameters'!$E$24:$I$24,1,$B$6),0,IF(J84&lt;INDEX('Pace of change parameters'!$E$23:$I$23,1,$B$6),1,(J84-INDEX('Pace of change parameters'!$E$24:$I$24,1,$B$6))/(INDEX('Pace of change parameters'!$E$23:$I$23,1,$B$6)-INDEX('Pace of change parameters'!$E$24:$I$24,1,$B$6))))</f>
        <v>1</v>
      </c>
      <c r="W84" s="123">
        <f>MIN(S84, S84+(INDEX('Pace of change parameters'!$E$25:$I$25,1,$B$6)-S84)*(1-V84))</f>
        <v>5.1141020134507276E-2</v>
      </c>
      <c r="X84" s="123">
        <v>4.3099999999999916E-2</v>
      </c>
      <c r="Y84" s="99">
        <f t="shared" si="13"/>
        <v>197751.16011790486</v>
      </c>
      <c r="Z84" s="88">
        <v>-3.4438535121135039E-2</v>
      </c>
      <c r="AA84" s="90">
        <f t="shared" si="17"/>
        <v>184591.25320402911</v>
      </c>
      <c r="AB84" s="90">
        <f>IF(INDEX('Pace of change parameters'!$E$27:$I$27,1,$B$6)=1,MAX(AA84,Y84),Y84)</f>
        <v>197751.16011790486</v>
      </c>
      <c r="AC84" s="88">
        <f t="shared" si="14"/>
        <v>5.1141020134507276E-2</v>
      </c>
      <c r="AD84" s="134">
        <v>4.3099999999999916E-2</v>
      </c>
      <c r="AE84" s="51">
        <f t="shared" si="15"/>
        <v>197751</v>
      </c>
      <c r="AF84" s="51">
        <v>337.38740689487622</v>
      </c>
      <c r="AG84" s="15">
        <f t="shared" si="16"/>
        <v>5.1140169032052318E-2</v>
      </c>
      <c r="AH84" s="15">
        <f t="shared" si="16"/>
        <v>4.3099155408309553E-2</v>
      </c>
      <c r="AI84" s="51"/>
      <c r="AJ84" s="51">
        <v>191175.04158804339</v>
      </c>
      <c r="AK84" s="51">
        <v>326.16801707404807</v>
      </c>
      <c r="AL84" s="15">
        <f t="shared" si="18"/>
        <v>3.4397578038073195E-2</v>
      </c>
      <c r="AM84" s="53">
        <f t="shared" si="18"/>
        <v>3.4397578038073195E-2</v>
      </c>
    </row>
    <row r="85" spans="1:39" x14ac:dyDescent="0.2">
      <c r="A85" s="160" t="s">
        <v>217</v>
      </c>
      <c r="B85" s="160" t="s">
        <v>218</v>
      </c>
      <c r="D85" s="62">
        <v>85368</v>
      </c>
      <c r="E85" s="67">
        <v>276.22669677828361</v>
      </c>
      <c r="F85" s="50"/>
      <c r="G85" s="82">
        <v>88708.76793550521</v>
      </c>
      <c r="H85" s="75">
        <v>285.7459847186185</v>
      </c>
      <c r="I85" s="84"/>
      <c r="J85" s="94">
        <f t="shared" si="10"/>
        <v>-3.7659951921934942E-2</v>
      </c>
      <c r="K85" s="117">
        <f t="shared" si="10"/>
        <v>-3.3313811739852706E-2</v>
      </c>
      <c r="L85" s="94">
        <v>4.781086996013939E-2</v>
      </c>
      <c r="M85" s="88">
        <f>INDEX('Pace of change parameters'!$E$20:$I$20,1,$B$6)</f>
        <v>4.3099999999999999E-2</v>
      </c>
      <c r="N85" s="99">
        <f>IF(INDEX('Pace of change parameters'!$E$28:$I$28,1,$B$6)=1,(1+L85)*D85,D85)</f>
        <v>89449.518346757177</v>
      </c>
      <c r="O85" s="85">
        <f>IF(K85&lt;INDEX('Pace of change parameters'!$E$16:$I$16,1,$B$6),1,IF(K85&gt;INDEX('Pace of change parameters'!$E$17:$I$17,1,$B$6),0,(K85-INDEX('Pace of change parameters'!$E$17:$I$17,1,$B$6))/(INDEX('Pace of change parameters'!$E$16:$I$16,1,$B$6)-INDEX('Pace of change parameters'!$E$17:$I$17,1,$B$6))))</f>
        <v>0</v>
      </c>
      <c r="P85" s="52">
        <v>4.781086996013939E-2</v>
      </c>
      <c r="Q85" s="52">
        <v>4.3099999999999916E-2</v>
      </c>
      <c r="R85" s="9">
        <f>IF(INDEX('Pace of change parameters'!$E$29:$I$29,1,$B$6)=1,D85*(1+P85),D85)</f>
        <v>89449.518346757177</v>
      </c>
      <c r="S85" s="94">
        <f>IF(P85&lt;INDEX('Pace of change parameters'!$E$22:$I$22,1,$B$6),INDEX('Pace of change parameters'!$E$22:$I$22,1,$B$6),P85)</f>
        <v>4.781086996013939E-2</v>
      </c>
      <c r="T85" s="123">
        <v>4.3099999999999916E-2</v>
      </c>
      <c r="U85" s="108">
        <f t="shared" si="12"/>
        <v>89449.518346757177</v>
      </c>
      <c r="V85" s="122">
        <f>IF(J85&gt;INDEX('Pace of change parameters'!$E$24:$I$24,1,$B$6),0,IF(J85&lt;INDEX('Pace of change parameters'!$E$23:$I$23,1,$B$6),1,(J85-INDEX('Pace of change parameters'!$E$24:$I$24,1,$B$6))/(INDEX('Pace of change parameters'!$E$23:$I$23,1,$B$6)-INDEX('Pace of change parameters'!$E$24:$I$24,1,$B$6))))</f>
        <v>1</v>
      </c>
      <c r="W85" s="123">
        <f>MIN(S85, S85+(INDEX('Pace of change parameters'!$E$25:$I$25,1,$B$6)-S85)*(1-V85))</f>
        <v>4.781086996013939E-2</v>
      </c>
      <c r="X85" s="123">
        <v>4.3099999999999916E-2</v>
      </c>
      <c r="Y85" s="99">
        <f t="shared" si="13"/>
        <v>89449.518346757177</v>
      </c>
      <c r="Z85" s="88">
        <v>-1.806658956264362E-2</v>
      </c>
      <c r="AA85" s="90">
        <f t="shared" si="17"/>
        <v>91491.134864405933</v>
      </c>
      <c r="AB85" s="90">
        <f>IF(INDEX('Pace of change parameters'!$E$27:$I$27,1,$B$6)=1,MAX(AA85,Y85),Y85)</f>
        <v>89449.518346757177</v>
      </c>
      <c r="AC85" s="88">
        <f t="shared" si="14"/>
        <v>4.781086996013939E-2</v>
      </c>
      <c r="AD85" s="134">
        <v>4.3099999999999916E-2</v>
      </c>
      <c r="AE85" s="51">
        <f t="shared" si="15"/>
        <v>89450</v>
      </c>
      <c r="AF85" s="51">
        <v>288.13361889620137</v>
      </c>
      <c r="AG85" s="15">
        <f t="shared" si="16"/>
        <v>4.7816512041982895E-2</v>
      </c>
      <c r="AH85" s="15">
        <f t="shared" si="16"/>
        <v>4.3105616715515938E-2</v>
      </c>
      <c r="AI85" s="51"/>
      <c r="AJ85" s="51">
        <v>93174.479951400659</v>
      </c>
      <c r="AK85" s="51">
        <v>300.13080041552411</v>
      </c>
      <c r="AL85" s="15">
        <f t="shared" si="18"/>
        <v>-3.9973176704000135E-2</v>
      </c>
      <c r="AM85" s="53">
        <f t="shared" si="18"/>
        <v>-3.9973176704000135E-2</v>
      </c>
    </row>
    <row r="86" spans="1:39" x14ac:dyDescent="0.2">
      <c r="A86" s="160" t="s">
        <v>219</v>
      </c>
      <c r="B86" s="160" t="s">
        <v>220</v>
      </c>
      <c r="D86" s="62">
        <v>68540</v>
      </c>
      <c r="E86" s="67">
        <v>275.83428257385248</v>
      </c>
      <c r="F86" s="50"/>
      <c r="G86" s="82">
        <v>65990.369711332809</v>
      </c>
      <c r="H86" s="75">
        <v>264.03770847725428</v>
      </c>
      <c r="I86" s="84"/>
      <c r="J86" s="94">
        <f t="shared" si="10"/>
        <v>3.8636399520418641E-2</v>
      </c>
      <c r="K86" s="117">
        <f t="shared" si="10"/>
        <v>4.4677611257236016E-2</v>
      </c>
      <c r="L86" s="94">
        <v>4.916717419645944E-2</v>
      </c>
      <c r="M86" s="88">
        <f>INDEX('Pace of change parameters'!$E$20:$I$20,1,$B$6)</f>
        <v>4.3099999999999999E-2</v>
      </c>
      <c r="N86" s="99">
        <f>IF(INDEX('Pace of change parameters'!$E$28:$I$28,1,$B$6)=1,(1+L86)*D86,D86)</f>
        <v>71909.918119425332</v>
      </c>
      <c r="O86" s="85">
        <f>IF(K86&lt;INDEX('Pace of change parameters'!$E$16:$I$16,1,$B$6),1,IF(K86&gt;INDEX('Pace of change parameters'!$E$17:$I$17,1,$B$6),0,(K86-INDEX('Pace of change parameters'!$E$17:$I$17,1,$B$6))/(INDEX('Pace of change parameters'!$E$16:$I$16,1,$B$6)-INDEX('Pace of change parameters'!$E$17:$I$17,1,$B$6))))</f>
        <v>0</v>
      </c>
      <c r="P86" s="52">
        <v>4.916717419645944E-2</v>
      </c>
      <c r="Q86" s="52">
        <v>4.3099999999999916E-2</v>
      </c>
      <c r="R86" s="9">
        <f>IF(INDEX('Pace of change parameters'!$E$29:$I$29,1,$B$6)=1,D86*(1+P86),D86)</f>
        <v>71909.918119425332</v>
      </c>
      <c r="S86" s="94">
        <f>IF(P86&lt;INDEX('Pace of change parameters'!$E$22:$I$22,1,$B$6),INDEX('Pace of change parameters'!$E$22:$I$22,1,$B$6),P86)</f>
        <v>4.916717419645944E-2</v>
      </c>
      <c r="T86" s="123">
        <v>4.3099999999999916E-2</v>
      </c>
      <c r="U86" s="108">
        <f t="shared" si="12"/>
        <v>71909.918119425332</v>
      </c>
      <c r="V86" s="122">
        <f>IF(J86&gt;INDEX('Pace of change parameters'!$E$24:$I$24,1,$B$6),0,IF(J86&lt;INDEX('Pace of change parameters'!$E$23:$I$23,1,$B$6),1,(J86-INDEX('Pace of change parameters'!$E$24:$I$24,1,$B$6))/(INDEX('Pace of change parameters'!$E$23:$I$23,1,$B$6)-INDEX('Pace of change parameters'!$E$24:$I$24,1,$B$6))))</f>
        <v>1</v>
      </c>
      <c r="W86" s="123">
        <f>MIN(S86, S86+(INDEX('Pace of change parameters'!$E$25:$I$25,1,$B$6)-S86)*(1-V86))</f>
        <v>4.916717419645944E-2</v>
      </c>
      <c r="X86" s="123">
        <v>4.3099999999999916E-2</v>
      </c>
      <c r="Y86" s="99">
        <f t="shared" si="13"/>
        <v>71909.918119425332</v>
      </c>
      <c r="Z86" s="88">
        <v>-3.1384433198396566E-2</v>
      </c>
      <c r="AA86" s="90">
        <f t="shared" si="17"/>
        <v>67137.078052818862</v>
      </c>
      <c r="AB86" s="90">
        <f>IF(INDEX('Pace of change parameters'!$E$27:$I$27,1,$B$6)=1,MAX(AA86,Y86),Y86)</f>
        <v>71909.918119425332</v>
      </c>
      <c r="AC86" s="88">
        <f t="shared" si="14"/>
        <v>4.916717419645944E-2</v>
      </c>
      <c r="AD86" s="134">
        <v>4.3099999999999916E-2</v>
      </c>
      <c r="AE86" s="51">
        <f t="shared" si="15"/>
        <v>71910</v>
      </c>
      <c r="AF86" s="51">
        <v>287.72306776966951</v>
      </c>
      <c r="AG86" s="15">
        <f t="shared" si="16"/>
        <v>4.9168368835716292E-2</v>
      </c>
      <c r="AH86" s="15">
        <f t="shared" si="16"/>
        <v>4.3101187730839374E-2</v>
      </c>
      <c r="AI86" s="51"/>
      <c r="AJ86" s="51">
        <v>69312.408713920871</v>
      </c>
      <c r="AK86" s="51">
        <v>277.3297019840702</v>
      </c>
      <c r="AL86" s="15">
        <f t="shared" si="18"/>
        <v>3.7476569264825121E-2</v>
      </c>
      <c r="AM86" s="53">
        <f t="shared" si="18"/>
        <v>3.7476569264825121E-2</v>
      </c>
    </row>
    <row r="87" spans="1:39" x14ac:dyDescent="0.2">
      <c r="A87" s="160" t="s">
        <v>221</v>
      </c>
      <c r="B87" s="160" t="s">
        <v>222</v>
      </c>
      <c r="D87" s="62">
        <v>57652</v>
      </c>
      <c r="E87" s="67">
        <v>261.73686730696585</v>
      </c>
      <c r="F87" s="50"/>
      <c r="G87" s="82">
        <v>58680.783367835982</v>
      </c>
      <c r="H87" s="75">
        <v>265.26449875234931</v>
      </c>
      <c r="I87" s="84"/>
      <c r="J87" s="94">
        <f t="shared" si="10"/>
        <v>-1.753186151907915E-2</v>
      </c>
      <c r="K87" s="117">
        <f t="shared" si="10"/>
        <v>-1.329854338584846E-2</v>
      </c>
      <c r="L87" s="94">
        <v>4.7594572365064591E-2</v>
      </c>
      <c r="M87" s="88">
        <f>INDEX('Pace of change parameters'!$E$20:$I$20,1,$B$6)</f>
        <v>4.3099999999999999E-2</v>
      </c>
      <c r="N87" s="99">
        <f>IF(INDEX('Pace of change parameters'!$E$28:$I$28,1,$B$6)=1,(1+L87)*D87,D87)</f>
        <v>60395.922285990702</v>
      </c>
      <c r="O87" s="85">
        <f>IF(K87&lt;INDEX('Pace of change parameters'!$E$16:$I$16,1,$B$6),1,IF(K87&gt;INDEX('Pace of change parameters'!$E$17:$I$17,1,$B$6),0,(K87-INDEX('Pace of change parameters'!$E$17:$I$17,1,$B$6))/(INDEX('Pace of change parameters'!$E$16:$I$16,1,$B$6)-INDEX('Pace of change parameters'!$E$17:$I$17,1,$B$6))))</f>
        <v>0</v>
      </c>
      <c r="P87" s="52">
        <v>4.7594572365064591E-2</v>
      </c>
      <c r="Q87" s="52">
        <v>4.3099999999999916E-2</v>
      </c>
      <c r="R87" s="9">
        <f>IF(INDEX('Pace of change parameters'!$E$29:$I$29,1,$B$6)=1,D87*(1+P87),D87)</f>
        <v>60395.922285990702</v>
      </c>
      <c r="S87" s="94">
        <f>IF(P87&lt;INDEX('Pace of change parameters'!$E$22:$I$22,1,$B$6),INDEX('Pace of change parameters'!$E$22:$I$22,1,$B$6),P87)</f>
        <v>4.7594572365064591E-2</v>
      </c>
      <c r="T87" s="123">
        <v>4.3099999999999916E-2</v>
      </c>
      <c r="U87" s="108">
        <f t="shared" si="12"/>
        <v>60395.922285990702</v>
      </c>
      <c r="V87" s="122">
        <f>IF(J87&gt;INDEX('Pace of change parameters'!$E$24:$I$24,1,$B$6),0,IF(J87&lt;INDEX('Pace of change parameters'!$E$23:$I$23,1,$B$6),1,(J87-INDEX('Pace of change parameters'!$E$24:$I$24,1,$B$6))/(INDEX('Pace of change parameters'!$E$23:$I$23,1,$B$6)-INDEX('Pace of change parameters'!$E$24:$I$24,1,$B$6))))</f>
        <v>1</v>
      </c>
      <c r="W87" s="123">
        <f>MIN(S87, S87+(INDEX('Pace of change parameters'!$E$25:$I$25,1,$B$6)-S87)*(1-V87))</f>
        <v>4.7594572365064591E-2</v>
      </c>
      <c r="X87" s="123">
        <v>4.3099999999999916E-2</v>
      </c>
      <c r="Y87" s="99">
        <f t="shared" si="13"/>
        <v>60395.922285990702</v>
      </c>
      <c r="Z87" s="88">
        <v>-2.5576913662407885E-2</v>
      </c>
      <c r="AA87" s="90">
        <f t="shared" si="17"/>
        <v>60058.41931353906</v>
      </c>
      <c r="AB87" s="90">
        <f>IF(INDEX('Pace of change parameters'!$E$27:$I$27,1,$B$6)=1,MAX(AA87,Y87),Y87)</f>
        <v>60395.922285990702</v>
      </c>
      <c r="AC87" s="88">
        <f t="shared" si="14"/>
        <v>4.7594572365064591E-2</v>
      </c>
      <c r="AD87" s="134">
        <v>4.3099999999999916E-2</v>
      </c>
      <c r="AE87" s="51">
        <f t="shared" si="15"/>
        <v>60396</v>
      </c>
      <c r="AF87" s="51">
        <v>273.01807759144958</v>
      </c>
      <c r="AG87" s="15">
        <f t="shared" si="16"/>
        <v>4.7595920349684295E-2</v>
      </c>
      <c r="AH87" s="15">
        <f t="shared" si="16"/>
        <v>4.3101342201261605E-2</v>
      </c>
      <c r="AI87" s="51"/>
      <c r="AJ87" s="51">
        <v>61634.84851253988</v>
      </c>
      <c r="AK87" s="51">
        <v>278.61825043933135</v>
      </c>
      <c r="AL87" s="15">
        <f t="shared" si="18"/>
        <v>-2.0099806236853701E-2</v>
      </c>
      <c r="AM87" s="53">
        <f t="shared" si="18"/>
        <v>-2.0099806236853812E-2</v>
      </c>
    </row>
    <row r="88" spans="1:39" x14ac:dyDescent="0.2">
      <c r="A88" s="160" t="s">
        <v>223</v>
      </c>
      <c r="B88" s="160" t="s">
        <v>224</v>
      </c>
      <c r="D88" s="62">
        <v>73908</v>
      </c>
      <c r="E88" s="67">
        <v>260.6353804528124</v>
      </c>
      <c r="F88" s="50"/>
      <c r="G88" s="82">
        <v>67179.306672419887</v>
      </c>
      <c r="H88" s="75">
        <v>235.54695248498555</v>
      </c>
      <c r="I88" s="84"/>
      <c r="J88" s="94">
        <f t="shared" si="10"/>
        <v>0.10016020796985314</v>
      </c>
      <c r="K88" s="117">
        <f t="shared" si="10"/>
        <v>0.10651136728005883</v>
      </c>
      <c r="L88" s="94">
        <v>4.9121754130428519E-2</v>
      </c>
      <c r="M88" s="88">
        <f>INDEX('Pace of change parameters'!$E$20:$I$20,1,$B$6)</f>
        <v>4.3099999999999999E-2</v>
      </c>
      <c r="N88" s="99">
        <f>IF(INDEX('Pace of change parameters'!$E$28:$I$28,1,$B$6)=1,(1+L88)*D88,D88)</f>
        <v>77538.490604271705</v>
      </c>
      <c r="O88" s="85">
        <f>IF(K88&lt;INDEX('Pace of change parameters'!$E$16:$I$16,1,$B$6),1,IF(K88&gt;INDEX('Pace of change parameters'!$E$17:$I$17,1,$B$6),0,(K88-INDEX('Pace of change parameters'!$E$17:$I$17,1,$B$6))/(INDEX('Pace of change parameters'!$E$16:$I$16,1,$B$6)-INDEX('Pace of change parameters'!$E$17:$I$17,1,$B$6))))</f>
        <v>0</v>
      </c>
      <c r="P88" s="52">
        <v>4.9121754130428519E-2</v>
      </c>
      <c r="Q88" s="52">
        <v>4.3099999999999916E-2</v>
      </c>
      <c r="R88" s="9">
        <f>IF(INDEX('Pace of change parameters'!$E$29:$I$29,1,$B$6)=1,D88*(1+P88),D88)</f>
        <v>77538.490604271705</v>
      </c>
      <c r="S88" s="94">
        <f>IF(P88&lt;INDEX('Pace of change parameters'!$E$22:$I$22,1,$B$6),INDEX('Pace of change parameters'!$E$22:$I$22,1,$B$6),P88)</f>
        <v>4.9121754130428519E-2</v>
      </c>
      <c r="T88" s="123">
        <v>4.3099999999999916E-2</v>
      </c>
      <c r="U88" s="108">
        <f t="shared" si="12"/>
        <v>77538.490604271705</v>
      </c>
      <c r="V88" s="122">
        <f>IF(J88&gt;INDEX('Pace of change parameters'!$E$24:$I$24,1,$B$6),0,IF(J88&lt;INDEX('Pace of change parameters'!$E$23:$I$23,1,$B$6),1,(J88-INDEX('Pace of change parameters'!$E$24:$I$24,1,$B$6))/(INDEX('Pace of change parameters'!$E$23:$I$23,1,$B$6)-INDEX('Pace of change parameters'!$E$24:$I$24,1,$B$6))))</f>
        <v>1</v>
      </c>
      <c r="W88" s="123">
        <f>MIN(S88, S88+(INDEX('Pace of change parameters'!$E$25:$I$25,1,$B$6)-S88)*(1-V88))</f>
        <v>4.9121754130428519E-2</v>
      </c>
      <c r="X88" s="123">
        <v>4.3099999999999916E-2</v>
      </c>
      <c r="Y88" s="99">
        <f t="shared" si="13"/>
        <v>77538.490604271705</v>
      </c>
      <c r="Z88" s="88">
        <v>-2.6315393055882486E-2</v>
      </c>
      <c r="AA88" s="90">
        <f t="shared" si="17"/>
        <v>68704.352604279789</v>
      </c>
      <c r="AB88" s="90">
        <f>IF(INDEX('Pace of change parameters'!$E$27:$I$27,1,$B$6)=1,MAX(AA88,Y88),Y88)</f>
        <v>77538.490604271705</v>
      </c>
      <c r="AC88" s="88">
        <f t="shared" si="14"/>
        <v>4.9121754130428519E-2</v>
      </c>
      <c r="AD88" s="134">
        <v>4.3099999999999916E-2</v>
      </c>
      <c r="AE88" s="51">
        <f t="shared" si="15"/>
        <v>77538</v>
      </c>
      <c r="AF88" s="51">
        <v>271.86704517269055</v>
      </c>
      <c r="AG88" s="15">
        <f t="shared" si="16"/>
        <v>4.9115116090274302E-2</v>
      </c>
      <c r="AH88" s="15">
        <f t="shared" si="16"/>
        <v>4.3093400060900899E-2</v>
      </c>
      <c r="AI88" s="51"/>
      <c r="AJ88" s="51">
        <v>70561.198271282643</v>
      </c>
      <c r="AK88" s="51">
        <v>247.40468515899266</v>
      </c>
      <c r="AL88" s="15">
        <f t="shared" si="18"/>
        <v>9.8875896379962969E-2</v>
      </c>
      <c r="AM88" s="53">
        <f t="shared" si="18"/>
        <v>9.8875896379962747E-2</v>
      </c>
    </row>
    <row r="89" spans="1:39" x14ac:dyDescent="0.2">
      <c r="A89" s="160" t="s">
        <v>225</v>
      </c>
      <c r="B89" s="160" t="s">
        <v>226</v>
      </c>
      <c r="D89" s="62">
        <v>75877</v>
      </c>
      <c r="E89" s="67">
        <v>247.74858431330276</v>
      </c>
      <c r="F89" s="50"/>
      <c r="G89" s="82">
        <v>81187.593868236305</v>
      </c>
      <c r="H89" s="75">
        <v>263.91890678525209</v>
      </c>
      <c r="I89" s="84"/>
      <c r="J89" s="94">
        <f t="shared" ref="J89:K152" si="19">D89/G89-1</f>
        <v>-6.5411396190102056E-2</v>
      </c>
      <c r="K89" s="117">
        <f t="shared" si="19"/>
        <v>-6.1270041881110626E-2</v>
      </c>
      <c r="L89" s="94">
        <v>4.7722190621733107E-2</v>
      </c>
      <c r="M89" s="88">
        <f>INDEX('Pace of change parameters'!$E$20:$I$20,1,$B$6)</f>
        <v>4.3099999999999999E-2</v>
      </c>
      <c r="N89" s="99">
        <f>IF(INDEX('Pace of change parameters'!$E$28:$I$28,1,$B$6)=1,(1+L89)*D89,D89)</f>
        <v>79498.016657805245</v>
      </c>
      <c r="O89" s="85">
        <f>IF(K89&lt;INDEX('Pace of change parameters'!$E$16:$I$16,1,$B$6),1,IF(K89&gt;INDEX('Pace of change parameters'!$E$17:$I$17,1,$B$6),0,(K89-INDEX('Pace of change parameters'!$E$17:$I$17,1,$B$6))/(INDEX('Pace of change parameters'!$E$16:$I$16,1,$B$6)-INDEX('Pace of change parameters'!$E$17:$I$17,1,$B$6))))</f>
        <v>0</v>
      </c>
      <c r="P89" s="52">
        <v>4.7722190621733107E-2</v>
      </c>
      <c r="Q89" s="52">
        <v>4.3099999999999916E-2</v>
      </c>
      <c r="R89" s="9">
        <f>IF(INDEX('Pace of change parameters'!$E$29:$I$29,1,$B$6)=1,D89*(1+P89),D89)</f>
        <v>79498.016657805245</v>
      </c>
      <c r="S89" s="94">
        <f>IF(P89&lt;INDEX('Pace of change parameters'!$E$22:$I$22,1,$B$6),INDEX('Pace of change parameters'!$E$22:$I$22,1,$B$6),P89)</f>
        <v>4.7722190621733107E-2</v>
      </c>
      <c r="T89" s="123">
        <v>4.3099999999999916E-2</v>
      </c>
      <c r="U89" s="108">
        <f t="shared" si="12"/>
        <v>79498.016657805245</v>
      </c>
      <c r="V89" s="122">
        <f>IF(J89&gt;INDEX('Pace of change parameters'!$E$24:$I$24,1,$B$6),0,IF(J89&lt;INDEX('Pace of change parameters'!$E$23:$I$23,1,$B$6),1,(J89-INDEX('Pace of change parameters'!$E$24:$I$24,1,$B$6))/(INDEX('Pace of change parameters'!$E$23:$I$23,1,$B$6)-INDEX('Pace of change parameters'!$E$24:$I$24,1,$B$6))))</f>
        <v>1</v>
      </c>
      <c r="W89" s="123">
        <f>MIN(S89, S89+(INDEX('Pace of change parameters'!$E$25:$I$25,1,$B$6)-S89)*(1-V89))</f>
        <v>4.7722190621733107E-2</v>
      </c>
      <c r="X89" s="123">
        <v>4.3099999999999916E-2</v>
      </c>
      <c r="Y89" s="99">
        <f t="shared" si="13"/>
        <v>79498.016657805245</v>
      </c>
      <c r="Z89" s="88">
        <v>-2.7269634696574396E-2</v>
      </c>
      <c r="AA89" s="90">
        <f t="shared" si="17"/>
        <v>82949.271047333226</v>
      </c>
      <c r="AB89" s="90">
        <f>IF(INDEX('Pace of change parameters'!$E$27:$I$27,1,$B$6)=1,MAX(AA89,Y89),Y89)</f>
        <v>79498.016657805245</v>
      </c>
      <c r="AC89" s="88">
        <f t="shared" si="14"/>
        <v>4.7722190621733107E-2</v>
      </c>
      <c r="AD89" s="134">
        <v>4.3099999999999916E-2</v>
      </c>
      <c r="AE89" s="51">
        <f t="shared" si="15"/>
        <v>79498</v>
      </c>
      <c r="AF89" s="51">
        <v>258.4264941471871</v>
      </c>
      <c r="AG89" s="15">
        <f t="shared" si="16"/>
        <v>4.7721971084782044E-2</v>
      </c>
      <c r="AH89" s="15">
        <f t="shared" si="16"/>
        <v>4.3099781431570339E-2</v>
      </c>
      <c r="AI89" s="51"/>
      <c r="AJ89" s="51">
        <v>85274.680431569243</v>
      </c>
      <c r="AK89" s="51">
        <v>277.20491966404416</v>
      </c>
      <c r="AL89" s="15">
        <f t="shared" si="18"/>
        <v>-6.7742035529583466E-2</v>
      </c>
      <c r="AM89" s="53">
        <f t="shared" si="18"/>
        <v>-6.7742035529583577E-2</v>
      </c>
    </row>
    <row r="90" spans="1:39" x14ac:dyDescent="0.2">
      <c r="A90" s="160" t="s">
        <v>227</v>
      </c>
      <c r="B90" s="160" t="s">
        <v>228</v>
      </c>
      <c r="D90" s="62">
        <v>42032</v>
      </c>
      <c r="E90" s="67">
        <v>282.56043199749956</v>
      </c>
      <c r="F90" s="50"/>
      <c r="G90" s="82">
        <v>39509.332655033169</v>
      </c>
      <c r="H90" s="75">
        <v>264.66677544094813</v>
      </c>
      <c r="I90" s="84"/>
      <c r="J90" s="94">
        <f t="shared" si="19"/>
        <v>6.3849910272920418E-2</v>
      </c>
      <c r="K90" s="117">
        <f t="shared" si="19"/>
        <v>6.7608246357102164E-2</v>
      </c>
      <c r="L90" s="94">
        <v>4.6785031442456049E-2</v>
      </c>
      <c r="M90" s="88">
        <f>INDEX('Pace of change parameters'!$E$20:$I$20,1,$B$6)</f>
        <v>4.3099999999999999E-2</v>
      </c>
      <c r="N90" s="99">
        <f>IF(INDEX('Pace of change parameters'!$E$28:$I$28,1,$B$6)=1,(1+L90)*D90,D90)</f>
        <v>43998.468441589313</v>
      </c>
      <c r="O90" s="85">
        <f>IF(K90&lt;INDEX('Pace of change parameters'!$E$16:$I$16,1,$B$6),1,IF(K90&gt;INDEX('Pace of change parameters'!$E$17:$I$17,1,$B$6),0,(K90-INDEX('Pace of change parameters'!$E$17:$I$17,1,$B$6))/(INDEX('Pace of change parameters'!$E$16:$I$16,1,$B$6)-INDEX('Pace of change parameters'!$E$17:$I$17,1,$B$6))))</f>
        <v>0</v>
      </c>
      <c r="P90" s="52">
        <v>4.6785031442456049E-2</v>
      </c>
      <c r="Q90" s="52">
        <v>4.3099999999999916E-2</v>
      </c>
      <c r="R90" s="9">
        <f>IF(INDEX('Pace of change parameters'!$E$29:$I$29,1,$B$6)=1,D90*(1+P90),D90)</f>
        <v>43998.468441589313</v>
      </c>
      <c r="S90" s="94">
        <f>IF(P90&lt;INDEX('Pace of change parameters'!$E$22:$I$22,1,$B$6),INDEX('Pace of change parameters'!$E$22:$I$22,1,$B$6),P90)</f>
        <v>4.6785031442456049E-2</v>
      </c>
      <c r="T90" s="123">
        <v>4.3099999999999916E-2</v>
      </c>
      <c r="U90" s="108">
        <f t="shared" si="12"/>
        <v>43998.468441589313</v>
      </c>
      <c r="V90" s="122">
        <f>IF(J90&gt;INDEX('Pace of change parameters'!$E$24:$I$24,1,$B$6),0,IF(J90&lt;INDEX('Pace of change parameters'!$E$23:$I$23,1,$B$6),1,(J90-INDEX('Pace of change parameters'!$E$24:$I$24,1,$B$6))/(INDEX('Pace of change parameters'!$E$23:$I$23,1,$B$6)-INDEX('Pace of change parameters'!$E$24:$I$24,1,$B$6))))</f>
        <v>1</v>
      </c>
      <c r="W90" s="123">
        <f>MIN(S90, S90+(INDEX('Pace of change parameters'!$E$25:$I$25,1,$B$6)-S90)*(1-V90))</f>
        <v>4.6785031442456049E-2</v>
      </c>
      <c r="X90" s="123">
        <v>4.3099999999999916E-2</v>
      </c>
      <c r="Y90" s="99">
        <f t="shared" si="13"/>
        <v>43998.468441589313</v>
      </c>
      <c r="Z90" s="88">
        <v>-2.3359502642324559E-2</v>
      </c>
      <c r="AA90" s="90">
        <f t="shared" si="17"/>
        <v>40528.903385193036</v>
      </c>
      <c r="AB90" s="90">
        <f>IF(INDEX('Pace of change parameters'!$E$27:$I$27,1,$B$6)=1,MAX(AA90,Y90),Y90)</f>
        <v>43998.468441589313</v>
      </c>
      <c r="AC90" s="88">
        <f t="shared" si="14"/>
        <v>4.6785031442456049E-2</v>
      </c>
      <c r="AD90" s="134">
        <v>4.3099999999999916E-2</v>
      </c>
      <c r="AE90" s="51">
        <f t="shared" si="15"/>
        <v>43998</v>
      </c>
      <c r="AF90" s="51">
        <v>294.73564860041694</v>
      </c>
      <c r="AG90" s="15">
        <f t="shared" si="16"/>
        <v>4.6773886562619049E-2</v>
      </c>
      <c r="AH90" s="15">
        <f t="shared" si="16"/>
        <v>4.3088894353846108E-2</v>
      </c>
      <c r="AI90" s="51"/>
      <c r="AJ90" s="51">
        <v>41498.282627891189</v>
      </c>
      <c r="AK90" s="51">
        <v>277.99043697747453</v>
      </c>
      <c r="AL90" s="15">
        <f t="shared" si="18"/>
        <v>6.0236646285423356E-2</v>
      </c>
      <c r="AM90" s="53">
        <f t="shared" si="18"/>
        <v>6.0236646285423356E-2</v>
      </c>
    </row>
    <row r="91" spans="1:39" x14ac:dyDescent="0.2">
      <c r="A91" s="160" t="s">
        <v>229</v>
      </c>
      <c r="B91" s="160" t="s">
        <v>230</v>
      </c>
      <c r="D91" s="62">
        <v>91623</v>
      </c>
      <c r="E91" s="67">
        <v>317.53235948255252</v>
      </c>
      <c r="F91" s="50"/>
      <c r="G91" s="82">
        <v>83737.626617703121</v>
      </c>
      <c r="H91" s="75">
        <v>289.38022491346874</v>
      </c>
      <c r="I91" s="84"/>
      <c r="J91" s="94">
        <f t="shared" si="19"/>
        <v>9.4167624529136296E-2</v>
      </c>
      <c r="K91" s="117">
        <f t="shared" si="19"/>
        <v>9.7284237640985705E-2</v>
      </c>
      <c r="L91" s="94">
        <v>4.6071152741216537E-2</v>
      </c>
      <c r="M91" s="88">
        <f>INDEX('Pace of change parameters'!$E$20:$I$20,1,$B$6)</f>
        <v>4.3099999999999999E-2</v>
      </c>
      <c r="N91" s="99">
        <f>IF(INDEX('Pace of change parameters'!$E$28:$I$28,1,$B$6)=1,(1+L91)*D91,D91)</f>
        <v>95844.177227608481</v>
      </c>
      <c r="O91" s="85">
        <f>IF(K91&lt;INDEX('Pace of change parameters'!$E$16:$I$16,1,$B$6),1,IF(K91&gt;INDEX('Pace of change parameters'!$E$17:$I$17,1,$B$6),0,(K91-INDEX('Pace of change parameters'!$E$17:$I$17,1,$B$6))/(INDEX('Pace of change parameters'!$E$16:$I$16,1,$B$6)-INDEX('Pace of change parameters'!$E$17:$I$17,1,$B$6))))</f>
        <v>0</v>
      </c>
      <c r="P91" s="52">
        <v>4.6071152741216537E-2</v>
      </c>
      <c r="Q91" s="52">
        <v>4.3099999999999916E-2</v>
      </c>
      <c r="R91" s="9">
        <f>IF(INDEX('Pace of change parameters'!$E$29:$I$29,1,$B$6)=1,D91*(1+P91),D91)</f>
        <v>95844.177227608481</v>
      </c>
      <c r="S91" s="94">
        <f>IF(P91&lt;INDEX('Pace of change parameters'!$E$22:$I$22,1,$B$6),INDEX('Pace of change parameters'!$E$22:$I$22,1,$B$6),P91)</f>
        <v>4.6071152741216537E-2</v>
      </c>
      <c r="T91" s="123">
        <v>4.3099999999999916E-2</v>
      </c>
      <c r="U91" s="108">
        <f t="shared" si="12"/>
        <v>95844.177227608481</v>
      </c>
      <c r="V91" s="122">
        <f>IF(J91&gt;INDEX('Pace of change parameters'!$E$24:$I$24,1,$B$6),0,IF(J91&lt;INDEX('Pace of change parameters'!$E$23:$I$23,1,$B$6),1,(J91-INDEX('Pace of change parameters'!$E$24:$I$24,1,$B$6))/(INDEX('Pace of change parameters'!$E$23:$I$23,1,$B$6)-INDEX('Pace of change parameters'!$E$24:$I$24,1,$B$6))))</f>
        <v>1</v>
      </c>
      <c r="W91" s="123">
        <f>MIN(S91, S91+(INDEX('Pace of change parameters'!$E$25:$I$25,1,$B$6)-S91)*(1-V91))</f>
        <v>4.6071152741216537E-2</v>
      </c>
      <c r="X91" s="123">
        <v>4.3099999999999916E-2</v>
      </c>
      <c r="Y91" s="99">
        <f t="shared" si="13"/>
        <v>95844.177227608481</v>
      </c>
      <c r="Z91" s="88">
        <v>0</v>
      </c>
      <c r="AA91" s="90">
        <f t="shared" si="17"/>
        <v>87953.085067550128</v>
      </c>
      <c r="AB91" s="90">
        <f>IF(INDEX('Pace of change parameters'!$E$27:$I$27,1,$B$6)=1,MAX(AA91,Y91),Y91)</f>
        <v>95844.177227608481</v>
      </c>
      <c r="AC91" s="88">
        <f t="shared" si="14"/>
        <v>4.6071152741216537E-2</v>
      </c>
      <c r="AD91" s="134">
        <v>4.3099999999999916E-2</v>
      </c>
      <c r="AE91" s="51">
        <f t="shared" si="15"/>
        <v>95844</v>
      </c>
      <c r="AF91" s="51">
        <v>331.21739171364231</v>
      </c>
      <c r="AG91" s="15">
        <f t="shared" si="16"/>
        <v>4.6069218427687408E-2</v>
      </c>
      <c r="AH91" s="15">
        <f t="shared" si="16"/>
        <v>4.3098071180495579E-2</v>
      </c>
      <c r="AI91" s="51"/>
      <c r="AJ91" s="51">
        <v>87953.085067550128</v>
      </c>
      <c r="AK91" s="51">
        <v>303.94799287636215</v>
      </c>
      <c r="AL91" s="15">
        <f t="shared" si="18"/>
        <v>8.9717318345222896E-2</v>
      </c>
      <c r="AM91" s="53">
        <f t="shared" si="18"/>
        <v>8.9717318345223118E-2</v>
      </c>
    </row>
    <row r="92" spans="1:39" x14ac:dyDescent="0.2">
      <c r="A92" s="160" t="s">
        <v>231</v>
      </c>
      <c r="B92" s="160" t="s">
        <v>232</v>
      </c>
      <c r="D92" s="62">
        <v>48172</v>
      </c>
      <c r="E92" s="67">
        <v>265.08299608381793</v>
      </c>
      <c r="F92" s="50"/>
      <c r="G92" s="82">
        <v>48172.803254645522</v>
      </c>
      <c r="H92" s="75">
        <v>264.1201778846912</v>
      </c>
      <c r="I92" s="84"/>
      <c r="J92" s="94">
        <f t="shared" si="19"/>
        <v>-1.6674442657516053E-5</v>
      </c>
      <c r="K92" s="117">
        <f t="shared" si="19"/>
        <v>3.6453791862394169E-3</v>
      </c>
      <c r="L92" s="94">
        <v>4.6919951835870055E-2</v>
      </c>
      <c r="M92" s="88">
        <f>INDEX('Pace of change parameters'!$E$20:$I$20,1,$B$6)</f>
        <v>4.3099999999999999E-2</v>
      </c>
      <c r="N92" s="99">
        <f>IF(INDEX('Pace of change parameters'!$E$28:$I$28,1,$B$6)=1,(1+L92)*D92,D92)</f>
        <v>50432.227919837533</v>
      </c>
      <c r="O92" s="85">
        <f>IF(K92&lt;INDEX('Pace of change parameters'!$E$16:$I$16,1,$B$6),1,IF(K92&gt;INDEX('Pace of change parameters'!$E$17:$I$17,1,$B$6),0,(K92-INDEX('Pace of change parameters'!$E$17:$I$17,1,$B$6))/(INDEX('Pace of change parameters'!$E$16:$I$16,1,$B$6)-INDEX('Pace of change parameters'!$E$17:$I$17,1,$B$6))))</f>
        <v>0</v>
      </c>
      <c r="P92" s="52">
        <v>4.6919951835870055E-2</v>
      </c>
      <c r="Q92" s="52">
        <v>4.3099999999999916E-2</v>
      </c>
      <c r="R92" s="9">
        <f>IF(INDEX('Pace of change parameters'!$E$29:$I$29,1,$B$6)=1,D92*(1+P92),D92)</f>
        <v>50432.227919837533</v>
      </c>
      <c r="S92" s="94">
        <f>IF(P92&lt;INDEX('Pace of change parameters'!$E$22:$I$22,1,$B$6),INDEX('Pace of change parameters'!$E$22:$I$22,1,$B$6),P92)</f>
        <v>4.6919951835870055E-2</v>
      </c>
      <c r="T92" s="123">
        <v>4.3099999999999916E-2</v>
      </c>
      <c r="U92" s="108">
        <f t="shared" si="12"/>
        <v>50432.227919837533</v>
      </c>
      <c r="V92" s="122">
        <f>IF(J92&gt;INDEX('Pace of change parameters'!$E$24:$I$24,1,$B$6),0,IF(J92&lt;INDEX('Pace of change parameters'!$E$23:$I$23,1,$B$6),1,(J92-INDEX('Pace of change parameters'!$E$24:$I$24,1,$B$6))/(INDEX('Pace of change parameters'!$E$23:$I$23,1,$B$6)-INDEX('Pace of change parameters'!$E$24:$I$24,1,$B$6))))</f>
        <v>1</v>
      </c>
      <c r="W92" s="123">
        <f>MIN(S92, S92+(INDEX('Pace of change parameters'!$E$25:$I$25,1,$B$6)-S92)*(1-V92))</f>
        <v>4.6919951835870055E-2</v>
      </c>
      <c r="X92" s="123">
        <v>4.3099999999999916E-2</v>
      </c>
      <c r="Y92" s="99">
        <f t="shared" si="13"/>
        <v>50432.227919837533</v>
      </c>
      <c r="Z92" s="88">
        <v>-2.803655706522068E-2</v>
      </c>
      <c r="AA92" s="90">
        <f t="shared" si="17"/>
        <v>49179.292894352657</v>
      </c>
      <c r="AB92" s="90">
        <f>IF(INDEX('Pace of change parameters'!$E$27:$I$27,1,$B$6)=1,MAX(AA92,Y92),Y92)</f>
        <v>50432.227919837533</v>
      </c>
      <c r="AC92" s="88">
        <f t="shared" si="14"/>
        <v>4.6919951835870055E-2</v>
      </c>
      <c r="AD92" s="134">
        <v>4.3099999999999916E-2</v>
      </c>
      <c r="AE92" s="51">
        <f t="shared" si="15"/>
        <v>50432</v>
      </c>
      <c r="AF92" s="51">
        <v>276.50682358403606</v>
      </c>
      <c r="AG92" s="15">
        <f t="shared" si="16"/>
        <v>4.6915220460018281E-2</v>
      </c>
      <c r="AH92" s="15">
        <f t="shared" si="16"/>
        <v>4.3095285887767565E-2</v>
      </c>
      <c r="AI92" s="51"/>
      <c r="AJ92" s="51">
        <v>50597.88333793608</v>
      </c>
      <c r="AK92" s="51">
        <v>277.41632300619307</v>
      </c>
      <c r="AL92" s="15">
        <f t="shared" si="18"/>
        <v>-3.2784639789804615E-3</v>
      </c>
      <c r="AM92" s="53">
        <f t="shared" si="18"/>
        <v>-3.2784639789804615E-3</v>
      </c>
    </row>
    <row r="93" spans="1:39" x14ac:dyDescent="0.2">
      <c r="A93" s="160" t="s">
        <v>233</v>
      </c>
      <c r="B93" s="160" t="s">
        <v>234</v>
      </c>
      <c r="D93" s="62">
        <v>83401</v>
      </c>
      <c r="E93" s="67">
        <v>293.72668882477416</v>
      </c>
      <c r="F93" s="50"/>
      <c r="G93" s="82">
        <v>82860.623178311798</v>
      </c>
      <c r="H93" s="75">
        <v>290.36019991800248</v>
      </c>
      <c r="I93" s="84"/>
      <c r="J93" s="94">
        <f t="shared" si="19"/>
        <v>6.5215152983504332E-3</v>
      </c>
      <c r="K93" s="117">
        <f t="shared" si="19"/>
        <v>1.1594181667192505E-2</v>
      </c>
      <c r="L93" s="94">
        <v>4.8357014588278124E-2</v>
      </c>
      <c r="M93" s="88">
        <f>INDEX('Pace of change parameters'!$E$20:$I$20,1,$B$6)</f>
        <v>4.3099999999999999E-2</v>
      </c>
      <c r="N93" s="99">
        <f>IF(INDEX('Pace of change parameters'!$E$28:$I$28,1,$B$6)=1,(1+L93)*D93,D93)</f>
        <v>87434.023373676988</v>
      </c>
      <c r="O93" s="85">
        <f>IF(K93&lt;INDEX('Pace of change parameters'!$E$16:$I$16,1,$B$6),1,IF(K93&gt;INDEX('Pace of change parameters'!$E$17:$I$17,1,$B$6),0,(K93-INDEX('Pace of change parameters'!$E$17:$I$17,1,$B$6))/(INDEX('Pace of change parameters'!$E$16:$I$16,1,$B$6)-INDEX('Pace of change parameters'!$E$17:$I$17,1,$B$6))))</f>
        <v>0</v>
      </c>
      <c r="P93" s="52">
        <v>4.8357014588278124E-2</v>
      </c>
      <c r="Q93" s="52">
        <v>4.3099999999999916E-2</v>
      </c>
      <c r="R93" s="9">
        <f>IF(INDEX('Pace of change parameters'!$E$29:$I$29,1,$B$6)=1,D93*(1+P93),D93)</f>
        <v>87434.023373676988</v>
      </c>
      <c r="S93" s="94">
        <f>IF(P93&lt;INDEX('Pace of change parameters'!$E$22:$I$22,1,$B$6),INDEX('Pace of change parameters'!$E$22:$I$22,1,$B$6),P93)</f>
        <v>4.8357014588278124E-2</v>
      </c>
      <c r="T93" s="123">
        <v>4.3099999999999916E-2</v>
      </c>
      <c r="U93" s="108">
        <f t="shared" si="12"/>
        <v>87434.023373676988</v>
      </c>
      <c r="V93" s="122">
        <f>IF(J93&gt;INDEX('Pace of change parameters'!$E$24:$I$24,1,$B$6),0,IF(J93&lt;INDEX('Pace of change parameters'!$E$23:$I$23,1,$B$6),1,(J93-INDEX('Pace of change parameters'!$E$24:$I$24,1,$B$6))/(INDEX('Pace of change parameters'!$E$23:$I$23,1,$B$6)-INDEX('Pace of change parameters'!$E$24:$I$24,1,$B$6))))</f>
        <v>1</v>
      </c>
      <c r="W93" s="123">
        <f>MIN(S93, S93+(INDEX('Pace of change parameters'!$E$25:$I$25,1,$B$6)-S93)*(1-V93))</f>
        <v>4.8357014588278124E-2</v>
      </c>
      <c r="X93" s="123">
        <v>4.3099999999999916E-2</v>
      </c>
      <c r="Y93" s="99">
        <f t="shared" si="13"/>
        <v>87434.023373676988</v>
      </c>
      <c r="Z93" s="88">
        <v>0</v>
      </c>
      <c r="AA93" s="90">
        <f t="shared" si="17"/>
        <v>87031.9321614441</v>
      </c>
      <c r="AB93" s="90">
        <f>IF(INDEX('Pace of change parameters'!$E$27:$I$27,1,$B$6)=1,MAX(AA93,Y93),Y93)</f>
        <v>87434.023373676988</v>
      </c>
      <c r="AC93" s="88">
        <f t="shared" si="14"/>
        <v>4.8357014588278124E-2</v>
      </c>
      <c r="AD93" s="134">
        <v>4.3099999999999916E-2</v>
      </c>
      <c r="AE93" s="51">
        <f t="shared" si="15"/>
        <v>87434</v>
      </c>
      <c r="AF93" s="51">
        <v>306.38622720708184</v>
      </c>
      <c r="AG93" s="15">
        <f t="shared" si="16"/>
        <v>4.8356734331722606E-2</v>
      </c>
      <c r="AH93" s="15">
        <f t="shared" si="16"/>
        <v>4.3099721148798453E-2</v>
      </c>
      <c r="AI93" s="51"/>
      <c r="AJ93" s="51">
        <v>87031.9321614441</v>
      </c>
      <c r="AK93" s="51">
        <v>304.97730106694814</v>
      </c>
      <c r="AL93" s="15">
        <f t="shared" si="18"/>
        <v>4.619773783834491E-3</v>
      </c>
      <c r="AM93" s="53">
        <f t="shared" si="18"/>
        <v>4.619773783834491E-3</v>
      </c>
    </row>
    <row r="94" spans="1:39" x14ac:dyDescent="0.2">
      <c r="A94" s="160" t="s">
        <v>235</v>
      </c>
      <c r="B94" s="160" t="s">
        <v>236</v>
      </c>
      <c r="D94" s="62">
        <v>48530</v>
      </c>
      <c r="E94" s="67">
        <v>255.27923029568092</v>
      </c>
      <c r="F94" s="50"/>
      <c r="G94" s="82">
        <v>48696.535326549296</v>
      </c>
      <c r="H94" s="75">
        <v>254.82265583200444</v>
      </c>
      <c r="I94" s="84"/>
      <c r="J94" s="94">
        <f t="shared" si="19"/>
        <v>-3.4198598613339737E-3</v>
      </c>
      <c r="K94" s="117">
        <f t="shared" si="19"/>
        <v>1.7917341854307711E-3</v>
      </c>
      <c r="L94" s="94">
        <v>4.8554868636478954E-2</v>
      </c>
      <c r="M94" s="88">
        <f>INDEX('Pace of change parameters'!$E$20:$I$20,1,$B$6)</f>
        <v>4.3099999999999999E-2</v>
      </c>
      <c r="N94" s="99">
        <f>IF(INDEX('Pace of change parameters'!$E$28:$I$28,1,$B$6)=1,(1+L94)*D94,D94)</f>
        <v>50886.367774928323</v>
      </c>
      <c r="O94" s="85">
        <f>IF(K94&lt;INDEX('Pace of change parameters'!$E$16:$I$16,1,$B$6),1,IF(K94&gt;INDEX('Pace of change parameters'!$E$17:$I$17,1,$B$6),0,(K94-INDEX('Pace of change parameters'!$E$17:$I$17,1,$B$6))/(INDEX('Pace of change parameters'!$E$16:$I$16,1,$B$6)-INDEX('Pace of change parameters'!$E$17:$I$17,1,$B$6))))</f>
        <v>0</v>
      </c>
      <c r="P94" s="52">
        <v>4.8554868636478954E-2</v>
      </c>
      <c r="Q94" s="52">
        <v>4.3099999999999916E-2</v>
      </c>
      <c r="R94" s="9">
        <f>IF(INDEX('Pace of change parameters'!$E$29:$I$29,1,$B$6)=1,D94*(1+P94),D94)</f>
        <v>50886.367774928323</v>
      </c>
      <c r="S94" s="94">
        <f>IF(P94&lt;INDEX('Pace of change parameters'!$E$22:$I$22,1,$B$6),INDEX('Pace of change parameters'!$E$22:$I$22,1,$B$6),P94)</f>
        <v>4.8554868636478954E-2</v>
      </c>
      <c r="T94" s="123">
        <v>4.3099999999999916E-2</v>
      </c>
      <c r="U94" s="108">
        <f t="shared" si="12"/>
        <v>50886.367774928323</v>
      </c>
      <c r="V94" s="122">
        <f>IF(J94&gt;INDEX('Pace of change parameters'!$E$24:$I$24,1,$B$6),0,IF(J94&lt;INDEX('Pace of change parameters'!$E$23:$I$23,1,$B$6),1,(J94-INDEX('Pace of change parameters'!$E$24:$I$24,1,$B$6))/(INDEX('Pace of change parameters'!$E$23:$I$23,1,$B$6)-INDEX('Pace of change parameters'!$E$24:$I$24,1,$B$6))))</f>
        <v>1</v>
      </c>
      <c r="W94" s="123">
        <f>MIN(S94, S94+(INDEX('Pace of change parameters'!$E$25:$I$25,1,$B$6)-S94)*(1-V94))</f>
        <v>4.8554868636478954E-2</v>
      </c>
      <c r="X94" s="123">
        <v>4.3099999999999916E-2</v>
      </c>
      <c r="Y94" s="99">
        <f t="shared" si="13"/>
        <v>50886.367774928323</v>
      </c>
      <c r="Z94" s="88">
        <v>-2.0535429383657156E-2</v>
      </c>
      <c r="AA94" s="90">
        <f t="shared" si="17"/>
        <v>50097.635000594833</v>
      </c>
      <c r="AB94" s="90">
        <f>IF(INDEX('Pace of change parameters'!$E$27:$I$27,1,$B$6)=1,MAX(AA94,Y94),Y94)</f>
        <v>50886.367774928323</v>
      </c>
      <c r="AC94" s="88">
        <f t="shared" si="14"/>
        <v>4.8554868636478954E-2</v>
      </c>
      <c r="AD94" s="134">
        <v>4.3099999999999916E-2</v>
      </c>
      <c r="AE94" s="51">
        <f t="shared" si="15"/>
        <v>50886</v>
      </c>
      <c r="AF94" s="51">
        <v>266.27984060290703</v>
      </c>
      <c r="AG94" s="15">
        <f t="shared" si="16"/>
        <v>4.8547290335874793E-2</v>
      </c>
      <c r="AH94" s="15">
        <f t="shared" si="16"/>
        <v>4.3092461123783954E-2</v>
      </c>
      <c r="AI94" s="51"/>
      <c r="AJ94" s="51">
        <v>51147.980747348665</v>
      </c>
      <c r="AK94" s="51">
        <v>267.65075188783874</v>
      </c>
      <c r="AL94" s="15">
        <f t="shared" si="18"/>
        <v>-5.1220154446125488E-3</v>
      </c>
      <c r="AM94" s="53">
        <f t="shared" si="18"/>
        <v>-5.1220154446126598E-3</v>
      </c>
    </row>
    <row r="95" spans="1:39" x14ac:dyDescent="0.2">
      <c r="A95" s="160" t="s">
        <v>237</v>
      </c>
      <c r="B95" s="160" t="s">
        <v>238</v>
      </c>
      <c r="D95" s="62">
        <v>83442</v>
      </c>
      <c r="E95" s="67">
        <v>306.99941842691555</v>
      </c>
      <c r="F95" s="50"/>
      <c r="G95" s="82">
        <v>83122.977276919511</v>
      </c>
      <c r="H95" s="75">
        <v>304.68936498158172</v>
      </c>
      <c r="I95" s="84"/>
      <c r="J95" s="94">
        <f t="shared" si="19"/>
        <v>3.8379607363880908E-3</v>
      </c>
      <c r="K95" s="117">
        <f t="shared" si="19"/>
        <v>7.5816674647422033E-3</v>
      </c>
      <c r="L95" s="94">
        <v>4.6990130320915036E-2</v>
      </c>
      <c r="M95" s="88">
        <f>INDEX('Pace of change parameters'!$E$20:$I$20,1,$B$6)</f>
        <v>4.3099999999999999E-2</v>
      </c>
      <c r="N95" s="99">
        <f>IF(INDEX('Pace of change parameters'!$E$28:$I$28,1,$B$6)=1,(1+L95)*D95,D95)</f>
        <v>87362.950454237798</v>
      </c>
      <c r="O95" s="85">
        <f>IF(K95&lt;INDEX('Pace of change parameters'!$E$16:$I$16,1,$B$6),1,IF(K95&gt;INDEX('Pace of change parameters'!$E$17:$I$17,1,$B$6),0,(K95-INDEX('Pace of change parameters'!$E$17:$I$17,1,$B$6))/(INDEX('Pace of change parameters'!$E$16:$I$16,1,$B$6)-INDEX('Pace of change parameters'!$E$17:$I$17,1,$B$6))))</f>
        <v>0</v>
      </c>
      <c r="P95" s="52">
        <v>4.6990130320915036E-2</v>
      </c>
      <c r="Q95" s="52">
        <v>4.3099999999999916E-2</v>
      </c>
      <c r="R95" s="9">
        <f>IF(INDEX('Pace of change parameters'!$E$29:$I$29,1,$B$6)=1,D95*(1+P95),D95)</f>
        <v>87362.950454237798</v>
      </c>
      <c r="S95" s="94">
        <f>IF(P95&lt;INDEX('Pace of change parameters'!$E$22:$I$22,1,$B$6),INDEX('Pace of change parameters'!$E$22:$I$22,1,$B$6),P95)</f>
        <v>4.6990130320915036E-2</v>
      </c>
      <c r="T95" s="123">
        <v>4.3099999999999916E-2</v>
      </c>
      <c r="U95" s="108">
        <f t="shared" si="12"/>
        <v>87362.950454237798</v>
      </c>
      <c r="V95" s="122">
        <f>IF(J95&gt;INDEX('Pace of change parameters'!$E$24:$I$24,1,$B$6),0,IF(J95&lt;INDEX('Pace of change parameters'!$E$23:$I$23,1,$B$6),1,(J95-INDEX('Pace of change parameters'!$E$24:$I$24,1,$B$6))/(INDEX('Pace of change parameters'!$E$23:$I$23,1,$B$6)-INDEX('Pace of change parameters'!$E$24:$I$24,1,$B$6))))</f>
        <v>1</v>
      </c>
      <c r="W95" s="123">
        <f>MIN(S95, S95+(INDEX('Pace of change parameters'!$E$25:$I$25,1,$B$6)-S95)*(1-V95))</f>
        <v>4.6990130320915036E-2</v>
      </c>
      <c r="X95" s="123">
        <v>4.3099999999999916E-2</v>
      </c>
      <c r="Y95" s="99">
        <f t="shared" si="13"/>
        <v>87362.950454237798</v>
      </c>
      <c r="Z95" s="88">
        <v>-1.6141778091390058E-2</v>
      </c>
      <c r="AA95" s="90">
        <f t="shared" si="17"/>
        <v>85898.195312731768</v>
      </c>
      <c r="AB95" s="90">
        <f>IF(INDEX('Pace of change parameters'!$E$27:$I$27,1,$B$6)=1,MAX(AA95,Y95),Y95)</f>
        <v>87362.950454237798</v>
      </c>
      <c r="AC95" s="88">
        <f t="shared" si="14"/>
        <v>4.6990130320915036E-2</v>
      </c>
      <c r="AD95" s="134">
        <v>4.3099999999999916E-2</v>
      </c>
      <c r="AE95" s="51">
        <f t="shared" si="15"/>
        <v>87363</v>
      </c>
      <c r="AF95" s="51">
        <v>320.23127497235373</v>
      </c>
      <c r="AG95" s="15">
        <f t="shared" si="16"/>
        <v>4.6990724095779202E-2</v>
      </c>
      <c r="AH95" s="15">
        <f t="shared" si="16"/>
        <v>4.310059156867152E-2</v>
      </c>
      <c r="AI95" s="51"/>
      <c r="AJ95" s="51">
        <v>87307.493498500029</v>
      </c>
      <c r="AK95" s="51">
        <v>320.02781449429568</v>
      </c>
      <c r="AL95" s="15">
        <f t="shared" si="18"/>
        <v>6.3575873359522639E-4</v>
      </c>
      <c r="AM95" s="53">
        <f t="shared" si="18"/>
        <v>6.3575873359500434E-4</v>
      </c>
    </row>
    <row r="96" spans="1:39" x14ac:dyDescent="0.2">
      <c r="A96" s="160" t="s">
        <v>239</v>
      </c>
      <c r="B96" s="160" t="s">
        <v>240</v>
      </c>
      <c r="D96" s="62">
        <v>27863</v>
      </c>
      <c r="E96" s="67">
        <v>242.20184710009275</v>
      </c>
      <c r="F96" s="50"/>
      <c r="G96" s="82">
        <v>29655.349239786057</v>
      </c>
      <c r="H96" s="75">
        <v>257.22928429239323</v>
      </c>
      <c r="I96" s="84"/>
      <c r="J96" s="94">
        <f t="shared" si="19"/>
        <v>-6.0439323283416724E-2</v>
      </c>
      <c r="K96" s="117">
        <f t="shared" si="19"/>
        <v>-5.8420398103735116E-2</v>
      </c>
      <c r="L96" s="94">
        <v>4.534141016872395E-2</v>
      </c>
      <c r="M96" s="88">
        <f>INDEX('Pace of change parameters'!$E$20:$I$20,1,$B$6)</f>
        <v>4.3099999999999999E-2</v>
      </c>
      <c r="N96" s="99">
        <f>IF(INDEX('Pace of change parameters'!$E$28:$I$28,1,$B$6)=1,(1+L96)*D96,D96)</f>
        <v>29126.347711531154</v>
      </c>
      <c r="O96" s="85">
        <f>IF(K96&lt;INDEX('Pace of change parameters'!$E$16:$I$16,1,$B$6),1,IF(K96&gt;INDEX('Pace of change parameters'!$E$17:$I$17,1,$B$6),0,(K96-INDEX('Pace of change parameters'!$E$17:$I$17,1,$B$6))/(INDEX('Pace of change parameters'!$E$16:$I$16,1,$B$6)-INDEX('Pace of change parameters'!$E$17:$I$17,1,$B$6))))</f>
        <v>0</v>
      </c>
      <c r="P96" s="52">
        <v>4.534141016872395E-2</v>
      </c>
      <c r="Q96" s="52">
        <v>4.3099999999999916E-2</v>
      </c>
      <c r="R96" s="9">
        <f>IF(INDEX('Pace of change parameters'!$E$29:$I$29,1,$B$6)=1,D96*(1+P96),D96)</f>
        <v>29126.347711531154</v>
      </c>
      <c r="S96" s="94">
        <f>IF(P96&lt;INDEX('Pace of change parameters'!$E$22:$I$22,1,$B$6),INDEX('Pace of change parameters'!$E$22:$I$22,1,$B$6),P96)</f>
        <v>4.534141016872395E-2</v>
      </c>
      <c r="T96" s="123">
        <v>4.3099999999999916E-2</v>
      </c>
      <c r="U96" s="108">
        <f t="shared" si="12"/>
        <v>29126.347711531154</v>
      </c>
      <c r="V96" s="122">
        <f>IF(J96&gt;INDEX('Pace of change parameters'!$E$24:$I$24,1,$B$6),0,IF(J96&lt;INDEX('Pace of change parameters'!$E$23:$I$23,1,$B$6),1,(J96-INDEX('Pace of change parameters'!$E$24:$I$24,1,$B$6))/(INDEX('Pace of change parameters'!$E$23:$I$23,1,$B$6)-INDEX('Pace of change parameters'!$E$24:$I$24,1,$B$6))))</f>
        <v>1</v>
      </c>
      <c r="W96" s="123">
        <f>MIN(S96, S96+(INDEX('Pace of change parameters'!$E$25:$I$25,1,$B$6)-S96)*(1-V96))</f>
        <v>4.534141016872395E-2</v>
      </c>
      <c r="X96" s="123">
        <v>4.3099999999999916E-2</v>
      </c>
      <c r="Y96" s="99">
        <f t="shared" si="13"/>
        <v>29126.347711531154</v>
      </c>
      <c r="Z96" s="88">
        <v>-1.4064769110821662E-2</v>
      </c>
      <c r="AA96" s="90">
        <f t="shared" si="17"/>
        <v>30710.144411336627</v>
      </c>
      <c r="AB96" s="90">
        <f>IF(INDEX('Pace of change parameters'!$E$27:$I$27,1,$B$6)=1,MAX(AA96,Y96),Y96)</f>
        <v>29126.347711531154</v>
      </c>
      <c r="AC96" s="88">
        <f t="shared" si="14"/>
        <v>4.534141016872395E-2</v>
      </c>
      <c r="AD96" s="134">
        <v>4.3099999999999916E-2</v>
      </c>
      <c r="AE96" s="51">
        <f t="shared" si="15"/>
        <v>29126</v>
      </c>
      <c r="AF96" s="51">
        <v>252.63773067453158</v>
      </c>
      <c r="AG96" s="15">
        <f t="shared" si="16"/>
        <v>4.5328930840182302E-2</v>
      </c>
      <c r="AH96" s="15">
        <f t="shared" si="16"/>
        <v>4.3087547429504491E-2</v>
      </c>
      <c r="AI96" s="51"/>
      <c r="AJ96" s="51">
        <v>31148.237175417991</v>
      </c>
      <c r="AK96" s="51">
        <v>270.17853308074172</v>
      </c>
      <c r="AL96" s="15">
        <f t="shared" si="18"/>
        <v>-6.4923005563021996E-2</v>
      </c>
      <c r="AM96" s="53">
        <f t="shared" si="18"/>
        <v>-6.4923005563022107E-2</v>
      </c>
    </row>
    <row r="97" spans="1:39" x14ac:dyDescent="0.2">
      <c r="A97" s="160" t="s">
        <v>241</v>
      </c>
      <c r="B97" s="160" t="s">
        <v>242</v>
      </c>
      <c r="D97" s="62">
        <v>14641</v>
      </c>
      <c r="E97" s="67">
        <v>185.07475313255463</v>
      </c>
      <c r="F97" s="50"/>
      <c r="G97" s="82">
        <v>15722.435899278991</v>
      </c>
      <c r="H97" s="75">
        <v>196.08294747338567</v>
      </c>
      <c r="I97" s="84"/>
      <c r="J97" s="94">
        <f t="shared" si="19"/>
        <v>-6.8782973974699679E-2</v>
      </c>
      <c r="K97" s="117">
        <f t="shared" si="19"/>
        <v>-5.6140498103871006E-2</v>
      </c>
      <c r="L97" s="94">
        <v>5.7261431988790745E-2</v>
      </c>
      <c r="M97" s="88">
        <f>INDEX('Pace of change parameters'!$E$20:$I$20,1,$B$6)</f>
        <v>4.3099999999999999E-2</v>
      </c>
      <c r="N97" s="99">
        <f>IF(INDEX('Pace of change parameters'!$E$28:$I$28,1,$B$6)=1,(1+L97)*D97,D97)</f>
        <v>15479.364625747885</v>
      </c>
      <c r="O97" s="85">
        <f>IF(K97&lt;INDEX('Pace of change parameters'!$E$16:$I$16,1,$B$6),1,IF(K97&gt;INDEX('Pace of change parameters'!$E$17:$I$17,1,$B$6),0,(K97-INDEX('Pace of change parameters'!$E$17:$I$17,1,$B$6))/(INDEX('Pace of change parameters'!$E$16:$I$16,1,$B$6)-INDEX('Pace of change parameters'!$E$17:$I$17,1,$B$6))))</f>
        <v>0</v>
      </c>
      <c r="P97" s="52">
        <v>5.7261431988790745E-2</v>
      </c>
      <c r="Q97" s="52">
        <v>4.3099999999999916E-2</v>
      </c>
      <c r="R97" s="9">
        <f>IF(INDEX('Pace of change parameters'!$E$29:$I$29,1,$B$6)=1,D97*(1+P97),D97)</f>
        <v>15479.364625747885</v>
      </c>
      <c r="S97" s="94">
        <f>IF(P97&lt;INDEX('Pace of change parameters'!$E$22:$I$22,1,$B$6),INDEX('Pace of change parameters'!$E$22:$I$22,1,$B$6),P97)</f>
        <v>5.7261431988790745E-2</v>
      </c>
      <c r="T97" s="123">
        <v>4.3099999999999916E-2</v>
      </c>
      <c r="U97" s="108">
        <f t="shared" si="12"/>
        <v>15479.364625747885</v>
      </c>
      <c r="V97" s="122">
        <f>IF(J97&gt;INDEX('Pace of change parameters'!$E$24:$I$24,1,$B$6),0,IF(J97&lt;INDEX('Pace of change parameters'!$E$23:$I$23,1,$B$6),1,(J97-INDEX('Pace of change parameters'!$E$24:$I$24,1,$B$6))/(INDEX('Pace of change parameters'!$E$23:$I$23,1,$B$6)-INDEX('Pace of change parameters'!$E$24:$I$24,1,$B$6))))</f>
        <v>1</v>
      </c>
      <c r="W97" s="123">
        <f>MIN(S97, S97+(INDEX('Pace of change parameters'!$E$25:$I$25,1,$B$6)-S97)*(1-V97))</f>
        <v>5.7261431988790745E-2</v>
      </c>
      <c r="X97" s="123">
        <v>4.3099999999999916E-2</v>
      </c>
      <c r="Y97" s="99">
        <f t="shared" si="13"/>
        <v>15479.364625747885</v>
      </c>
      <c r="Z97" s="88">
        <v>-2.3135820896994508E-2</v>
      </c>
      <c r="AA97" s="90">
        <f t="shared" si="17"/>
        <v>16131.860114570891</v>
      </c>
      <c r="AB97" s="90">
        <f>IF(INDEX('Pace of change parameters'!$E$27:$I$27,1,$B$6)=1,MAX(AA97,Y97),Y97)</f>
        <v>15479.364625747885</v>
      </c>
      <c r="AC97" s="88">
        <f t="shared" si="14"/>
        <v>5.7261431988790745E-2</v>
      </c>
      <c r="AD97" s="134">
        <v>4.3099999999999916E-2</v>
      </c>
      <c r="AE97" s="51">
        <f t="shared" si="15"/>
        <v>15479</v>
      </c>
      <c r="AF97" s="51">
        <v>193.04692754891281</v>
      </c>
      <c r="AG97" s="15">
        <f t="shared" si="16"/>
        <v>5.7236527559592965E-2</v>
      </c>
      <c r="AH97" s="15">
        <f t="shared" si="16"/>
        <v>4.3075429151853806E-2</v>
      </c>
      <c r="AI97" s="51"/>
      <c r="AJ97" s="51">
        <v>16513.923286023026</v>
      </c>
      <c r="AK97" s="51">
        <v>205.95401202566001</v>
      </c>
      <c r="AL97" s="15">
        <f t="shared" si="18"/>
        <v>-6.2669740442536703E-2</v>
      </c>
      <c r="AM97" s="53">
        <f t="shared" si="18"/>
        <v>-6.2669740442536703E-2</v>
      </c>
    </row>
    <row r="98" spans="1:39" x14ac:dyDescent="0.2">
      <c r="A98" s="160" t="s">
        <v>243</v>
      </c>
      <c r="B98" s="160" t="s">
        <v>244</v>
      </c>
      <c r="D98" s="62">
        <v>77920</v>
      </c>
      <c r="E98" s="67">
        <v>235.23692687630074</v>
      </c>
      <c r="F98" s="50"/>
      <c r="G98" s="82">
        <v>81412.918217487066</v>
      </c>
      <c r="H98" s="75">
        <v>244.38773011241693</v>
      </c>
      <c r="I98" s="84"/>
      <c r="J98" s="94">
        <f t="shared" si="19"/>
        <v>-4.290373436996886E-2</v>
      </c>
      <c r="K98" s="117">
        <f t="shared" si="19"/>
        <v>-3.744379160077671E-2</v>
      </c>
      <c r="L98" s="94">
        <v>4.9050567886497198E-2</v>
      </c>
      <c r="M98" s="88">
        <f>INDEX('Pace of change parameters'!$E$20:$I$20,1,$B$6)</f>
        <v>4.3099999999999999E-2</v>
      </c>
      <c r="N98" s="99">
        <f>IF(INDEX('Pace of change parameters'!$E$28:$I$28,1,$B$6)=1,(1+L98)*D98,D98)</f>
        <v>81742.020249715861</v>
      </c>
      <c r="O98" s="85">
        <f>IF(K98&lt;INDEX('Pace of change parameters'!$E$16:$I$16,1,$B$6),1,IF(K98&gt;INDEX('Pace of change parameters'!$E$17:$I$17,1,$B$6),0,(K98-INDEX('Pace of change parameters'!$E$17:$I$17,1,$B$6))/(INDEX('Pace of change parameters'!$E$16:$I$16,1,$B$6)-INDEX('Pace of change parameters'!$E$17:$I$17,1,$B$6))))</f>
        <v>0</v>
      </c>
      <c r="P98" s="52">
        <v>4.9050567886497198E-2</v>
      </c>
      <c r="Q98" s="52">
        <v>4.3099999999999916E-2</v>
      </c>
      <c r="R98" s="9">
        <f>IF(INDEX('Pace of change parameters'!$E$29:$I$29,1,$B$6)=1,D98*(1+P98),D98)</f>
        <v>81742.020249715861</v>
      </c>
      <c r="S98" s="94">
        <f>IF(P98&lt;INDEX('Pace of change parameters'!$E$22:$I$22,1,$B$6),INDEX('Pace of change parameters'!$E$22:$I$22,1,$B$6),P98)</f>
        <v>4.9050567886497198E-2</v>
      </c>
      <c r="T98" s="123">
        <v>4.3099999999999916E-2</v>
      </c>
      <c r="U98" s="108">
        <f t="shared" si="12"/>
        <v>81742.020249715861</v>
      </c>
      <c r="V98" s="122">
        <f>IF(J98&gt;INDEX('Pace of change parameters'!$E$24:$I$24,1,$B$6),0,IF(J98&lt;INDEX('Pace of change parameters'!$E$23:$I$23,1,$B$6),1,(J98-INDEX('Pace of change parameters'!$E$24:$I$24,1,$B$6))/(INDEX('Pace of change parameters'!$E$23:$I$23,1,$B$6)-INDEX('Pace of change parameters'!$E$24:$I$24,1,$B$6))))</f>
        <v>1</v>
      </c>
      <c r="W98" s="123">
        <f>MIN(S98, S98+(INDEX('Pace of change parameters'!$E$25:$I$25,1,$B$6)-S98)*(1-V98))</f>
        <v>4.9050567886497198E-2</v>
      </c>
      <c r="X98" s="123">
        <v>4.3099999999999916E-2</v>
      </c>
      <c r="Y98" s="99">
        <f t="shared" si="13"/>
        <v>81742.020249715861</v>
      </c>
      <c r="Z98" s="88">
        <v>-1.8276961024175642E-2</v>
      </c>
      <c r="AA98" s="90">
        <f t="shared" si="17"/>
        <v>83948.460322071478</v>
      </c>
      <c r="AB98" s="90">
        <f>IF(INDEX('Pace of change parameters'!$E$27:$I$27,1,$B$6)=1,MAX(AA98,Y98),Y98)</f>
        <v>81742.020249715861</v>
      </c>
      <c r="AC98" s="88">
        <f t="shared" si="14"/>
        <v>4.9050567886497198E-2</v>
      </c>
      <c r="AD98" s="134">
        <v>4.3099999999999916E-2</v>
      </c>
      <c r="AE98" s="51">
        <f t="shared" si="15"/>
        <v>81742</v>
      </c>
      <c r="AF98" s="51">
        <v>245.37557763846726</v>
      </c>
      <c r="AG98" s="15">
        <f t="shared" si="16"/>
        <v>4.9050308008213639E-2</v>
      </c>
      <c r="AH98" s="15">
        <f t="shared" si="16"/>
        <v>4.3099741595833407E-2</v>
      </c>
      <c r="AI98" s="51"/>
      <c r="AJ98" s="51">
        <v>85511.347894667037</v>
      </c>
      <c r="AK98" s="51">
        <v>256.69051875777268</v>
      </c>
      <c r="AL98" s="15">
        <f t="shared" si="18"/>
        <v>-4.40800898064444E-2</v>
      </c>
      <c r="AM98" s="53">
        <f t="shared" si="18"/>
        <v>-4.40800898064444E-2</v>
      </c>
    </row>
    <row r="99" spans="1:39" x14ac:dyDescent="0.2">
      <c r="A99" s="160" t="s">
        <v>245</v>
      </c>
      <c r="B99" s="160" t="s">
        <v>246</v>
      </c>
      <c r="D99" s="62">
        <v>22721</v>
      </c>
      <c r="E99" s="67">
        <v>228.26821507584864</v>
      </c>
      <c r="F99" s="50"/>
      <c r="G99" s="82">
        <v>24520.86637059784</v>
      </c>
      <c r="H99" s="75">
        <v>245.01018614320077</v>
      </c>
      <c r="I99" s="84"/>
      <c r="J99" s="94">
        <f t="shared" si="19"/>
        <v>-7.3401418342868952E-2</v>
      </c>
      <c r="K99" s="117">
        <f t="shared" si="19"/>
        <v>-6.8331734818433132E-2</v>
      </c>
      <c r="L99" s="94">
        <v>4.8807095811523427E-2</v>
      </c>
      <c r="M99" s="88">
        <f>INDEX('Pace of change parameters'!$E$20:$I$20,1,$B$6)</f>
        <v>4.3099999999999999E-2</v>
      </c>
      <c r="N99" s="99">
        <f>IF(INDEX('Pace of change parameters'!$E$28:$I$28,1,$B$6)=1,(1+L99)*D99,D99)</f>
        <v>23829.946023933622</v>
      </c>
      <c r="O99" s="85">
        <f>IF(K99&lt;INDEX('Pace of change parameters'!$E$16:$I$16,1,$B$6),1,IF(K99&gt;INDEX('Pace of change parameters'!$E$17:$I$17,1,$B$6),0,(K99-INDEX('Pace of change parameters'!$E$17:$I$17,1,$B$6))/(INDEX('Pace of change parameters'!$E$16:$I$16,1,$B$6)-INDEX('Pace of change parameters'!$E$17:$I$17,1,$B$6))))</f>
        <v>0</v>
      </c>
      <c r="P99" s="52">
        <v>4.8807095811523427E-2</v>
      </c>
      <c r="Q99" s="52">
        <v>4.3099999999999916E-2</v>
      </c>
      <c r="R99" s="9">
        <f>IF(INDEX('Pace of change parameters'!$E$29:$I$29,1,$B$6)=1,D99*(1+P99),D99)</f>
        <v>23829.946023933622</v>
      </c>
      <c r="S99" s="94">
        <f>IF(P99&lt;INDEX('Pace of change parameters'!$E$22:$I$22,1,$B$6),INDEX('Pace of change parameters'!$E$22:$I$22,1,$B$6),P99)</f>
        <v>4.8807095811523427E-2</v>
      </c>
      <c r="T99" s="123">
        <v>4.3099999999999916E-2</v>
      </c>
      <c r="U99" s="108">
        <f t="shared" si="12"/>
        <v>23829.946023933622</v>
      </c>
      <c r="V99" s="122">
        <f>IF(J99&gt;INDEX('Pace of change parameters'!$E$24:$I$24,1,$B$6),0,IF(J99&lt;INDEX('Pace of change parameters'!$E$23:$I$23,1,$B$6),1,(J99-INDEX('Pace of change parameters'!$E$24:$I$24,1,$B$6))/(INDEX('Pace of change parameters'!$E$23:$I$23,1,$B$6)-INDEX('Pace of change parameters'!$E$24:$I$24,1,$B$6))))</f>
        <v>1</v>
      </c>
      <c r="W99" s="123">
        <f>MIN(S99, S99+(INDEX('Pace of change parameters'!$E$25:$I$25,1,$B$6)-S99)*(1-V99))</f>
        <v>4.8807095811523427E-2</v>
      </c>
      <c r="X99" s="123">
        <v>4.3099999999999916E-2</v>
      </c>
      <c r="Y99" s="99">
        <f t="shared" si="13"/>
        <v>23829.946023933622</v>
      </c>
      <c r="Z99" s="88">
        <v>0</v>
      </c>
      <c r="AA99" s="90">
        <f t="shared" si="17"/>
        <v>25755.277919081505</v>
      </c>
      <c r="AB99" s="90">
        <f>IF(INDEX('Pace of change parameters'!$E$27:$I$27,1,$B$6)=1,MAX(AA99,Y99),Y99)</f>
        <v>23829.946023933622</v>
      </c>
      <c r="AC99" s="88">
        <f t="shared" si="14"/>
        <v>4.8807095811523427E-2</v>
      </c>
      <c r="AD99" s="134">
        <v>4.3099999999999916E-2</v>
      </c>
      <c r="AE99" s="51">
        <f t="shared" si="15"/>
        <v>23830</v>
      </c>
      <c r="AF99" s="51">
        <v>238.10711446938669</v>
      </c>
      <c r="AG99" s="15">
        <f t="shared" si="16"/>
        <v>4.8809471414110295E-2</v>
      </c>
      <c r="AH99" s="15">
        <f t="shared" si="16"/>
        <v>4.3102362675718098E-2</v>
      </c>
      <c r="AI99" s="51"/>
      <c r="AJ99" s="51">
        <v>25755.277919081505</v>
      </c>
      <c r="AK99" s="51">
        <v>257.34431001551019</v>
      </c>
      <c r="AL99" s="15">
        <f t="shared" si="18"/>
        <v>-7.475275262532155E-2</v>
      </c>
      <c r="AM99" s="53">
        <f t="shared" si="18"/>
        <v>-7.475275262532155E-2</v>
      </c>
    </row>
    <row r="100" spans="1:39" x14ac:dyDescent="0.2">
      <c r="A100" s="160" t="s">
        <v>247</v>
      </c>
      <c r="B100" s="160" t="s">
        <v>248</v>
      </c>
      <c r="D100" s="62">
        <v>23105</v>
      </c>
      <c r="E100" s="67">
        <v>221.70071291886879</v>
      </c>
      <c r="F100" s="50"/>
      <c r="G100" s="82">
        <v>24440.661133081769</v>
      </c>
      <c r="H100" s="75">
        <v>233.4845763001147</v>
      </c>
      <c r="I100" s="84"/>
      <c r="J100" s="94">
        <f t="shared" si="19"/>
        <v>-5.4649140864437507E-2</v>
      </c>
      <c r="K100" s="117">
        <f t="shared" si="19"/>
        <v>-5.0469558066650433E-2</v>
      </c>
      <c r="L100" s="94">
        <v>4.7711751049084761E-2</v>
      </c>
      <c r="M100" s="88">
        <f>INDEX('Pace of change parameters'!$E$20:$I$20,1,$B$6)</f>
        <v>4.3099999999999999E-2</v>
      </c>
      <c r="N100" s="99">
        <f>IF(INDEX('Pace of change parameters'!$E$28:$I$28,1,$B$6)=1,(1+L100)*D100,D100)</f>
        <v>24207.380007989104</v>
      </c>
      <c r="O100" s="85">
        <f>IF(K100&lt;INDEX('Pace of change parameters'!$E$16:$I$16,1,$B$6),1,IF(K100&gt;INDEX('Pace of change parameters'!$E$17:$I$17,1,$B$6),0,(K100-INDEX('Pace of change parameters'!$E$17:$I$17,1,$B$6))/(INDEX('Pace of change parameters'!$E$16:$I$16,1,$B$6)-INDEX('Pace of change parameters'!$E$17:$I$17,1,$B$6))))</f>
        <v>0</v>
      </c>
      <c r="P100" s="52">
        <v>4.7711751049084761E-2</v>
      </c>
      <c r="Q100" s="52">
        <v>4.3099999999999916E-2</v>
      </c>
      <c r="R100" s="9">
        <f>IF(INDEX('Pace of change parameters'!$E$29:$I$29,1,$B$6)=1,D100*(1+P100),D100)</f>
        <v>24207.380007989104</v>
      </c>
      <c r="S100" s="94">
        <f>IF(P100&lt;INDEX('Pace of change parameters'!$E$22:$I$22,1,$B$6),INDEX('Pace of change parameters'!$E$22:$I$22,1,$B$6),P100)</f>
        <v>4.7711751049084761E-2</v>
      </c>
      <c r="T100" s="123">
        <v>4.3099999999999916E-2</v>
      </c>
      <c r="U100" s="108">
        <f t="shared" si="12"/>
        <v>24207.380007989104</v>
      </c>
      <c r="V100" s="122">
        <f>IF(J100&gt;INDEX('Pace of change parameters'!$E$24:$I$24,1,$B$6),0,IF(J100&lt;INDEX('Pace of change parameters'!$E$23:$I$23,1,$B$6),1,(J100-INDEX('Pace of change parameters'!$E$24:$I$24,1,$B$6))/(INDEX('Pace of change parameters'!$E$23:$I$23,1,$B$6)-INDEX('Pace of change parameters'!$E$24:$I$24,1,$B$6))))</f>
        <v>1</v>
      </c>
      <c r="W100" s="123">
        <f>MIN(S100, S100+(INDEX('Pace of change parameters'!$E$25:$I$25,1,$B$6)-S100)*(1-V100))</f>
        <v>4.7711751049084761E-2</v>
      </c>
      <c r="X100" s="123">
        <v>4.3099999999999916E-2</v>
      </c>
      <c r="Y100" s="99">
        <f t="shared" si="13"/>
        <v>24207.380007989104</v>
      </c>
      <c r="Z100" s="88">
        <v>0</v>
      </c>
      <c r="AA100" s="90">
        <f t="shared" si="17"/>
        <v>25671.035048068221</v>
      </c>
      <c r="AB100" s="90">
        <f>IF(INDEX('Pace of change parameters'!$E$27:$I$27,1,$B$6)=1,MAX(AA100,Y100),Y100)</f>
        <v>24207.380007989104</v>
      </c>
      <c r="AC100" s="88">
        <f t="shared" si="14"/>
        <v>4.7711751049084761E-2</v>
      </c>
      <c r="AD100" s="134">
        <v>4.3099999999999916E-2</v>
      </c>
      <c r="AE100" s="51">
        <f t="shared" si="15"/>
        <v>24207</v>
      </c>
      <c r="AF100" s="51">
        <v>231.25238338363275</v>
      </c>
      <c r="AG100" s="15">
        <f t="shared" si="16"/>
        <v>4.7695304046743159E-2</v>
      </c>
      <c r="AH100" s="15">
        <f t="shared" si="16"/>
        <v>4.3083625393028679E-2</v>
      </c>
      <c r="AI100" s="51"/>
      <c r="AJ100" s="51">
        <v>25671.035048068221</v>
      </c>
      <c r="AK100" s="51">
        <v>245.2384863382718</v>
      </c>
      <c r="AL100" s="15">
        <f t="shared" si="18"/>
        <v>-5.7030620126023779E-2</v>
      </c>
      <c r="AM100" s="53">
        <f t="shared" si="18"/>
        <v>-5.7030620126023779E-2</v>
      </c>
    </row>
    <row r="101" spans="1:39" x14ac:dyDescent="0.2">
      <c r="A101" s="160" t="s">
        <v>249</v>
      </c>
      <c r="B101" s="160" t="s">
        <v>250</v>
      </c>
      <c r="D101" s="62">
        <v>103982</v>
      </c>
      <c r="E101" s="67">
        <v>263.27401889636576</v>
      </c>
      <c r="F101" s="50"/>
      <c r="G101" s="82">
        <v>109078.06936497842</v>
      </c>
      <c r="H101" s="75">
        <v>274.82612139349004</v>
      </c>
      <c r="I101" s="84"/>
      <c r="J101" s="94">
        <f t="shared" si="19"/>
        <v>-4.6719467942972326E-2</v>
      </c>
      <c r="K101" s="117">
        <f t="shared" si="19"/>
        <v>-4.2034223088220357E-2</v>
      </c>
      <c r="L101" s="94">
        <v>4.8226695388865037E-2</v>
      </c>
      <c r="M101" s="88">
        <f>INDEX('Pace of change parameters'!$E$20:$I$20,1,$B$6)</f>
        <v>4.3099999999999999E-2</v>
      </c>
      <c r="N101" s="99">
        <f>IF(INDEX('Pace of change parameters'!$E$28:$I$28,1,$B$6)=1,(1+L101)*D101,D101)</f>
        <v>108996.70823992496</v>
      </c>
      <c r="O101" s="85">
        <f>IF(K101&lt;INDEX('Pace of change parameters'!$E$16:$I$16,1,$B$6),1,IF(K101&gt;INDEX('Pace of change parameters'!$E$17:$I$17,1,$B$6),0,(K101-INDEX('Pace of change parameters'!$E$17:$I$17,1,$B$6))/(INDEX('Pace of change parameters'!$E$16:$I$16,1,$B$6)-INDEX('Pace of change parameters'!$E$17:$I$17,1,$B$6))))</f>
        <v>0</v>
      </c>
      <c r="P101" s="52">
        <v>4.8226695388865037E-2</v>
      </c>
      <c r="Q101" s="52">
        <v>4.3099999999999916E-2</v>
      </c>
      <c r="R101" s="9">
        <f>IF(INDEX('Pace of change parameters'!$E$29:$I$29,1,$B$6)=1,D101*(1+P101),D101)</f>
        <v>108996.70823992496</v>
      </c>
      <c r="S101" s="94">
        <f>IF(P101&lt;INDEX('Pace of change parameters'!$E$22:$I$22,1,$B$6),INDEX('Pace of change parameters'!$E$22:$I$22,1,$B$6),P101)</f>
        <v>4.8226695388865037E-2</v>
      </c>
      <c r="T101" s="123">
        <v>4.3099999999999916E-2</v>
      </c>
      <c r="U101" s="108">
        <f t="shared" si="12"/>
        <v>108996.70823992496</v>
      </c>
      <c r="V101" s="122">
        <f>IF(J101&gt;INDEX('Pace of change parameters'!$E$24:$I$24,1,$B$6),0,IF(J101&lt;INDEX('Pace of change parameters'!$E$23:$I$23,1,$B$6),1,(J101-INDEX('Pace of change parameters'!$E$24:$I$24,1,$B$6))/(INDEX('Pace of change parameters'!$E$23:$I$23,1,$B$6)-INDEX('Pace of change parameters'!$E$24:$I$24,1,$B$6))))</f>
        <v>1</v>
      </c>
      <c r="W101" s="123">
        <f>MIN(S101, S101+(INDEX('Pace of change parameters'!$E$25:$I$25,1,$B$6)-S101)*(1-V101))</f>
        <v>4.8226695388865037E-2</v>
      </c>
      <c r="X101" s="123">
        <v>4.3099999999999916E-2</v>
      </c>
      <c r="Y101" s="99">
        <f t="shared" si="13"/>
        <v>108996.70823992496</v>
      </c>
      <c r="Z101" s="88">
        <v>-1.1081027858616754E-2</v>
      </c>
      <c r="AA101" s="90">
        <f t="shared" si="17"/>
        <v>113299.65340533474</v>
      </c>
      <c r="AB101" s="90">
        <f>IF(INDEX('Pace of change parameters'!$E$27:$I$27,1,$B$6)=1,MAX(AA101,Y101),Y101)</f>
        <v>108996.70823992496</v>
      </c>
      <c r="AC101" s="88">
        <f t="shared" si="14"/>
        <v>4.8226695388865037E-2</v>
      </c>
      <c r="AD101" s="134">
        <v>4.3099999999999916E-2</v>
      </c>
      <c r="AE101" s="51">
        <f t="shared" si="15"/>
        <v>108997</v>
      </c>
      <c r="AF101" s="51">
        <v>274.62186421080833</v>
      </c>
      <c r="AG101" s="15">
        <f t="shared" si="16"/>
        <v>4.8229501259833496E-2</v>
      </c>
      <c r="AH101" s="15">
        <f t="shared" si="16"/>
        <v>4.3102792147938773E-2</v>
      </c>
      <c r="AI101" s="51"/>
      <c r="AJ101" s="51">
        <v>114569.19787876875</v>
      </c>
      <c r="AK101" s="51">
        <v>288.6612173051044</v>
      </c>
      <c r="AL101" s="15">
        <f t="shared" si="18"/>
        <v>-4.8636090519416642E-2</v>
      </c>
      <c r="AM101" s="53">
        <f t="shared" si="18"/>
        <v>-4.8636090519416753E-2</v>
      </c>
    </row>
    <row r="102" spans="1:39" x14ac:dyDescent="0.2">
      <c r="A102" s="160" t="s">
        <v>251</v>
      </c>
      <c r="B102" s="160" t="s">
        <v>252</v>
      </c>
      <c r="D102" s="62">
        <v>64814</v>
      </c>
      <c r="E102" s="67">
        <v>256.72196187125166</v>
      </c>
      <c r="F102" s="50"/>
      <c r="G102" s="82">
        <v>75179.864027721691</v>
      </c>
      <c r="H102" s="75">
        <v>295.79714498546844</v>
      </c>
      <c r="I102" s="84"/>
      <c r="J102" s="94">
        <f t="shared" si="19"/>
        <v>-0.13788085628752134</v>
      </c>
      <c r="K102" s="117">
        <f t="shared" si="19"/>
        <v>-0.13210128554870404</v>
      </c>
      <c r="L102" s="94">
        <v>5.0092850444892534E-2</v>
      </c>
      <c r="M102" s="88">
        <f>INDEX('Pace of change parameters'!$E$20:$I$20,1,$B$6)</f>
        <v>4.3099999999999999E-2</v>
      </c>
      <c r="N102" s="99">
        <f>IF(INDEX('Pace of change parameters'!$E$28:$I$28,1,$B$6)=1,(1+L102)*D102,D102)</f>
        <v>68060.718008735261</v>
      </c>
      <c r="O102" s="85">
        <f>IF(K102&lt;INDEX('Pace of change parameters'!$E$16:$I$16,1,$B$6),1,IF(K102&gt;INDEX('Pace of change parameters'!$E$17:$I$17,1,$B$6),0,(K102-INDEX('Pace of change parameters'!$E$17:$I$17,1,$B$6))/(INDEX('Pace of change parameters'!$E$16:$I$16,1,$B$6)-INDEX('Pace of change parameters'!$E$17:$I$17,1,$B$6))))</f>
        <v>0</v>
      </c>
      <c r="P102" s="52">
        <v>5.0092850444892534E-2</v>
      </c>
      <c r="Q102" s="52">
        <v>4.3099999999999916E-2</v>
      </c>
      <c r="R102" s="9">
        <f>IF(INDEX('Pace of change parameters'!$E$29:$I$29,1,$B$6)=1,D102*(1+P102),D102)</f>
        <v>68060.718008735261</v>
      </c>
      <c r="S102" s="94">
        <f>IF(P102&lt;INDEX('Pace of change parameters'!$E$22:$I$22,1,$B$6),INDEX('Pace of change parameters'!$E$22:$I$22,1,$B$6),P102)</f>
        <v>5.0092850444892534E-2</v>
      </c>
      <c r="T102" s="123">
        <v>4.3099999999999916E-2</v>
      </c>
      <c r="U102" s="108">
        <f t="shared" si="12"/>
        <v>68060.718008735261</v>
      </c>
      <c r="V102" s="122">
        <f>IF(J102&gt;INDEX('Pace of change parameters'!$E$24:$I$24,1,$B$6),0,IF(J102&lt;INDEX('Pace of change parameters'!$E$23:$I$23,1,$B$6),1,(J102-INDEX('Pace of change parameters'!$E$24:$I$24,1,$B$6))/(INDEX('Pace of change parameters'!$E$23:$I$23,1,$B$6)-INDEX('Pace of change parameters'!$E$24:$I$24,1,$B$6))))</f>
        <v>1</v>
      </c>
      <c r="W102" s="123">
        <f>MIN(S102, S102+(INDEX('Pace of change parameters'!$E$25:$I$25,1,$B$6)-S102)*(1-V102))</f>
        <v>5.0092850444892534E-2</v>
      </c>
      <c r="X102" s="123">
        <v>4.3099999999999916E-2</v>
      </c>
      <c r="Y102" s="99">
        <f t="shared" si="13"/>
        <v>68060.718008735261</v>
      </c>
      <c r="Z102" s="88">
        <v>-1.8110832449503844E-3</v>
      </c>
      <c r="AA102" s="90">
        <f t="shared" si="17"/>
        <v>78821.502534597894</v>
      </c>
      <c r="AB102" s="90">
        <f>IF(INDEX('Pace of change parameters'!$E$27:$I$27,1,$B$6)=1,MAX(AA102,Y102),Y102)</f>
        <v>68060.718008735261</v>
      </c>
      <c r="AC102" s="88">
        <f t="shared" si="14"/>
        <v>5.0092850444892534E-2</v>
      </c>
      <c r="AD102" s="134">
        <v>4.3099999999999916E-2</v>
      </c>
      <c r="AE102" s="51">
        <f t="shared" si="15"/>
        <v>68061</v>
      </c>
      <c r="AF102" s="51">
        <v>267.78778792992279</v>
      </c>
      <c r="AG102" s="15">
        <f t="shared" si="16"/>
        <v>5.0097201221958265E-2</v>
      </c>
      <c r="AH102" s="15">
        <f t="shared" si="16"/>
        <v>4.3104321804071866E-2</v>
      </c>
      <c r="AI102" s="51"/>
      <c r="AJ102" s="51">
        <v>78964.513842563814</v>
      </c>
      <c r="AK102" s="51">
        <v>310.68794885267528</v>
      </c>
      <c r="AL102" s="15">
        <f t="shared" si="18"/>
        <v>-0.13808118751041498</v>
      </c>
      <c r="AM102" s="53">
        <f t="shared" si="18"/>
        <v>-0.13808118751041498</v>
      </c>
    </row>
    <row r="103" spans="1:39" x14ac:dyDescent="0.2">
      <c r="A103" s="160" t="s">
        <v>253</v>
      </c>
      <c r="B103" s="160" t="s">
        <v>254</v>
      </c>
      <c r="D103" s="62">
        <v>63307</v>
      </c>
      <c r="E103" s="67">
        <v>264.49184411693011</v>
      </c>
      <c r="F103" s="50"/>
      <c r="G103" s="82">
        <v>69613.87285684493</v>
      </c>
      <c r="H103" s="75">
        <v>289.34015287575926</v>
      </c>
      <c r="I103" s="84"/>
      <c r="J103" s="94">
        <f t="shared" si="19"/>
        <v>-9.0597931102245677E-2</v>
      </c>
      <c r="K103" s="117">
        <f t="shared" si="19"/>
        <v>-8.5879227310351358E-2</v>
      </c>
      <c r="L103" s="94">
        <v>4.8512435372277896E-2</v>
      </c>
      <c r="M103" s="88">
        <f>INDEX('Pace of change parameters'!$E$20:$I$20,1,$B$6)</f>
        <v>4.3099999999999999E-2</v>
      </c>
      <c r="N103" s="99">
        <f>IF(INDEX('Pace of change parameters'!$E$28:$I$28,1,$B$6)=1,(1+L103)*D103,D103)</f>
        <v>66378.176746112804</v>
      </c>
      <c r="O103" s="85">
        <f>IF(K103&lt;INDEX('Pace of change parameters'!$E$16:$I$16,1,$B$6),1,IF(K103&gt;INDEX('Pace of change parameters'!$E$17:$I$17,1,$B$6),0,(K103-INDEX('Pace of change parameters'!$E$17:$I$17,1,$B$6))/(INDEX('Pace of change parameters'!$E$16:$I$16,1,$B$6)-INDEX('Pace of change parameters'!$E$17:$I$17,1,$B$6))))</f>
        <v>0</v>
      </c>
      <c r="P103" s="52">
        <v>4.8512435372277896E-2</v>
      </c>
      <c r="Q103" s="52">
        <v>4.3099999999999916E-2</v>
      </c>
      <c r="R103" s="9">
        <f>IF(INDEX('Pace of change parameters'!$E$29:$I$29,1,$B$6)=1,D103*(1+P103),D103)</f>
        <v>66378.176746112804</v>
      </c>
      <c r="S103" s="94">
        <f>IF(P103&lt;INDEX('Pace of change parameters'!$E$22:$I$22,1,$B$6),INDEX('Pace of change parameters'!$E$22:$I$22,1,$B$6),P103)</f>
        <v>4.8512435372277896E-2</v>
      </c>
      <c r="T103" s="123">
        <v>4.3099999999999916E-2</v>
      </c>
      <c r="U103" s="108">
        <f t="shared" si="12"/>
        <v>66378.176746112804</v>
      </c>
      <c r="V103" s="122">
        <f>IF(J103&gt;INDEX('Pace of change parameters'!$E$24:$I$24,1,$B$6),0,IF(J103&lt;INDEX('Pace of change parameters'!$E$23:$I$23,1,$B$6),1,(J103-INDEX('Pace of change parameters'!$E$24:$I$24,1,$B$6))/(INDEX('Pace of change parameters'!$E$23:$I$23,1,$B$6)-INDEX('Pace of change parameters'!$E$24:$I$24,1,$B$6))))</f>
        <v>1</v>
      </c>
      <c r="W103" s="123">
        <f>MIN(S103, S103+(INDEX('Pace of change parameters'!$E$25:$I$25,1,$B$6)-S103)*(1-V103))</f>
        <v>4.8512435372277896E-2</v>
      </c>
      <c r="X103" s="123">
        <v>4.3099999999999916E-2</v>
      </c>
      <c r="Y103" s="99">
        <f t="shared" si="13"/>
        <v>66378.176746112804</v>
      </c>
      <c r="Z103" s="88">
        <v>0</v>
      </c>
      <c r="AA103" s="90">
        <f t="shared" si="17"/>
        <v>73118.323608723818</v>
      </c>
      <c r="AB103" s="90">
        <f>IF(INDEX('Pace of change parameters'!$E$27:$I$27,1,$B$6)=1,MAX(AA103,Y103),Y103)</f>
        <v>66378.176746112804</v>
      </c>
      <c r="AC103" s="88">
        <f t="shared" si="14"/>
        <v>4.8512435372278118E-2</v>
      </c>
      <c r="AD103" s="134">
        <v>4.3100000000000138E-2</v>
      </c>
      <c r="AE103" s="51">
        <f t="shared" si="15"/>
        <v>66378</v>
      </c>
      <c r="AF103" s="51">
        <v>275.89070797831209</v>
      </c>
      <c r="AG103" s="15">
        <f t="shared" si="16"/>
        <v>4.8509643483342968E-2</v>
      </c>
      <c r="AH103" s="15">
        <f t="shared" si="16"/>
        <v>4.3097222522833656E-2</v>
      </c>
      <c r="AI103" s="51"/>
      <c r="AJ103" s="51">
        <v>73118.323608723818</v>
      </c>
      <c r="AK103" s="51">
        <v>303.90590356139302</v>
      </c>
      <c r="AL103" s="15">
        <f t="shared" si="18"/>
        <v>-9.2183782067996156E-2</v>
      </c>
      <c r="AM103" s="53">
        <f t="shared" si="18"/>
        <v>-9.2183782067996156E-2</v>
      </c>
    </row>
    <row r="104" spans="1:39" x14ac:dyDescent="0.2">
      <c r="A104" s="160" t="s">
        <v>255</v>
      </c>
      <c r="B104" s="160" t="s">
        <v>256</v>
      </c>
      <c r="D104" s="62">
        <v>51884</v>
      </c>
      <c r="E104" s="67">
        <v>268.76143535487324</v>
      </c>
      <c r="F104" s="50"/>
      <c r="G104" s="82">
        <v>56196.561184409191</v>
      </c>
      <c r="H104" s="75">
        <v>289.69742906966678</v>
      </c>
      <c r="I104" s="84"/>
      <c r="J104" s="94">
        <f t="shared" si="19"/>
        <v>-7.6740659811149414E-2</v>
      </c>
      <c r="K104" s="117">
        <f t="shared" si="19"/>
        <v>-7.2268482954879198E-2</v>
      </c>
      <c r="L104" s="94">
        <v>4.8152673150126279E-2</v>
      </c>
      <c r="M104" s="88">
        <f>INDEX('Pace of change parameters'!$E$20:$I$20,1,$B$6)</f>
        <v>4.3099999999999999E-2</v>
      </c>
      <c r="N104" s="99">
        <f>IF(INDEX('Pace of change parameters'!$E$28:$I$28,1,$B$6)=1,(1+L104)*D104,D104)</f>
        <v>54382.353293721149</v>
      </c>
      <c r="O104" s="85">
        <f>IF(K104&lt;INDEX('Pace of change parameters'!$E$16:$I$16,1,$B$6),1,IF(K104&gt;INDEX('Pace of change parameters'!$E$17:$I$17,1,$B$6),0,(K104-INDEX('Pace of change parameters'!$E$17:$I$17,1,$B$6))/(INDEX('Pace of change parameters'!$E$16:$I$16,1,$B$6)-INDEX('Pace of change parameters'!$E$17:$I$17,1,$B$6))))</f>
        <v>0</v>
      </c>
      <c r="P104" s="52">
        <v>4.8152673150126279E-2</v>
      </c>
      <c r="Q104" s="52">
        <v>4.3099999999999916E-2</v>
      </c>
      <c r="R104" s="9">
        <f>IF(INDEX('Pace of change parameters'!$E$29:$I$29,1,$B$6)=1,D104*(1+P104),D104)</f>
        <v>54382.353293721149</v>
      </c>
      <c r="S104" s="94">
        <f>IF(P104&lt;INDEX('Pace of change parameters'!$E$22:$I$22,1,$B$6),INDEX('Pace of change parameters'!$E$22:$I$22,1,$B$6),P104)</f>
        <v>4.8152673150126279E-2</v>
      </c>
      <c r="T104" s="123">
        <v>4.3099999999999916E-2</v>
      </c>
      <c r="U104" s="108">
        <f t="shared" si="12"/>
        <v>54382.353293721149</v>
      </c>
      <c r="V104" s="122">
        <f>IF(J104&gt;INDEX('Pace of change parameters'!$E$24:$I$24,1,$B$6),0,IF(J104&lt;INDEX('Pace of change parameters'!$E$23:$I$23,1,$B$6),1,(J104-INDEX('Pace of change parameters'!$E$24:$I$24,1,$B$6))/(INDEX('Pace of change parameters'!$E$23:$I$23,1,$B$6)-INDEX('Pace of change parameters'!$E$24:$I$24,1,$B$6))))</f>
        <v>1</v>
      </c>
      <c r="W104" s="123">
        <f>MIN(S104, S104+(INDEX('Pace of change parameters'!$E$25:$I$25,1,$B$6)-S104)*(1-V104))</f>
        <v>4.8152673150126279E-2</v>
      </c>
      <c r="X104" s="123">
        <v>4.3099999999999916E-2</v>
      </c>
      <c r="Y104" s="99">
        <f t="shared" si="13"/>
        <v>54382.353293721149</v>
      </c>
      <c r="Z104" s="88">
        <v>-1.1099370654260143E-2</v>
      </c>
      <c r="AA104" s="90">
        <f t="shared" si="17"/>
        <v>58370.42077907225</v>
      </c>
      <c r="AB104" s="90">
        <f>IF(INDEX('Pace of change parameters'!$E$27:$I$27,1,$B$6)=1,MAX(AA104,Y104),Y104)</f>
        <v>54382.353293721149</v>
      </c>
      <c r="AC104" s="88">
        <f t="shared" si="14"/>
        <v>4.8152673150126279E-2</v>
      </c>
      <c r="AD104" s="134">
        <v>4.3099999999999916E-2</v>
      </c>
      <c r="AE104" s="51">
        <f t="shared" si="15"/>
        <v>54382</v>
      </c>
      <c r="AF104" s="51">
        <v>280.34323196340699</v>
      </c>
      <c r="AG104" s="15">
        <f t="shared" si="16"/>
        <v>4.8145863850127313E-2</v>
      </c>
      <c r="AH104" s="15">
        <f t="shared" si="16"/>
        <v>4.3093223524577118E-2</v>
      </c>
      <c r="AI104" s="51"/>
      <c r="AJ104" s="51">
        <v>59025.567430056471</v>
      </c>
      <c r="AK104" s="51">
        <v>304.28116549255344</v>
      </c>
      <c r="AL104" s="15">
        <f t="shared" si="18"/>
        <v>-7.8670441170412442E-2</v>
      </c>
      <c r="AM104" s="53">
        <f t="shared" si="18"/>
        <v>-7.8670441170412442E-2</v>
      </c>
    </row>
    <row r="105" spans="1:39" x14ac:dyDescent="0.2">
      <c r="A105" s="160" t="s">
        <v>257</v>
      </c>
      <c r="B105" s="160" t="s">
        <v>258</v>
      </c>
      <c r="D105" s="62">
        <v>87763</v>
      </c>
      <c r="E105" s="67">
        <v>294.53043973158447</v>
      </c>
      <c r="F105" s="50"/>
      <c r="G105" s="82">
        <v>84599.27293869789</v>
      </c>
      <c r="H105" s="75">
        <v>280.45371050956982</v>
      </c>
      <c r="I105" s="84"/>
      <c r="J105" s="94">
        <f t="shared" si="19"/>
        <v>3.739662235152541E-2</v>
      </c>
      <c r="K105" s="117">
        <f t="shared" si="19"/>
        <v>5.019270095032069E-2</v>
      </c>
      <c r="L105" s="94">
        <v>5.5966428614494301E-2</v>
      </c>
      <c r="M105" s="88">
        <f>INDEX('Pace of change parameters'!$E$20:$I$20,1,$B$6)</f>
        <v>4.3099999999999999E-2</v>
      </c>
      <c r="N105" s="99">
        <f>IF(INDEX('Pace of change parameters'!$E$28:$I$28,1,$B$6)=1,(1+L105)*D105,D105)</f>
        <v>92674.781674493861</v>
      </c>
      <c r="O105" s="85">
        <f>IF(K105&lt;INDEX('Pace of change parameters'!$E$16:$I$16,1,$B$6),1,IF(K105&gt;INDEX('Pace of change parameters'!$E$17:$I$17,1,$B$6),0,(K105-INDEX('Pace of change parameters'!$E$17:$I$17,1,$B$6))/(INDEX('Pace of change parameters'!$E$16:$I$16,1,$B$6)-INDEX('Pace of change parameters'!$E$17:$I$17,1,$B$6))))</f>
        <v>0</v>
      </c>
      <c r="P105" s="52">
        <v>5.5966428614494301E-2</v>
      </c>
      <c r="Q105" s="52">
        <v>4.3099999999999916E-2</v>
      </c>
      <c r="R105" s="9">
        <f>IF(INDEX('Pace of change parameters'!$E$29:$I$29,1,$B$6)=1,D105*(1+P105),D105)</f>
        <v>92674.781674493861</v>
      </c>
      <c r="S105" s="94">
        <f>IF(P105&lt;INDEX('Pace of change parameters'!$E$22:$I$22,1,$B$6),INDEX('Pace of change parameters'!$E$22:$I$22,1,$B$6),P105)</f>
        <v>5.5966428614494301E-2</v>
      </c>
      <c r="T105" s="123">
        <v>4.3099999999999916E-2</v>
      </c>
      <c r="U105" s="108">
        <f t="shared" si="12"/>
        <v>92674.781674493861</v>
      </c>
      <c r="V105" s="122">
        <f>IF(J105&gt;INDEX('Pace of change parameters'!$E$24:$I$24,1,$B$6),0,IF(J105&lt;INDEX('Pace of change parameters'!$E$23:$I$23,1,$B$6),1,(J105-INDEX('Pace of change parameters'!$E$24:$I$24,1,$B$6))/(INDEX('Pace of change parameters'!$E$23:$I$23,1,$B$6)-INDEX('Pace of change parameters'!$E$24:$I$24,1,$B$6))))</f>
        <v>1</v>
      </c>
      <c r="W105" s="123">
        <f>MIN(S105, S105+(INDEX('Pace of change parameters'!$E$25:$I$25,1,$B$6)-S105)*(1-V105))</f>
        <v>5.5966428614494301E-2</v>
      </c>
      <c r="X105" s="123">
        <v>4.3099999999999916E-2</v>
      </c>
      <c r="Y105" s="99">
        <f t="shared" si="13"/>
        <v>92674.781674493861</v>
      </c>
      <c r="Z105" s="88">
        <v>-3.9185661350341627E-2</v>
      </c>
      <c r="AA105" s="90">
        <f t="shared" si="17"/>
        <v>85376.144039566221</v>
      </c>
      <c r="AB105" s="90">
        <f>IF(INDEX('Pace of change parameters'!$E$27:$I$27,1,$B$6)=1,MAX(AA105,Y105),Y105)</f>
        <v>92674.781674493861</v>
      </c>
      <c r="AC105" s="88">
        <f t="shared" si="14"/>
        <v>5.5966428614494301E-2</v>
      </c>
      <c r="AD105" s="134">
        <v>4.3099999999999916E-2</v>
      </c>
      <c r="AE105" s="51">
        <f t="shared" si="15"/>
        <v>92675</v>
      </c>
      <c r="AF105" s="51">
        <v>307.22542545144506</v>
      </c>
      <c r="AG105" s="15">
        <f t="shared" ref="AG105:AH136" si="20">AE105/D105 - 1</f>
        <v>5.5968916285906278E-2</v>
      </c>
      <c r="AH105" s="15">
        <f t="shared" si="20"/>
        <v>4.3102457360366442E-2</v>
      </c>
      <c r="AI105" s="51"/>
      <c r="AJ105" s="51">
        <v>88858.107758419821</v>
      </c>
      <c r="AK105" s="51">
        <v>294.57210640292294</v>
      </c>
      <c r="AL105" s="15">
        <f t="shared" si="18"/>
        <v>4.295491247638572E-2</v>
      </c>
      <c r="AM105" s="53">
        <f t="shared" si="18"/>
        <v>4.295491247638572E-2</v>
      </c>
    </row>
    <row r="106" spans="1:39" x14ac:dyDescent="0.2">
      <c r="A106" s="160" t="s">
        <v>259</v>
      </c>
      <c r="B106" s="160" t="s">
        <v>260</v>
      </c>
      <c r="D106" s="62">
        <v>171671</v>
      </c>
      <c r="E106" s="67">
        <v>251.93533053865238</v>
      </c>
      <c r="F106" s="50"/>
      <c r="G106" s="82">
        <v>176678.63985831852</v>
      </c>
      <c r="H106" s="75">
        <v>257.3400401492915</v>
      </c>
      <c r="I106" s="84"/>
      <c r="J106" s="94">
        <f t="shared" si="19"/>
        <v>-2.8343210375256667E-2</v>
      </c>
      <c r="K106" s="117">
        <f t="shared" si="19"/>
        <v>-2.1002210178811098E-2</v>
      </c>
      <c r="L106" s="94">
        <v>5.0980763441039079E-2</v>
      </c>
      <c r="M106" s="88">
        <f>INDEX('Pace of change parameters'!$E$20:$I$20,1,$B$6)</f>
        <v>4.3099999999999999E-2</v>
      </c>
      <c r="N106" s="99">
        <f>IF(INDEX('Pace of change parameters'!$E$28:$I$28,1,$B$6)=1,(1+L106)*D106,D106)</f>
        <v>180422.91864068661</v>
      </c>
      <c r="O106" s="85">
        <f>IF(K106&lt;INDEX('Pace of change parameters'!$E$16:$I$16,1,$B$6),1,IF(K106&gt;INDEX('Pace of change parameters'!$E$17:$I$17,1,$B$6),0,(K106-INDEX('Pace of change parameters'!$E$17:$I$17,1,$B$6))/(INDEX('Pace of change parameters'!$E$16:$I$16,1,$B$6)-INDEX('Pace of change parameters'!$E$17:$I$17,1,$B$6))))</f>
        <v>0</v>
      </c>
      <c r="P106" s="52">
        <v>5.0980763441039079E-2</v>
      </c>
      <c r="Q106" s="52">
        <v>4.3099999999999916E-2</v>
      </c>
      <c r="R106" s="9">
        <f>IF(INDEX('Pace of change parameters'!$E$29:$I$29,1,$B$6)=1,D106*(1+P106),D106)</f>
        <v>180422.91864068661</v>
      </c>
      <c r="S106" s="94">
        <f>IF(P106&lt;INDEX('Pace of change parameters'!$E$22:$I$22,1,$B$6),INDEX('Pace of change parameters'!$E$22:$I$22,1,$B$6),P106)</f>
        <v>5.0980763441039079E-2</v>
      </c>
      <c r="T106" s="123">
        <v>4.3099999999999916E-2</v>
      </c>
      <c r="U106" s="108">
        <f t="shared" si="12"/>
        <v>180422.91864068661</v>
      </c>
      <c r="V106" s="122">
        <f>IF(J106&gt;INDEX('Pace of change parameters'!$E$24:$I$24,1,$B$6),0,IF(J106&lt;INDEX('Pace of change parameters'!$E$23:$I$23,1,$B$6),1,(J106-INDEX('Pace of change parameters'!$E$24:$I$24,1,$B$6))/(INDEX('Pace of change parameters'!$E$23:$I$23,1,$B$6)-INDEX('Pace of change parameters'!$E$24:$I$24,1,$B$6))))</f>
        <v>1</v>
      </c>
      <c r="W106" s="123">
        <f>MIN(S106, S106+(INDEX('Pace of change parameters'!$E$25:$I$25,1,$B$6)-S106)*(1-V106))</f>
        <v>5.0980763441039079E-2</v>
      </c>
      <c r="X106" s="123">
        <v>4.3099999999999916E-2</v>
      </c>
      <c r="Y106" s="99">
        <f t="shared" si="13"/>
        <v>180422.91864068661</v>
      </c>
      <c r="Z106" s="88">
        <v>-2.1922075396755947E-2</v>
      </c>
      <c r="AA106" s="90">
        <f t="shared" si="17"/>
        <v>181504.7245462593</v>
      </c>
      <c r="AB106" s="90">
        <f>IF(INDEX('Pace of change parameters'!$E$27:$I$27,1,$B$6)=1,MAX(AA106,Y106),Y106)</f>
        <v>180422.91864068661</v>
      </c>
      <c r="AC106" s="88">
        <f t="shared" si="14"/>
        <v>5.0980763441039079E-2</v>
      </c>
      <c r="AD106" s="134">
        <v>4.3099999999999916E-2</v>
      </c>
      <c r="AE106" s="51">
        <f t="shared" si="15"/>
        <v>180423</v>
      </c>
      <c r="AF106" s="51">
        <v>262.79386178820846</v>
      </c>
      <c r="AG106" s="15">
        <f t="shared" si="20"/>
        <v>5.0981237366823695E-2</v>
      </c>
      <c r="AH106" s="15">
        <f t="shared" si="20"/>
        <v>4.3100470372058997E-2</v>
      </c>
      <c r="AI106" s="51"/>
      <c r="AJ106" s="51">
        <v>185572.86692661676</v>
      </c>
      <c r="AK106" s="51">
        <v>270.29486452810858</v>
      </c>
      <c r="AL106" s="15">
        <f t="shared" si="18"/>
        <v>-2.7751184814390095E-2</v>
      </c>
      <c r="AM106" s="53">
        <f t="shared" si="18"/>
        <v>-2.7751184814390206E-2</v>
      </c>
    </row>
    <row r="107" spans="1:39" x14ac:dyDescent="0.2">
      <c r="A107" s="160" t="s">
        <v>261</v>
      </c>
      <c r="B107" s="160" t="s">
        <v>262</v>
      </c>
      <c r="D107" s="62">
        <v>30223</v>
      </c>
      <c r="E107" s="67">
        <v>225.15733971670292</v>
      </c>
      <c r="F107" s="50"/>
      <c r="G107" s="82">
        <v>33300.360859523164</v>
      </c>
      <c r="H107" s="75">
        <v>246.61555524169</v>
      </c>
      <c r="I107" s="84"/>
      <c r="J107" s="94">
        <f t="shared" si="19"/>
        <v>-9.2412237588203383E-2</v>
      </c>
      <c r="K107" s="117">
        <f t="shared" si="19"/>
        <v>-8.7010795016386755E-2</v>
      </c>
      <c r="L107" s="94">
        <v>4.9307933799910941E-2</v>
      </c>
      <c r="M107" s="88">
        <f>INDEX('Pace of change parameters'!$E$20:$I$20,1,$B$6)</f>
        <v>4.3099999999999999E-2</v>
      </c>
      <c r="N107" s="99">
        <f>IF(INDEX('Pace of change parameters'!$E$28:$I$28,1,$B$6)=1,(1+L107)*D107,D107)</f>
        <v>31713.23368323471</v>
      </c>
      <c r="O107" s="85">
        <f>IF(K107&lt;INDEX('Pace of change parameters'!$E$16:$I$16,1,$B$6),1,IF(K107&gt;INDEX('Pace of change parameters'!$E$17:$I$17,1,$B$6),0,(K107-INDEX('Pace of change parameters'!$E$17:$I$17,1,$B$6))/(INDEX('Pace of change parameters'!$E$16:$I$16,1,$B$6)-INDEX('Pace of change parameters'!$E$17:$I$17,1,$B$6))))</f>
        <v>0</v>
      </c>
      <c r="P107" s="52">
        <v>4.9307933799910941E-2</v>
      </c>
      <c r="Q107" s="52">
        <v>4.3099999999999916E-2</v>
      </c>
      <c r="R107" s="9">
        <f>IF(INDEX('Pace of change parameters'!$E$29:$I$29,1,$B$6)=1,D107*(1+P107),D107)</f>
        <v>31713.23368323471</v>
      </c>
      <c r="S107" s="94">
        <f>IF(P107&lt;INDEX('Pace of change parameters'!$E$22:$I$22,1,$B$6),INDEX('Pace of change parameters'!$E$22:$I$22,1,$B$6),P107)</f>
        <v>4.9307933799910941E-2</v>
      </c>
      <c r="T107" s="123">
        <v>4.3099999999999916E-2</v>
      </c>
      <c r="U107" s="108">
        <f t="shared" si="12"/>
        <v>31713.23368323471</v>
      </c>
      <c r="V107" s="122">
        <f>IF(J107&gt;INDEX('Pace of change parameters'!$E$24:$I$24,1,$B$6),0,IF(J107&lt;INDEX('Pace of change parameters'!$E$23:$I$23,1,$B$6),1,(J107-INDEX('Pace of change parameters'!$E$24:$I$24,1,$B$6))/(INDEX('Pace of change parameters'!$E$23:$I$23,1,$B$6)-INDEX('Pace of change parameters'!$E$24:$I$24,1,$B$6))))</f>
        <v>1</v>
      </c>
      <c r="W107" s="123">
        <f>MIN(S107, S107+(INDEX('Pace of change parameters'!$E$25:$I$25,1,$B$6)-S107)*(1-V107))</f>
        <v>4.9307933799910941E-2</v>
      </c>
      <c r="X107" s="123">
        <v>4.3099999999999916E-2</v>
      </c>
      <c r="Y107" s="99">
        <f t="shared" si="13"/>
        <v>31713.23368323471</v>
      </c>
      <c r="Z107" s="88">
        <v>-9.0884905695368667E-3</v>
      </c>
      <c r="AA107" s="90">
        <f t="shared" si="17"/>
        <v>34658.857506637753</v>
      </c>
      <c r="AB107" s="90">
        <f>IF(INDEX('Pace of change parameters'!$E$27:$I$27,1,$B$6)=1,MAX(AA107,Y107),Y107)</f>
        <v>31713.23368323471</v>
      </c>
      <c r="AC107" s="88">
        <f t="shared" si="14"/>
        <v>4.9307933799910941E-2</v>
      </c>
      <c r="AD107" s="134">
        <v>4.3099999999999916E-2</v>
      </c>
      <c r="AE107" s="51">
        <f t="shared" si="15"/>
        <v>31713</v>
      </c>
      <c r="AF107" s="51">
        <v>234.85989044899813</v>
      </c>
      <c r="AG107" s="15">
        <f t="shared" si="20"/>
        <v>4.9300201833041069E-2</v>
      </c>
      <c r="AH107" s="15">
        <f t="shared" si="20"/>
        <v>4.3092313777126412E-2</v>
      </c>
      <c r="AI107" s="51"/>
      <c r="AJ107" s="51">
        <v>34976.743308348792</v>
      </c>
      <c r="AK107" s="51">
        <v>259.03049543283595</v>
      </c>
      <c r="AL107" s="15">
        <f t="shared" si="18"/>
        <v>-9.3311812354175072E-2</v>
      </c>
      <c r="AM107" s="53">
        <f t="shared" si="18"/>
        <v>-9.3311812354175183E-2</v>
      </c>
    </row>
    <row r="108" spans="1:39" x14ac:dyDescent="0.2">
      <c r="A108" s="160" t="s">
        <v>263</v>
      </c>
      <c r="B108" s="160" t="s">
        <v>264</v>
      </c>
      <c r="D108" s="62">
        <v>78861</v>
      </c>
      <c r="E108" s="67">
        <v>266.87528796213269</v>
      </c>
      <c r="F108" s="50"/>
      <c r="G108" s="82">
        <v>74010.517324174609</v>
      </c>
      <c r="H108" s="75">
        <v>249.45052534568111</v>
      </c>
      <c r="I108" s="84"/>
      <c r="J108" s="94">
        <f t="shared" si="19"/>
        <v>6.5537748568621934E-2</v>
      </c>
      <c r="K108" s="117">
        <f t="shared" si="19"/>
        <v>6.9852579353380184E-2</v>
      </c>
      <c r="L108" s="94">
        <v>4.7323970476529587E-2</v>
      </c>
      <c r="M108" s="88">
        <f>INDEX('Pace of change parameters'!$E$20:$I$20,1,$B$6)</f>
        <v>4.3099999999999999E-2</v>
      </c>
      <c r="N108" s="99">
        <f>IF(INDEX('Pace of change parameters'!$E$28:$I$28,1,$B$6)=1,(1+L108)*D108,D108)</f>
        <v>82593.015635749602</v>
      </c>
      <c r="O108" s="85">
        <f>IF(K108&lt;INDEX('Pace of change parameters'!$E$16:$I$16,1,$B$6),1,IF(K108&gt;INDEX('Pace of change parameters'!$E$17:$I$17,1,$B$6),0,(K108-INDEX('Pace of change parameters'!$E$17:$I$17,1,$B$6))/(INDEX('Pace of change parameters'!$E$16:$I$16,1,$B$6)-INDEX('Pace of change parameters'!$E$17:$I$17,1,$B$6))))</f>
        <v>0</v>
      </c>
      <c r="P108" s="52">
        <v>4.7323970476529587E-2</v>
      </c>
      <c r="Q108" s="52">
        <v>4.3099999999999916E-2</v>
      </c>
      <c r="R108" s="9">
        <f>IF(INDEX('Pace of change parameters'!$E$29:$I$29,1,$B$6)=1,D108*(1+P108),D108)</f>
        <v>82593.015635749602</v>
      </c>
      <c r="S108" s="94">
        <f>IF(P108&lt;INDEX('Pace of change parameters'!$E$22:$I$22,1,$B$6),INDEX('Pace of change parameters'!$E$22:$I$22,1,$B$6),P108)</f>
        <v>4.7323970476529587E-2</v>
      </c>
      <c r="T108" s="123">
        <v>4.3099999999999916E-2</v>
      </c>
      <c r="U108" s="108">
        <f t="shared" si="12"/>
        <v>82593.015635749602</v>
      </c>
      <c r="V108" s="122">
        <f>IF(J108&gt;INDEX('Pace of change parameters'!$E$24:$I$24,1,$B$6),0,IF(J108&lt;INDEX('Pace of change parameters'!$E$23:$I$23,1,$B$6),1,(J108-INDEX('Pace of change parameters'!$E$24:$I$24,1,$B$6))/(INDEX('Pace of change parameters'!$E$23:$I$23,1,$B$6)-INDEX('Pace of change parameters'!$E$24:$I$24,1,$B$6))))</f>
        <v>1</v>
      </c>
      <c r="W108" s="123">
        <f>MIN(S108, S108+(INDEX('Pace of change parameters'!$E$25:$I$25,1,$B$6)-S108)*(1-V108))</f>
        <v>4.7323970476529587E-2</v>
      </c>
      <c r="X108" s="123">
        <v>4.3099999999999916E-2</v>
      </c>
      <c r="Y108" s="99">
        <f t="shared" si="13"/>
        <v>82593.015635749602</v>
      </c>
      <c r="Z108" s="88">
        <v>0</v>
      </c>
      <c r="AA108" s="90">
        <f t="shared" si="17"/>
        <v>77736.300741181345</v>
      </c>
      <c r="AB108" s="90">
        <f>IF(INDEX('Pace of change parameters'!$E$27:$I$27,1,$B$6)=1,MAX(AA108,Y108),Y108)</f>
        <v>82593.015635749602</v>
      </c>
      <c r="AC108" s="88">
        <f t="shared" si="14"/>
        <v>4.7323970476529587E-2</v>
      </c>
      <c r="AD108" s="134">
        <v>4.3099999999999916E-2</v>
      </c>
      <c r="AE108" s="51">
        <f t="shared" si="15"/>
        <v>82593</v>
      </c>
      <c r="AF108" s="51">
        <v>278.37756017341292</v>
      </c>
      <c r="AG108" s="15">
        <f t="shared" si="20"/>
        <v>4.732377220679429E-2</v>
      </c>
      <c r="AH108" s="15">
        <f t="shared" si="20"/>
        <v>4.309980252990786E-2</v>
      </c>
      <c r="AI108" s="51"/>
      <c r="AJ108" s="51">
        <v>77736.300741181345</v>
      </c>
      <c r="AK108" s="51">
        <v>262.00818153156729</v>
      </c>
      <c r="AL108" s="15">
        <f t="shared" si="18"/>
        <v>6.247659346421397E-2</v>
      </c>
      <c r="AM108" s="53">
        <f t="shared" si="18"/>
        <v>6.2476593464213748E-2</v>
      </c>
    </row>
    <row r="109" spans="1:39" x14ac:dyDescent="0.2">
      <c r="A109" s="160" t="s">
        <v>265</v>
      </c>
      <c r="B109" s="160" t="s">
        <v>266</v>
      </c>
      <c r="D109" s="62">
        <v>120826</v>
      </c>
      <c r="E109" s="67">
        <v>333.41858285661584</v>
      </c>
      <c r="F109" s="50"/>
      <c r="G109" s="82">
        <v>120590.24094564466</v>
      </c>
      <c r="H109" s="75">
        <v>331.59280459887106</v>
      </c>
      <c r="I109" s="84"/>
      <c r="J109" s="94">
        <f t="shared" si="19"/>
        <v>1.9550425681760242E-3</v>
      </c>
      <c r="K109" s="117">
        <f t="shared" si="19"/>
        <v>5.5060852721260378E-3</v>
      </c>
      <c r="L109" s="94">
        <v>4.679686511581993E-2</v>
      </c>
      <c r="M109" s="88">
        <f>INDEX('Pace of change parameters'!$E$20:$I$20,1,$B$6)</f>
        <v>4.3099999999999999E-2</v>
      </c>
      <c r="N109" s="99">
        <f>IF(INDEX('Pace of change parameters'!$E$28:$I$28,1,$B$6)=1,(1+L109)*D109,D109)</f>
        <v>126480.27802448405</v>
      </c>
      <c r="O109" s="85">
        <f>IF(K109&lt;INDEX('Pace of change parameters'!$E$16:$I$16,1,$B$6),1,IF(K109&gt;INDEX('Pace of change parameters'!$E$17:$I$17,1,$B$6),0,(K109-INDEX('Pace of change parameters'!$E$17:$I$17,1,$B$6))/(INDEX('Pace of change parameters'!$E$16:$I$16,1,$B$6)-INDEX('Pace of change parameters'!$E$17:$I$17,1,$B$6))))</f>
        <v>0</v>
      </c>
      <c r="P109" s="52">
        <v>4.679686511581993E-2</v>
      </c>
      <c r="Q109" s="52">
        <v>4.3099999999999916E-2</v>
      </c>
      <c r="R109" s="9">
        <f>IF(INDEX('Pace of change parameters'!$E$29:$I$29,1,$B$6)=1,D109*(1+P109),D109)</f>
        <v>126480.27802448405</v>
      </c>
      <c r="S109" s="94">
        <f>IF(P109&lt;INDEX('Pace of change parameters'!$E$22:$I$22,1,$B$6),INDEX('Pace of change parameters'!$E$22:$I$22,1,$B$6),P109)</f>
        <v>4.679686511581993E-2</v>
      </c>
      <c r="T109" s="123">
        <v>4.3099999999999916E-2</v>
      </c>
      <c r="U109" s="108">
        <f t="shared" si="12"/>
        <v>126480.27802448405</v>
      </c>
      <c r="V109" s="122">
        <f>IF(J109&gt;INDEX('Pace of change parameters'!$E$24:$I$24,1,$B$6),0,IF(J109&lt;INDEX('Pace of change parameters'!$E$23:$I$23,1,$B$6),1,(J109-INDEX('Pace of change parameters'!$E$24:$I$24,1,$B$6))/(INDEX('Pace of change parameters'!$E$23:$I$23,1,$B$6)-INDEX('Pace of change parameters'!$E$24:$I$24,1,$B$6))))</f>
        <v>1</v>
      </c>
      <c r="W109" s="123">
        <f>MIN(S109, S109+(INDEX('Pace of change parameters'!$E$25:$I$25,1,$B$6)-S109)*(1-V109))</f>
        <v>4.679686511581993E-2</v>
      </c>
      <c r="X109" s="123">
        <v>4.3099999999999916E-2</v>
      </c>
      <c r="Y109" s="99">
        <f t="shared" si="13"/>
        <v>126480.27802448405</v>
      </c>
      <c r="Z109" s="88">
        <v>0</v>
      </c>
      <c r="AA109" s="90">
        <f t="shared" si="17"/>
        <v>126660.9067943939</v>
      </c>
      <c r="AB109" s="90">
        <f>IF(INDEX('Pace of change parameters'!$E$27:$I$27,1,$B$6)=1,MAX(AA109,Y109),Y109)</f>
        <v>126480.27802448405</v>
      </c>
      <c r="AC109" s="88">
        <f t="shared" si="14"/>
        <v>4.679686511581993E-2</v>
      </c>
      <c r="AD109" s="134">
        <v>4.3099999999999916E-2</v>
      </c>
      <c r="AE109" s="51">
        <f t="shared" si="15"/>
        <v>126480</v>
      </c>
      <c r="AF109" s="51">
        <v>347.78815928039609</v>
      </c>
      <c r="AG109" s="15">
        <f t="shared" si="20"/>
        <v>4.6794564083889156E-2</v>
      </c>
      <c r="AH109" s="15">
        <f t="shared" si="20"/>
        <v>4.3097707094387649E-2</v>
      </c>
      <c r="AI109" s="51"/>
      <c r="AJ109" s="51">
        <v>126660.9067943939</v>
      </c>
      <c r="AK109" s="51">
        <v>348.28560742258122</v>
      </c>
      <c r="AL109" s="15">
        <f t="shared" si="18"/>
        <v>-1.4282764822421967E-3</v>
      </c>
      <c r="AM109" s="53">
        <f t="shared" si="18"/>
        <v>-1.4282764822423077E-3</v>
      </c>
    </row>
    <row r="110" spans="1:39" x14ac:dyDescent="0.2">
      <c r="A110" s="160" t="s">
        <v>267</v>
      </c>
      <c r="B110" s="160" t="s">
        <v>268</v>
      </c>
      <c r="D110" s="62">
        <v>38569</v>
      </c>
      <c r="E110" s="67">
        <v>250.81491006660434</v>
      </c>
      <c r="F110" s="50"/>
      <c r="G110" s="82">
        <v>40916.499612228268</v>
      </c>
      <c r="H110" s="75">
        <v>264.50454735634435</v>
      </c>
      <c r="I110" s="84"/>
      <c r="J110" s="94">
        <f t="shared" si="19"/>
        <v>-5.737293352256112E-2</v>
      </c>
      <c r="K110" s="117">
        <f t="shared" si="19"/>
        <v>-5.1755772921730281E-2</v>
      </c>
      <c r="L110" s="94">
        <v>4.9315883705336683E-2</v>
      </c>
      <c r="M110" s="88">
        <f>INDEX('Pace of change parameters'!$E$20:$I$20,1,$B$6)</f>
        <v>4.3099999999999999E-2</v>
      </c>
      <c r="N110" s="99">
        <f>IF(INDEX('Pace of change parameters'!$E$28:$I$28,1,$B$6)=1,(1+L110)*D110,D110)</f>
        <v>40471.064318631128</v>
      </c>
      <c r="O110" s="85">
        <f>IF(K110&lt;INDEX('Pace of change parameters'!$E$16:$I$16,1,$B$6),1,IF(K110&gt;INDEX('Pace of change parameters'!$E$17:$I$17,1,$B$6),0,(K110-INDEX('Pace of change parameters'!$E$17:$I$17,1,$B$6))/(INDEX('Pace of change parameters'!$E$16:$I$16,1,$B$6)-INDEX('Pace of change parameters'!$E$17:$I$17,1,$B$6))))</f>
        <v>0</v>
      </c>
      <c r="P110" s="52">
        <v>4.9315883705336683E-2</v>
      </c>
      <c r="Q110" s="52">
        <v>4.3099999999999916E-2</v>
      </c>
      <c r="R110" s="9">
        <f>IF(INDEX('Pace of change parameters'!$E$29:$I$29,1,$B$6)=1,D110*(1+P110),D110)</f>
        <v>40471.064318631128</v>
      </c>
      <c r="S110" s="94">
        <f>IF(P110&lt;INDEX('Pace of change parameters'!$E$22:$I$22,1,$B$6),INDEX('Pace of change parameters'!$E$22:$I$22,1,$B$6),P110)</f>
        <v>4.9315883705336683E-2</v>
      </c>
      <c r="T110" s="123">
        <v>4.3099999999999916E-2</v>
      </c>
      <c r="U110" s="108">
        <f t="shared" si="12"/>
        <v>40471.064318631128</v>
      </c>
      <c r="V110" s="122">
        <f>IF(J110&gt;INDEX('Pace of change parameters'!$E$24:$I$24,1,$B$6),0,IF(J110&lt;INDEX('Pace of change parameters'!$E$23:$I$23,1,$B$6),1,(J110-INDEX('Pace of change parameters'!$E$24:$I$24,1,$B$6))/(INDEX('Pace of change parameters'!$E$23:$I$23,1,$B$6)-INDEX('Pace of change parameters'!$E$24:$I$24,1,$B$6))))</f>
        <v>1</v>
      </c>
      <c r="W110" s="123">
        <f>MIN(S110, S110+(INDEX('Pace of change parameters'!$E$25:$I$25,1,$B$6)-S110)*(1-V110))</f>
        <v>4.9315883705336683E-2</v>
      </c>
      <c r="X110" s="123">
        <v>4.3099999999999916E-2</v>
      </c>
      <c r="Y110" s="99">
        <f t="shared" si="13"/>
        <v>40471.064318631128</v>
      </c>
      <c r="Z110" s="88">
        <v>-1.5906375119629557E-2</v>
      </c>
      <c r="AA110" s="90">
        <f t="shared" si="17"/>
        <v>42292.69119579676</v>
      </c>
      <c r="AB110" s="90">
        <f>IF(INDEX('Pace of change parameters'!$E$27:$I$27,1,$B$6)=1,MAX(AA110,Y110),Y110)</f>
        <v>40471.064318631128</v>
      </c>
      <c r="AC110" s="88">
        <f t="shared" si="14"/>
        <v>4.9315883705336683E-2</v>
      </c>
      <c r="AD110" s="134">
        <v>4.3099999999999916E-2</v>
      </c>
      <c r="AE110" s="51">
        <f t="shared" si="15"/>
        <v>40471</v>
      </c>
      <c r="AF110" s="51">
        <v>261.62461690294242</v>
      </c>
      <c r="AG110" s="15">
        <f t="shared" si="20"/>
        <v>4.9314216080271756E-2</v>
      </c>
      <c r="AH110" s="15">
        <f t="shared" si="20"/>
        <v>4.3098342253526933E-2</v>
      </c>
      <c r="AI110" s="51"/>
      <c r="AJ110" s="51">
        <v>42976.288156462753</v>
      </c>
      <c r="AK110" s="51">
        <v>277.82004212510265</v>
      </c>
      <c r="AL110" s="15">
        <f t="shared" si="18"/>
        <v>-5.8294661170871898E-2</v>
      </c>
      <c r="AM110" s="53">
        <f t="shared" si="18"/>
        <v>-5.8294661170871898E-2</v>
      </c>
    </row>
    <row r="111" spans="1:39" x14ac:dyDescent="0.2">
      <c r="A111" s="160" t="s">
        <v>269</v>
      </c>
      <c r="B111" s="160" t="s">
        <v>270</v>
      </c>
      <c r="D111" s="62">
        <v>24044</v>
      </c>
      <c r="E111" s="67">
        <v>247.2879756155736</v>
      </c>
      <c r="F111" s="50"/>
      <c r="G111" s="82">
        <v>25448.108702515259</v>
      </c>
      <c r="H111" s="75">
        <v>260.02745971554884</v>
      </c>
      <c r="I111" s="84"/>
      <c r="J111" s="94">
        <f t="shared" si="19"/>
        <v>-5.5175365640295237E-2</v>
      </c>
      <c r="K111" s="117">
        <f t="shared" si="19"/>
        <v>-4.899284142494531E-2</v>
      </c>
      <c r="L111" s="94">
        <v>4.9925595750265117E-2</v>
      </c>
      <c r="M111" s="88">
        <f>INDEX('Pace of change parameters'!$E$20:$I$20,1,$B$6)</f>
        <v>4.3099999999999999E-2</v>
      </c>
      <c r="N111" s="99">
        <f>IF(INDEX('Pace of change parameters'!$E$28:$I$28,1,$B$6)=1,(1+L111)*D111,D111)</f>
        <v>25244.411024219375</v>
      </c>
      <c r="O111" s="85">
        <f>IF(K111&lt;INDEX('Pace of change parameters'!$E$16:$I$16,1,$B$6),1,IF(K111&gt;INDEX('Pace of change parameters'!$E$17:$I$17,1,$B$6),0,(K111-INDEX('Pace of change parameters'!$E$17:$I$17,1,$B$6))/(INDEX('Pace of change parameters'!$E$16:$I$16,1,$B$6)-INDEX('Pace of change parameters'!$E$17:$I$17,1,$B$6))))</f>
        <v>0</v>
      </c>
      <c r="P111" s="52">
        <v>4.9925595750265117E-2</v>
      </c>
      <c r="Q111" s="52">
        <v>4.3099999999999916E-2</v>
      </c>
      <c r="R111" s="9">
        <f>IF(INDEX('Pace of change parameters'!$E$29:$I$29,1,$B$6)=1,D111*(1+P111),D111)</f>
        <v>25244.411024219375</v>
      </c>
      <c r="S111" s="94">
        <f>IF(P111&lt;INDEX('Pace of change parameters'!$E$22:$I$22,1,$B$6),INDEX('Pace of change parameters'!$E$22:$I$22,1,$B$6),P111)</f>
        <v>4.9925595750265117E-2</v>
      </c>
      <c r="T111" s="123">
        <v>4.3099999999999916E-2</v>
      </c>
      <c r="U111" s="108">
        <f t="shared" si="12"/>
        <v>25244.411024219375</v>
      </c>
      <c r="V111" s="122">
        <f>IF(J111&gt;INDEX('Pace of change parameters'!$E$24:$I$24,1,$B$6),0,IF(J111&lt;INDEX('Pace of change parameters'!$E$23:$I$23,1,$B$6),1,(J111-INDEX('Pace of change parameters'!$E$24:$I$24,1,$B$6))/(INDEX('Pace of change parameters'!$E$23:$I$23,1,$B$6)-INDEX('Pace of change parameters'!$E$24:$I$24,1,$B$6))))</f>
        <v>1</v>
      </c>
      <c r="W111" s="123">
        <f>MIN(S111, S111+(INDEX('Pace of change parameters'!$E$25:$I$25,1,$B$6)-S111)*(1-V111))</f>
        <v>4.9925595750265117E-2</v>
      </c>
      <c r="X111" s="123">
        <v>4.3099999999999916E-2</v>
      </c>
      <c r="Y111" s="99">
        <f t="shared" si="13"/>
        <v>25244.411024219375</v>
      </c>
      <c r="Z111" s="88">
        <v>0</v>
      </c>
      <c r="AA111" s="90">
        <f t="shared" si="17"/>
        <v>26729.198807354271</v>
      </c>
      <c r="AB111" s="90">
        <f>IF(INDEX('Pace of change parameters'!$E$27:$I$27,1,$B$6)=1,MAX(AA111,Y111),Y111)</f>
        <v>25244.411024219375</v>
      </c>
      <c r="AC111" s="88">
        <f t="shared" si="14"/>
        <v>4.9925595750265117E-2</v>
      </c>
      <c r="AD111" s="134">
        <v>4.3099999999999916E-2</v>
      </c>
      <c r="AE111" s="51">
        <f t="shared" si="15"/>
        <v>25244</v>
      </c>
      <c r="AF111" s="51">
        <v>257.94188754037054</v>
      </c>
      <c r="AG111" s="15">
        <f t="shared" si="20"/>
        <v>4.990850108135092E-2</v>
      </c>
      <c r="AH111" s="15">
        <f t="shared" si="20"/>
        <v>4.3083016464007917E-2</v>
      </c>
      <c r="AI111" s="51"/>
      <c r="AJ111" s="51">
        <v>26729.198807354271</v>
      </c>
      <c r="AK111" s="51">
        <v>273.11757220768425</v>
      </c>
      <c r="AL111" s="15">
        <f t="shared" si="18"/>
        <v>-5.5564658636368613E-2</v>
      </c>
      <c r="AM111" s="53">
        <f t="shared" si="18"/>
        <v>-5.5564658636368502E-2</v>
      </c>
    </row>
    <row r="112" spans="1:39" x14ac:dyDescent="0.2">
      <c r="A112" s="160" t="s">
        <v>271</v>
      </c>
      <c r="B112" s="160" t="s">
        <v>272</v>
      </c>
      <c r="D112" s="62">
        <v>27925</v>
      </c>
      <c r="E112" s="67">
        <v>218.86880089548163</v>
      </c>
      <c r="F112" s="50"/>
      <c r="G112" s="82">
        <v>29444.681566176729</v>
      </c>
      <c r="H112" s="75">
        <v>229.20592221750869</v>
      </c>
      <c r="I112" s="84"/>
      <c r="J112" s="94">
        <f t="shared" si="19"/>
        <v>-5.1611411139266483E-2</v>
      </c>
      <c r="K112" s="117">
        <f t="shared" si="19"/>
        <v>-4.5099713052865531E-2</v>
      </c>
      <c r="L112" s="94">
        <v>5.0261992830474833E-2</v>
      </c>
      <c r="M112" s="88">
        <f>INDEX('Pace of change parameters'!$E$20:$I$20,1,$B$6)</f>
        <v>4.3099999999999999E-2</v>
      </c>
      <c r="N112" s="99">
        <f>IF(INDEX('Pace of change parameters'!$E$28:$I$28,1,$B$6)=1,(1+L112)*D112,D112)</f>
        <v>29328.566149791011</v>
      </c>
      <c r="O112" s="85">
        <f>IF(K112&lt;INDEX('Pace of change parameters'!$E$16:$I$16,1,$B$6),1,IF(K112&gt;INDEX('Pace of change parameters'!$E$17:$I$17,1,$B$6),0,(K112-INDEX('Pace of change parameters'!$E$17:$I$17,1,$B$6))/(INDEX('Pace of change parameters'!$E$16:$I$16,1,$B$6)-INDEX('Pace of change parameters'!$E$17:$I$17,1,$B$6))))</f>
        <v>0</v>
      </c>
      <c r="P112" s="52">
        <v>5.0261992830474833E-2</v>
      </c>
      <c r="Q112" s="52">
        <v>4.3099999999999916E-2</v>
      </c>
      <c r="R112" s="9">
        <f>IF(INDEX('Pace of change parameters'!$E$29:$I$29,1,$B$6)=1,D112*(1+P112),D112)</f>
        <v>29328.566149791011</v>
      </c>
      <c r="S112" s="94">
        <f>IF(P112&lt;INDEX('Pace of change parameters'!$E$22:$I$22,1,$B$6),INDEX('Pace of change parameters'!$E$22:$I$22,1,$B$6),P112)</f>
        <v>5.0261992830474833E-2</v>
      </c>
      <c r="T112" s="123">
        <v>4.3099999999999916E-2</v>
      </c>
      <c r="U112" s="108">
        <f t="shared" si="12"/>
        <v>29328.566149791011</v>
      </c>
      <c r="V112" s="122">
        <f>IF(J112&gt;INDEX('Pace of change parameters'!$E$24:$I$24,1,$B$6),0,IF(J112&lt;INDEX('Pace of change parameters'!$E$23:$I$23,1,$B$6),1,(J112-INDEX('Pace of change parameters'!$E$24:$I$24,1,$B$6))/(INDEX('Pace of change parameters'!$E$23:$I$23,1,$B$6)-INDEX('Pace of change parameters'!$E$24:$I$24,1,$B$6))))</f>
        <v>1</v>
      </c>
      <c r="W112" s="123">
        <f>MIN(S112, S112+(INDEX('Pace of change parameters'!$E$25:$I$25,1,$B$6)-S112)*(1-V112))</f>
        <v>5.0261992830474833E-2</v>
      </c>
      <c r="X112" s="123">
        <v>4.3099999999999916E-2</v>
      </c>
      <c r="Y112" s="99">
        <f t="shared" si="13"/>
        <v>29328.566149791011</v>
      </c>
      <c r="Z112" s="88">
        <v>-1.9065390555766393E-2</v>
      </c>
      <c r="AA112" s="90">
        <f t="shared" si="17"/>
        <v>30337.329571996132</v>
      </c>
      <c r="AB112" s="90">
        <f>IF(INDEX('Pace of change parameters'!$E$27:$I$27,1,$B$6)=1,MAX(AA112,Y112),Y112)</f>
        <v>29328.566149791011</v>
      </c>
      <c r="AC112" s="88">
        <f t="shared" si="14"/>
        <v>5.0261992830474833E-2</v>
      </c>
      <c r="AD112" s="134">
        <v>4.3099999999999916E-2</v>
      </c>
      <c r="AE112" s="51">
        <f t="shared" si="15"/>
        <v>29329</v>
      </c>
      <c r="AF112" s="51">
        <v>228.30542342965424</v>
      </c>
      <c r="AG112" s="15">
        <f t="shared" si="20"/>
        <v>5.0277529095792195E-2</v>
      </c>
      <c r="AH112" s="15">
        <f t="shared" si="20"/>
        <v>4.311543031973275E-2</v>
      </c>
      <c r="AI112" s="51"/>
      <c r="AJ112" s="51">
        <v>30926.964223623734</v>
      </c>
      <c r="AK112" s="51">
        <v>240.74443937632324</v>
      </c>
      <c r="AL112" s="15">
        <f t="shared" si="18"/>
        <v>-5.1668964728297517E-2</v>
      </c>
      <c r="AM112" s="53">
        <f t="shared" si="18"/>
        <v>-5.1668964728297517E-2</v>
      </c>
    </row>
    <row r="113" spans="1:39" x14ac:dyDescent="0.2">
      <c r="A113" s="160" t="s">
        <v>273</v>
      </c>
      <c r="B113" s="160" t="s">
        <v>274</v>
      </c>
      <c r="D113" s="62">
        <v>30153</v>
      </c>
      <c r="E113" s="67">
        <v>178.48489034286882</v>
      </c>
      <c r="F113" s="50"/>
      <c r="G113" s="82">
        <v>38777.355531931506</v>
      </c>
      <c r="H113" s="75">
        <v>227.58763093918324</v>
      </c>
      <c r="I113" s="84"/>
      <c r="J113" s="94">
        <f t="shared" si="19"/>
        <v>-0.22240700567705596</v>
      </c>
      <c r="K113" s="117">
        <f t="shared" si="19"/>
        <v>-0.21575311625540772</v>
      </c>
      <c r="L113" s="94">
        <v>5.2025841804637762E-2</v>
      </c>
      <c r="M113" s="88">
        <f>INDEX('Pace of change parameters'!$E$20:$I$20,1,$B$6)</f>
        <v>4.3099999999999999E-2</v>
      </c>
      <c r="N113" s="99">
        <f>IF(INDEX('Pace of change parameters'!$E$28:$I$28,1,$B$6)=1,(1+L113)*D113,D113)</f>
        <v>31721.735207935242</v>
      </c>
      <c r="O113" s="85">
        <f>IF(K113&lt;INDEX('Pace of change parameters'!$E$16:$I$16,1,$B$6),1,IF(K113&gt;INDEX('Pace of change parameters'!$E$17:$I$17,1,$B$6),0,(K113-INDEX('Pace of change parameters'!$E$17:$I$17,1,$B$6))/(INDEX('Pace of change parameters'!$E$16:$I$16,1,$B$6)-INDEX('Pace of change parameters'!$E$17:$I$17,1,$B$6))))</f>
        <v>0</v>
      </c>
      <c r="P113" s="52">
        <v>5.2025841804637762E-2</v>
      </c>
      <c r="Q113" s="52">
        <v>4.3099999999999916E-2</v>
      </c>
      <c r="R113" s="9">
        <f>IF(INDEX('Pace of change parameters'!$E$29:$I$29,1,$B$6)=1,D113*(1+P113),D113)</f>
        <v>31721.735207935242</v>
      </c>
      <c r="S113" s="94">
        <f>IF(P113&lt;INDEX('Pace of change parameters'!$E$22:$I$22,1,$B$6),INDEX('Pace of change parameters'!$E$22:$I$22,1,$B$6),P113)</f>
        <v>5.2025841804637762E-2</v>
      </c>
      <c r="T113" s="123">
        <v>4.3099999999999916E-2</v>
      </c>
      <c r="U113" s="108">
        <f t="shared" si="12"/>
        <v>31721.735207935242</v>
      </c>
      <c r="V113" s="122">
        <f>IF(J113&gt;INDEX('Pace of change parameters'!$E$24:$I$24,1,$B$6),0,IF(J113&lt;INDEX('Pace of change parameters'!$E$23:$I$23,1,$B$6),1,(J113-INDEX('Pace of change parameters'!$E$24:$I$24,1,$B$6))/(INDEX('Pace of change parameters'!$E$23:$I$23,1,$B$6)-INDEX('Pace of change parameters'!$E$24:$I$24,1,$B$6))))</f>
        <v>1</v>
      </c>
      <c r="W113" s="123">
        <f>MIN(S113, S113+(INDEX('Pace of change parameters'!$E$25:$I$25,1,$B$6)-S113)*(1-V113))</f>
        <v>5.2025841804637762E-2</v>
      </c>
      <c r="X113" s="123">
        <v>4.3099999999999916E-2</v>
      </c>
      <c r="Y113" s="99">
        <f t="shared" si="13"/>
        <v>31721.735207935242</v>
      </c>
      <c r="Z113" s="88">
        <v>0</v>
      </c>
      <c r="AA113" s="90">
        <f t="shared" si="17"/>
        <v>40729.456846984118</v>
      </c>
      <c r="AB113" s="90">
        <f>IF(INDEX('Pace of change parameters'!$E$27:$I$27,1,$B$6)=1,MAX(AA113,Y113),Y113)</f>
        <v>31721.735207935242</v>
      </c>
      <c r="AC113" s="88">
        <f t="shared" si="14"/>
        <v>5.2025841804637762E-2</v>
      </c>
      <c r="AD113" s="134">
        <v>4.3099999999999916E-2</v>
      </c>
      <c r="AE113" s="51">
        <f t="shared" si="15"/>
        <v>31722</v>
      </c>
      <c r="AF113" s="51">
        <v>186.17914320402252</v>
      </c>
      <c r="AG113" s="15">
        <f t="shared" si="20"/>
        <v>5.2034623420555093E-2</v>
      </c>
      <c r="AH113" s="15">
        <f t="shared" si="20"/>
        <v>4.3108707108893363E-2</v>
      </c>
      <c r="AI113" s="51"/>
      <c r="AJ113" s="51">
        <v>40729.456846984118</v>
      </c>
      <c r="AK113" s="51">
        <v>239.04468126022041</v>
      </c>
      <c r="AL113" s="15">
        <f t="shared" si="18"/>
        <v>-0.22115337508241506</v>
      </c>
      <c r="AM113" s="53">
        <f t="shared" si="18"/>
        <v>-0.22115337508241506</v>
      </c>
    </row>
    <row r="114" spans="1:39" x14ac:dyDescent="0.2">
      <c r="A114" s="160" t="s">
        <v>275</v>
      </c>
      <c r="B114" s="160" t="s">
        <v>276</v>
      </c>
      <c r="D114" s="62">
        <v>30704</v>
      </c>
      <c r="E114" s="67">
        <v>225.30842003496556</v>
      </c>
      <c r="F114" s="50"/>
      <c r="G114" s="82">
        <v>34916.539563874707</v>
      </c>
      <c r="H114" s="75">
        <v>254.27047273950416</v>
      </c>
      <c r="I114" s="84"/>
      <c r="J114" s="94">
        <f t="shared" si="19"/>
        <v>-0.12064596367485048</v>
      </c>
      <c r="K114" s="117">
        <f t="shared" si="19"/>
        <v>-0.11390254004919298</v>
      </c>
      <c r="L114" s="94">
        <v>5.1099127647515896E-2</v>
      </c>
      <c r="M114" s="88">
        <f>INDEX('Pace of change parameters'!$E$20:$I$20,1,$B$6)</f>
        <v>4.3099999999999999E-2</v>
      </c>
      <c r="N114" s="99">
        <f>IF(INDEX('Pace of change parameters'!$E$28:$I$28,1,$B$6)=1,(1+L114)*D114,D114)</f>
        <v>32272.947615289329</v>
      </c>
      <c r="O114" s="85">
        <f>IF(K114&lt;INDEX('Pace of change parameters'!$E$16:$I$16,1,$B$6),1,IF(K114&gt;INDEX('Pace of change parameters'!$E$17:$I$17,1,$B$6),0,(K114-INDEX('Pace of change parameters'!$E$17:$I$17,1,$B$6))/(INDEX('Pace of change parameters'!$E$16:$I$16,1,$B$6)-INDEX('Pace of change parameters'!$E$17:$I$17,1,$B$6))))</f>
        <v>0</v>
      </c>
      <c r="P114" s="52">
        <v>5.1099127647515896E-2</v>
      </c>
      <c r="Q114" s="52">
        <v>4.3099999999999916E-2</v>
      </c>
      <c r="R114" s="9">
        <f>IF(INDEX('Pace of change parameters'!$E$29:$I$29,1,$B$6)=1,D114*(1+P114),D114)</f>
        <v>32272.947615289329</v>
      </c>
      <c r="S114" s="94">
        <f>IF(P114&lt;INDEX('Pace of change parameters'!$E$22:$I$22,1,$B$6),INDEX('Pace of change parameters'!$E$22:$I$22,1,$B$6),P114)</f>
        <v>5.1099127647515896E-2</v>
      </c>
      <c r="T114" s="123">
        <v>4.3099999999999916E-2</v>
      </c>
      <c r="U114" s="108">
        <f t="shared" si="12"/>
        <v>32272.947615289329</v>
      </c>
      <c r="V114" s="122">
        <f>IF(J114&gt;INDEX('Pace of change parameters'!$E$24:$I$24,1,$B$6),0,IF(J114&lt;INDEX('Pace of change parameters'!$E$23:$I$23,1,$B$6),1,(J114-INDEX('Pace of change parameters'!$E$24:$I$24,1,$B$6))/(INDEX('Pace of change parameters'!$E$23:$I$23,1,$B$6)-INDEX('Pace of change parameters'!$E$24:$I$24,1,$B$6))))</f>
        <v>1</v>
      </c>
      <c r="W114" s="123">
        <f>MIN(S114, S114+(INDEX('Pace of change parameters'!$E$25:$I$25,1,$B$6)-S114)*(1-V114))</f>
        <v>5.1099127647515896E-2</v>
      </c>
      <c r="X114" s="123">
        <v>4.3099999999999916E-2</v>
      </c>
      <c r="Y114" s="99">
        <f t="shared" si="13"/>
        <v>32272.947615289329</v>
      </c>
      <c r="Z114" s="88">
        <v>0</v>
      </c>
      <c r="AA114" s="90">
        <f t="shared" si="17"/>
        <v>36674.282500821471</v>
      </c>
      <c r="AB114" s="90">
        <f>IF(INDEX('Pace of change parameters'!$E$27:$I$27,1,$B$6)=1,MAX(AA114,Y114),Y114)</f>
        <v>32272.947615289329</v>
      </c>
      <c r="AC114" s="88">
        <f t="shared" si="14"/>
        <v>5.1099127647515896E-2</v>
      </c>
      <c r="AD114" s="134">
        <v>4.3099999999999916E-2</v>
      </c>
      <c r="AE114" s="51">
        <f t="shared" si="15"/>
        <v>32273</v>
      </c>
      <c r="AF114" s="51">
        <v>235.01959441628546</v>
      </c>
      <c r="AG114" s="15">
        <f t="shared" si="20"/>
        <v>5.1100833767587339E-2</v>
      </c>
      <c r="AH114" s="15">
        <f t="shared" si="20"/>
        <v>4.3101693136070152E-2</v>
      </c>
      <c r="AI114" s="51"/>
      <c r="AJ114" s="51">
        <v>36674.282500821471</v>
      </c>
      <c r="AK114" s="51">
        <v>267.07077119732708</v>
      </c>
      <c r="AL114" s="15">
        <f t="shared" si="18"/>
        <v>-0.12001005065942016</v>
      </c>
      <c r="AM114" s="53">
        <f t="shared" si="18"/>
        <v>-0.12001005065942005</v>
      </c>
    </row>
    <row r="115" spans="1:39" x14ac:dyDescent="0.2">
      <c r="A115" s="160" t="s">
        <v>277</v>
      </c>
      <c r="B115" s="160" t="s">
        <v>278</v>
      </c>
      <c r="D115" s="62">
        <v>125382</v>
      </c>
      <c r="E115" s="67">
        <v>224.24340229654084</v>
      </c>
      <c r="F115" s="50"/>
      <c r="G115" s="82">
        <v>131990.01825094753</v>
      </c>
      <c r="H115" s="75">
        <v>234.46902551049638</v>
      </c>
      <c r="I115" s="84"/>
      <c r="J115" s="94">
        <f t="shared" si="19"/>
        <v>-5.0064530170637278E-2</v>
      </c>
      <c r="K115" s="117">
        <f t="shared" si="19"/>
        <v>-4.3611829714785832E-2</v>
      </c>
      <c r="L115" s="94">
        <v>5.018554639685946E-2</v>
      </c>
      <c r="M115" s="88">
        <f>INDEX('Pace of change parameters'!$E$20:$I$20,1,$B$6)</f>
        <v>4.3099999999999999E-2</v>
      </c>
      <c r="N115" s="99">
        <f>IF(INDEX('Pace of change parameters'!$E$28:$I$28,1,$B$6)=1,(1+L115)*D115,D115)</f>
        <v>131674.36417833104</v>
      </c>
      <c r="O115" s="85">
        <f>IF(K115&lt;INDEX('Pace of change parameters'!$E$16:$I$16,1,$B$6),1,IF(K115&gt;INDEX('Pace of change parameters'!$E$17:$I$17,1,$B$6),0,(K115-INDEX('Pace of change parameters'!$E$17:$I$17,1,$B$6))/(INDEX('Pace of change parameters'!$E$16:$I$16,1,$B$6)-INDEX('Pace of change parameters'!$E$17:$I$17,1,$B$6))))</f>
        <v>0</v>
      </c>
      <c r="P115" s="52">
        <v>5.018554639685946E-2</v>
      </c>
      <c r="Q115" s="52">
        <v>4.3099999999999916E-2</v>
      </c>
      <c r="R115" s="9">
        <f>IF(INDEX('Pace of change parameters'!$E$29:$I$29,1,$B$6)=1,D115*(1+P115),D115)</f>
        <v>131674.36417833104</v>
      </c>
      <c r="S115" s="94">
        <f>IF(P115&lt;INDEX('Pace of change parameters'!$E$22:$I$22,1,$B$6),INDEX('Pace of change parameters'!$E$22:$I$22,1,$B$6),P115)</f>
        <v>5.018554639685946E-2</v>
      </c>
      <c r="T115" s="123">
        <v>4.3099999999999916E-2</v>
      </c>
      <c r="U115" s="108">
        <f t="shared" si="12"/>
        <v>131674.36417833104</v>
      </c>
      <c r="V115" s="122">
        <f>IF(J115&gt;INDEX('Pace of change parameters'!$E$24:$I$24,1,$B$6),0,IF(J115&lt;INDEX('Pace of change parameters'!$E$23:$I$23,1,$B$6),1,(J115-INDEX('Pace of change parameters'!$E$24:$I$24,1,$B$6))/(INDEX('Pace of change parameters'!$E$23:$I$23,1,$B$6)-INDEX('Pace of change parameters'!$E$24:$I$24,1,$B$6))))</f>
        <v>1</v>
      </c>
      <c r="W115" s="123">
        <f>MIN(S115, S115+(INDEX('Pace of change parameters'!$E$25:$I$25,1,$B$6)-S115)*(1-V115))</f>
        <v>5.018554639685946E-2</v>
      </c>
      <c r="X115" s="123">
        <v>4.3099999999999916E-2</v>
      </c>
      <c r="Y115" s="99">
        <f t="shared" si="13"/>
        <v>131674.36417833104</v>
      </c>
      <c r="Z115" s="88">
        <v>-5.7143624503944723E-3</v>
      </c>
      <c r="AA115" s="90">
        <f t="shared" si="17"/>
        <v>137842.35522090641</v>
      </c>
      <c r="AB115" s="90">
        <f>IF(INDEX('Pace of change parameters'!$E$27:$I$27,1,$B$6)=1,MAX(AA115,Y115),Y115)</f>
        <v>131674.36417833104</v>
      </c>
      <c r="AC115" s="88">
        <f t="shared" si="14"/>
        <v>5.018554639685946E-2</v>
      </c>
      <c r="AD115" s="134">
        <v>4.3099999999999916E-2</v>
      </c>
      <c r="AE115" s="51">
        <f t="shared" si="15"/>
        <v>131674</v>
      </c>
      <c r="AF115" s="51">
        <v>233.90764600373458</v>
      </c>
      <c r="AG115" s="15">
        <f t="shared" si="20"/>
        <v>5.0182641846516995E-2</v>
      </c>
      <c r="AH115" s="15">
        <f t="shared" si="20"/>
        <v>4.3097115046505152E-2</v>
      </c>
      <c r="AI115" s="51"/>
      <c r="AJ115" s="51">
        <v>138634.56336412116</v>
      </c>
      <c r="AK115" s="51">
        <v>246.27249397190914</v>
      </c>
      <c r="AL115" s="15">
        <f t="shared" si="18"/>
        <v>-5.020799427801681E-2</v>
      </c>
      <c r="AM115" s="53">
        <f t="shared" si="18"/>
        <v>-5.0207994278016921E-2</v>
      </c>
    </row>
    <row r="116" spans="1:39" x14ac:dyDescent="0.2">
      <c r="A116" s="160" t="s">
        <v>279</v>
      </c>
      <c r="B116" s="160" t="s">
        <v>280</v>
      </c>
      <c r="D116" s="62">
        <v>84803</v>
      </c>
      <c r="E116" s="67">
        <v>218.07680635884449</v>
      </c>
      <c r="F116" s="50"/>
      <c r="G116" s="82">
        <v>89268.506411641079</v>
      </c>
      <c r="H116" s="75">
        <v>228.11383271213555</v>
      </c>
      <c r="I116" s="84"/>
      <c r="J116" s="94">
        <f t="shared" si="19"/>
        <v>-5.0023312712878076E-2</v>
      </c>
      <c r="K116" s="117">
        <f t="shared" si="19"/>
        <v>-4.400007765402425E-2</v>
      </c>
      <c r="L116" s="94">
        <v>4.9713674392191987E-2</v>
      </c>
      <c r="M116" s="88">
        <f>INDEX('Pace of change parameters'!$E$20:$I$20,1,$B$6)</f>
        <v>4.3099999999999999E-2</v>
      </c>
      <c r="N116" s="99">
        <f>IF(INDEX('Pace of change parameters'!$E$28:$I$28,1,$B$6)=1,(1+L116)*D116,D116)</f>
        <v>89018.868729481052</v>
      </c>
      <c r="O116" s="85">
        <f>IF(K116&lt;INDEX('Pace of change parameters'!$E$16:$I$16,1,$B$6),1,IF(K116&gt;INDEX('Pace of change parameters'!$E$17:$I$17,1,$B$6),0,(K116-INDEX('Pace of change parameters'!$E$17:$I$17,1,$B$6))/(INDEX('Pace of change parameters'!$E$16:$I$16,1,$B$6)-INDEX('Pace of change parameters'!$E$17:$I$17,1,$B$6))))</f>
        <v>0</v>
      </c>
      <c r="P116" s="52">
        <v>4.9713674392191987E-2</v>
      </c>
      <c r="Q116" s="52">
        <v>4.3099999999999916E-2</v>
      </c>
      <c r="R116" s="9">
        <f>IF(INDEX('Pace of change parameters'!$E$29:$I$29,1,$B$6)=1,D116*(1+P116),D116)</f>
        <v>89018.868729481052</v>
      </c>
      <c r="S116" s="94">
        <f>IF(P116&lt;INDEX('Pace of change parameters'!$E$22:$I$22,1,$B$6),INDEX('Pace of change parameters'!$E$22:$I$22,1,$B$6),P116)</f>
        <v>4.9713674392191987E-2</v>
      </c>
      <c r="T116" s="123">
        <v>4.3099999999999916E-2</v>
      </c>
      <c r="U116" s="108">
        <f t="shared" si="12"/>
        <v>89018.868729481052</v>
      </c>
      <c r="V116" s="122">
        <f>IF(J116&gt;INDEX('Pace of change parameters'!$E$24:$I$24,1,$B$6),0,IF(J116&lt;INDEX('Pace of change parameters'!$E$23:$I$23,1,$B$6),1,(J116-INDEX('Pace of change parameters'!$E$24:$I$24,1,$B$6))/(INDEX('Pace of change parameters'!$E$23:$I$23,1,$B$6)-INDEX('Pace of change parameters'!$E$24:$I$24,1,$B$6))))</f>
        <v>1</v>
      </c>
      <c r="W116" s="123">
        <f>MIN(S116, S116+(INDEX('Pace of change parameters'!$E$25:$I$25,1,$B$6)-S116)*(1-V116))</f>
        <v>4.9713674392191987E-2</v>
      </c>
      <c r="X116" s="123">
        <v>4.3099999999999916E-2</v>
      </c>
      <c r="Y116" s="99">
        <f t="shared" si="13"/>
        <v>89018.868729481052</v>
      </c>
      <c r="Z116" s="88">
        <v>-1.2732178136395711E-2</v>
      </c>
      <c r="AA116" s="90">
        <f t="shared" si="17"/>
        <v>92568.596840035214</v>
      </c>
      <c r="AB116" s="90">
        <f>IF(INDEX('Pace of change parameters'!$E$27:$I$27,1,$B$6)=1,MAX(AA116,Y116),Y116)</f>
        <v>89018.868729481052</v>
      </c>
      <c r="AC116" s="88">
        <f t="shared" si="14"/>
        <v>4.9713674392191987E-2</v>
      </c>
      <c r="AD116" s="134">
        <v>4.3099999999999916E-2</v>
      </c>
      <c r="AE116" s="51">
        <f t="shared" si="15"/>
        <v>89019</v>
      </c>
      <c r="AF116" s="51">
        <v>227.47625215731765</v>
      </c>
      <c r="AG116" s="15">
        <f t="shared" si="20"/>
        <v>4.971522233883241E-2</v>
      </c>
      <c r="AH116" s="15">
        <f t="shared" si="20"/>
        <v>4.3101538193871081E-2</v>
      </c>
      <c r="AI116" s="51"/>
      <c r="AJ116" s="51">
        <v>93762.396373153548</v>
      </c>
      <c r="AK116" s="51">
        <v>239.59737269856822</v>
      </c>
      <c r="AL116" s="15">
        <f t="shared" si="18"/>
        <v>-5.0589538627787256E-2</v>
      </c>
      <c r="AM116" s="53">
        <f t="shared" si="18"/>
        <v>-5.0589538627787367E-2</v>
      </c>
    </row>
    <row r="117" spans="1:39" x14ac:dyDescent="0.2">
      <c r="A117" s="160" t="s">
        <v>281</v>
      </c>
      <c r="B117" s="160" t="s">
        <v>282</v>
      </c>
      <c r="D117" s="62">
        <v>67899</v>
      </c>
      <c r="E117" s="67">
        <v>241.62652737503817</v>
      </c>
      <c r="F117" s="50"/>
      <c r="G117" s="82">
        <v>78031.764279621246</v>
      </c>
      <c r="H117" s="75">
        <v>275.68709796220759</v>
      </c>
      <c r="I117" s="84"/>
      <c r="J117" s="94">
        <f t="shared" si="19"/>
        <v>-0.12985435320046346</v>
      </c>
      <c r="K117" s="117">
        <f t="shared" si="19"/>
        <v>-0.12354793111079354</v>
      </c>
      <c r="L117" s="94">
        <v>5.0659917016110834E-2</v>
      </c>
      <c r="M117" s="88">
        <f>INDEX('Pace of change parameters'!$E$20:$I$20,1,$B$6)</f>
        <v>4.3099999999999999E-2</v>
      </c>
      <c r="N117" s="99">
        <f>IF(INDEX('Pace of change parameters'!$E$28:$I$28,1,$B$6)=1,(1+L117)*D117,D117)</f>
        <v>71338.757705476906</v>
      </c>
      <c r="O117" s="85">
        <f>IF(K117&lt;INDEX('Pace of change parameters'!$E$16:$I$16,1,$B$6),1,IF(K117&gt;INDEX('Pace of change parameters'!$E$17:$I$17,1,$B$6),0,(K117-INDEX('Pace of change parameters'!$E$17:$I$17,1,$B$6))/(INDEX('Pace of change parameters'!$E$16:$I$16,1,$B$6)-INDEX('Pace of change parameters'!$E$17:$I$17,1,$B$6))))</f>
        <v>0</v>
      </c>
      <c r="P117" s="52">
        <v>5.0659917016110834E-2</v>
      </c>
      <c r="Q117" s="52">
        <v>4.3099999999999916E-2</v>
      </c>
      <c r="R117" s="9">
        <f>IF(INDEX('Pace of change parameters'!$E$29:$I$29,1,$B$6)=1,D117*(1+P117),D117)</f>
        <v>71338.757705476906</v>
      </c>
      <c r="S117" s="94">
        <f>IF(P117&lt;INDEX('Pace of change parameters'!$E$22:$I$22,1,$B$6),INDEX('Pace of change parameters'!$E$22:$I$22,1,$B$6),P117)</f>
        <v>5.0659917016110834E-2</v>
      </c>
      <c r="T117" s="123">
        <v>4.3099999999999916E-2</v>
      </c>
      <c r="U117" s="108">
        <f t="shared" si="12"/>
        <v>71338.757705476906</v>
      </c>
      <c r="V117" s="122">
        <f>IF(J117&gt;INDEX('Pace of change parameters'!$E$24:$I$24,1,$B$6),0,IF(J117&lt;INDEX('Pace of change parameters'!$E$23:$I$23,1,$B$6),1,(J117-INDEX('Pace of change parameters'!$E$24:$I$24,1,$B$6))/(INDEX('Pace of change parameters'!$E$23:$I$23,1,$B$6)-INDEX('Pace of change parameters'!$E$24:$I$24,1,$B$6))))</f>
        <v>1</v>
      </c>
      <c r="W117" s="123">
        <f>MIN(S117, S117+(INDEX('Pace of change parameters'!$E$25:$I$25,1,$B$6)-S117)*(1-V117))</f>
        <v>5.0659917016110834E-2</v>
      </c>
      <c r="X117" s="123">
        <v>4.3099999999999916E-2</v>
      </c>
      <c r="Y117" s="99">
        <f t="shared" si="13"/>
        <v>71338.757705476906</v>
      </c>
      <c r="Z117" s="88">
        <v>0</v>
      </c>
      <c r="AA117" s="90">
        <f t="shared" si="17"/>
        <v>81959.982374346393</v>
      </c>
      <c r="AB117" s="90">
        <f>IF(INDEX('Pace of change parameters'!$E$27:$I$27,1,$B$6)=1,MAX(AA117,Y117),Y117)</f>
        <v>71338.757705476906</v>
      </c>
      <c r="AC117" s="88">
        <f t="shared" si="14"/>
        <v>5.0659917016110834E-2</v>
      </c>
      <c r="AD117" s="134">
        <v>4.3099999999999916E-2</v>
      </c>
      <c r="AE117" s="51">
        <f t="shared" si="15"/>
        <v>71339</v>
      </c>
      <c r="AF117" s="51">
        <v>252.04148673416856</v>
      </c>
      <c r="AG117" s="15">
        <f t="shared" si="20"/>
        <v>5.0663485471067249E-2</v>
      </c>
      <c r="AH117" s="15">
        <f t="shared" si="20"/>
        <v>4.3103542778500037E-2</v>
      </c>
      <c r="AI117" s="51"/>
      <c r="AJ117" s="51">
        <v>81959.982374346393</v>
      </c>
      <c r="AK117" s="51">
        <v>289.56553652751671</v>
      </c>
      <c r="AL117" s="15">
        <f t="shared" si="18"/>
        <v>-0.12958741652524775</v>
      </c>
      <c r="AM117" s="53">
        <f t="shared" si="18"/>
        <v>-0.12958741652524775</v>
      </c>
    </row>
    <row r="118" spans="1:39" x14ac:dyDescent="0.2">
      <c r="A118" s="160" t="s">
        <v>283</v>
      </c>
      <c r="B118" s="160" t="s">
        <v>284</v>
      </c>
      <c r="D118" s="62">
        <v>111795</v>
      </c>
      <c r="E118" s="67">
        <v>230.56059522848111</v>
      </c>
      <c r="F118" s="50"/>
      <c r="G118" s="82">
        <v>132096.02723292806</v>
      </c>
      <c r="H118" s="75">
        <v>269.44388738895219</v>
      </c>
      <c r="I118" s="84"/>
      <c r="J118" s="94">
        <f t="shared" si="19"/>
        <v>-0.15368385906966586</v>
      </c>
      <c r="K118" s="117">
        <f t="shared" si="19"/>
        <v>-0.14430942389255841</v>
      </c>
      <c r="L118" s="94">
        <v>5.4654161453769889E-2</v>
      </c>
      <c r="M118" s="88">
        <f>INDEX('Pace of change parameters'!$E$20:$I$20,1,$B$6)</f>
        <v>4.3099999999999999E-2</v>
      </c>
      <c r="N118" s="99">
        <f>IF(INDEX('Pace of change parameters'!$E$28:$I$28,1,$B$6)=1,(1+L118)*D118,D118)</f>
        <v>117905.06197972421</v>
      </c>
      <c r="O118" s="85">
        <f>IF(K118&lt;INDEX('Pace of change parameters'!$E$16:$I$16,1,$B$6),1,IF(K118&gt;INDEX('Pace of change parameters'!$E$17:$I$17,1,$B$6),0,(K118-INDEX('Pace of change parameters'!$E$17:$I$17,1,$B$6))/(INDEX('Pace of change parameters'!$E$16:$I$16,1,$B$6)-INDEX('Pace of change parameters'!$E$17:$I$17,1,$B$6))))</f>
        <v>0</v>
      </c>
      <c r="P118" s="52">
        <v>5.4654161453769889E-2</v>
      </c>
      <c r="Q118" s="52">
        <v>4.3099999999999916E-2</v>
      </c>
      <c r="R118" s="9">
        <f>IF(INDEX('Pace of change parameters'!$E$29:$I$29,1,$B$6)=1,D118*(1+P118),D118)</f>
        <v>117905.06197972421</v>
      </c>
      <c r="S118" s="94">
        <f>IF(P118&lt;INDEX('Pace of change parameters'!$E$22:$I$22,1,$B$6),INDEX('Pace of change parameters'!$E$22:$I$22,1,$B$6),P118)</f>
        <v>5.4654161453769889E-2</v>
      </c>
      <c r="T118" s="123">
        <v>4.3099999999999916E-2</v>
      </c>
      <c r="U118" s="108">
        <f t="shared" si="12"/>
        <v>117905.06197972421</v>
      </c>
      <c r="V118" s="122">
        <f>IF(J118&gt;INDEX('Pace of change parameters'!$E$24:$I$24,1,$B$6),0,IF(J118&lt;INDEX('Pace of change parameters'!$E$23:$I$23,1,$B$6),1,(J118-INDEX('Pace of change parameters'!$E$24:$I$24,1,$B$6))/(INDEX('Pace of change parameters'!$E$23:$I$23,1,$B$6)-INDEX('Pace of change parameters'!$E$24:$I$24,1,$B$6))))</f>
        <v>1</v>
      </c>
      <c r="W118" s="123">
        <f>MIN(S118, S118+(INDEX('Pace of change parameters'!$E$25:$I$25,1,$B$6)-S118)*(1-V118))</f>
        <v>5.4654161453769889E-2</v>
      </c>
      <c r="X118" s="123">
        <v>4.3099999999999916E-2</v>
      </c>
      <c r="Y118" s="99">
        <f t="shared" si="13"/>
        <v>117905.06197972421</v>
      </c>
      <c r="Z118" s="88">
        <v>-8.6401045291158995E-3</v>
      </c>
      <c r="AA118" s="90">
        <f t="shared" si="17"/>
        <v>137547.12981634689</v>
      </c>
      <c r="AB118" s="90">
        <f>IF(INDEX('Pace of change parameters'!$E$27:$I$27,1,$B$6)=1,MAX(AA118,Y118),Y118)</f>
        <v>117905.06197972421</v>
      </c>
      <c r="AC118" s="88">
        <f t="shared" si="14"/>
        <v>5.4654161453769889E-2</v>
      </c>
      <c r="AD118" s="134">
        <v>4.3099999999999916E-2</v>
      </c>
      <c r="AE118" s="51">
        <f t="shared" si="15"/>
        <v>117905</v>
      </c>
      <c r="AF118" s="51">
        <v>240.49763045920949</v>
      </c>
      <c r="AG118" s="15">
        <f t="shared" si="20"/>
        <v>5.465360704861566E-2</v>
      </c>
      <c r="AH118" s="15">
        <f t="shared" si="20"/>
        <v>4.3099451668577426E-2</v>
      </c>
      <c r="AI118" s="51"/>
      <c r="AJ118" s="51">
        <v>138745.90897285959</v>
      </c>
      <c r="AK118" s="51">
        <v>283.00803480668253</v>
      </c>
      <c r="AL118" s="15">
        <f t="shared" si="18"/>
        <v>-0.15020917825358238</v>
      </c>
      <c r="AM118" s="53">
        <f t="shared" si="18"/>
        <v>-0.15020917825358249</v>
      </c>
    </row>
    <row r="119" spans="1:39" x14ac:dyDescent="0.2">
      <c r="A119" s="160" t="s">
        <v>285</v>
      </c>
      <c r="B119" s="160" t="s">
        <v>286</v>
      </c>
      <c r="D119" s="62">
        <v>210654</v>
      </c>
      <c r="E119" s="67">
        <v>220.05485665611218</v>
      </c>
      <c r="F119" s="50"/>
      <c r="G119" s="82">
        <v>238093.94831382963</v>
      </c>
      <c r="H119" s="75">
        <v>246.59407954569866</v>
      </c>
      <c r="I119" s="84"/>
      <c r="J119" s="94">
        <f t="shared" si="19"/>
        <v>-0.11524840722814711</v>
      </c>
      <c r="K119" s="117">
        <f t="shared" si="19"/>
        <v>-0.10762311462821739</v>
      </c>
      <c r="L119" s="94">
        <v>5.2090029264674875E-2</v>
      </c>
      <c r="M119" s="88">
        <f>INDEX('Pace of change parameters'!$E$20:$I$20,1,$B$6)</f>
        <v>4.3099999999999999E-2</v>
      </c>
      <c r="N119" s="99">
        <f>IF(INDEX('Pace of change parameters'!$E$28:$I$28,1,$B$6)=1,(1+L119)*D119,D119)</f>
        <v>221626.97302472082</v>
      </c>
      <c r="O119" s="85">
        <f>IF(K119&lt;INDEX('Pace of change parameters'!$E$16:$I$16,1,$B$6),1,IF(K119&gt;INDEX('Pace of change parameters'!$E$17:$I$17,1,$B$6),0,(K119-INDEX('Pace of change parameters'!$E$17:$I$17,1,$B$6))/(INDEX('Pace of change parameters'!$E$16:$I$16,1,$B$6)-INDEX('Pace of change parameters'!$E$17:$I$17,1,$B$6))))</f>
        <v>0</v>
      </c>
      <c r="P119" s="52">
        <v>5.2090029264674875E-2</v>
      </c>
      <c r="Q119" s="52">
        <v>4.3099999999999916E-2</v>
      </c>
      <c r="R119" s="9">
        <f>IF(INDEX('Pace of change parameters'!$E$29:$I$29,1,$B$6)=1,D119*(1+P119),D119)</f>
        <v>221626.97302472082</v>
      </c>
      <c r="S119" s="94">
        <f>IF(P119&lt;INDEX('Pace of change parameters'!$E$22:$I$22,1,$B$6),INDEX('Pace of change parameters'!$E$22:$I$22,1,$B$6),P119)</f>
        <v>5.2090029264674875E-2</v>
      </c>
      <c r="T119" s="123">
        <v>4.3099999999999916E-2</v>
      </c>
      <c r="U119" s="108">
        <f t="shared" si="12"/>
        <v>221626.97302472082</v>
      </c>
      <c r="V119" s="122">
        <f>IF(J119&gt;INDEX('Pace of change parameters'!$E$24:$I$24,1,$B$6),0,IF(J119&lt;INDEX('Pace of change parameters'!$E$23:$I$23,1,$B$6),1,(J119-INDEX('Pace of change parameters'!$E$24:$I$24,1,$B$6))/(INDEX('Pace of change parameters'!$E$23:$I$23,1,$B$6)-INDEX('Pace of change parameters'!$E$24:$I$24,1,$B$6))))</f>
        <v>1</v>
      </c>
      <c r="W119" s="123">
        <f>MIN(S119, S119+(INDEX('Pace of change parameters'!$E$25:$I$25,1,$B$6)-S119)*(1-V119))</f>
        <v>5.2090029264674875E-2</v>
      </c>
      <c r="X119" s="123">
        <v>4.3099999999999916E-2</v>
      </c>
      <c r="Y119" s="99">
        <f t="shared" si="13"/>
        <v>221626.97302472082</v>
      </c>
      <c r="Z119" s="88">
        <v>-8.49355905404936E-3</v>
      </c>
      <c r="AA119" s="90">
        <f t="shared" si="17"/>
        <v>247955.83159309847</v>
      </c>
      <c r="AB119" s="90">
        <f>IF(INDEX('Pace of change parameters'!$E$27:$I$27,1,$B$6)=1,MAX(AA119,Y119),Y119)</f>
        <v>221626.97302472082</v>
      </c>
      <c r="AC119" s="88">
        <f t="shared" si="14"/>
        <v>5.2090029264674875E-2</v>
      </c>
      <c r="AD119" s="134">
        <v>4.3099999999999916E-2</v>
      </c>
      <c r="AE119" s="51">
        <f t="shared" si="15"/>
        <v>221627</v>
      </c>
      <c r="AF119" s="51">
        <v>229.53924891630734</v>
      </c>
      <c r="AG119" s="15">
        <f t="shared" si="20"/>
        <v>5.2090157319585773E-2</v>
      </c>
      <c r="AH119" s="15">
        <f t="shared" si="20"/>
        <v>4.3100126960691432E-2</v>
      </c>
      <c r="AI119" s="51"/>
      <c r="AJ119" s="51">
        <v>250079.89999191053</v>
      </c>
      <c r="AK119" s="51">
        <v>259.00793862303959</v>
      </c>
      <c r="AL119" s="15">
        <f t="shared" si="18"/>
        <v>-0.11377523740544881</v>
      </c>
      <c r="AM119" s="53">
        <f t="shared" si="18"/>
        <v>-0.11377523740544881</v>
      </c>
    </row>
    <row r="120" spans="1:39" x14ac:dyDescent="0.2">
      <c r="A120" s="160" t="s">
        <v>287</v>
      </c>
      <c r="B120" s="160" t="s">
        <v>288</v>
      </c>
      <c r="D120" s="62">
        <v>38018</v>
      </c>
      <c r="E120" s="67">
        <v>203.89746390706864</v>
      </c>
      <c r="F120" s="50"/>
      <c r="G120" s="82">
        <v>50488.964763940327</v>
      </c>
      <c r="H120" s="75">
        <v>269.3920854621357</v>
      </c>
      <c r="I120" s="84"/>
      <c r="J120" s="94">
        <f t="shared" si="19"/>
        <v>-0.24700377245300942</v>
      </c>
      <c r="K120" s="117">
        <f t="shared" si="19"/>
        <v>-0.24312006584273849</v>
      </c>
      <c r="L120" s="94">
        <v>4.8479966349062042E-2</v>
      </c>
      <c r="M120" s="88">
        <f>INDEX('Pace of change parameters'!$E$20:$I$20,1,$B$6)</f>
        <v>4.3099999999999999E-2</v>
      </c>
      <c r="N120" s="99">
        <f>IF(INDEX('Pace of change parameters'!$E$28:$I$28,1,$B$6)=1,(1+L120)*D120,D120)</f>
        <v>39861.111360658644</v>
      </c>
      <c r="O120" s="85">
        <f>IF(K120&lt;INDEX('Pace of change parameters'!$E$16:$I$16,1,$B$6),1,IF(K120&gt;INDEX('Pace of change parameters'!$E$17:$I$17,1,$B$6),0,(K120-INDEX('Pace of change parameters'!$E$17:$I$17,1,$B$6))/(INDEX('Pace of change parameters'!$E$16:$I$16,1,$B$6)-INDEX('Pace of change parameters'!$E$17:$I$17,1,$B$6))))</f>
        <v>0</v>
      </c>
      <c r="P120" s="52">
        <v>4.8479966349062042E-2</v>
      </c>
      <c r="Q120" s="52">
        <v>4.3099999999999916E-2</v>
      </c>
      <c r="R120" s="9">
        <f>IF(INDEX('Pace of change parameters'!$E$29:$I$29,1,$B$6)=1,D120*(1+P120),D120)</f>
        <v>39861.111360658644</v>
      </c>
      <c r="S120" s="94">
        <f>IF(P120&lt;INDEX('Pace of change parameters'!$E$22:$I$22,1,$B$6),INDEX('Pace of change parameters'!$E$22:$I$22,1,$B$6),P120)</f>
        <v>4.8479966349062042E-2</v>
      </c>
      <c r="T120" s="123">
        <v>4.3099999999999916E-2</v>
      </c>
      <c r="U120" s="108">
        <f t="shared" si="12"/>
        <v>39861.111360658644</v>
      </c>
      <c r="V120" s="122">
        <f>IF(J120&gt;INDEX('Pace of change parameters'!$E$24:$I$24,1,$B$6),0,IF(J120&lt;INDEX('Pace of change parameters'!$E$23:$I$23,1,$B$6),1,(J120-INDEX('Pace of change parameters'!$E$24:$I$24,1,$B$6))/(INDEX('Pace of change parameters'!$E$23:$I$23,1,$B$6)-INDEX('Pace of change parameters'!$E$24:$I$24,1,$B$6))))</f>
        <v>1</v>
      </c>
      <c r="W120" s="123">
        <f>MIN(S120, S120+(INDEX('Pace of change parameters'!$E$25:$I$25,1,$B$6)-S120)*(1-V120))</f>
        <v>4.8479966349062042E-2</v>
      </c>
      <c r="X120" s="123">
        <v>4.3099999999999916E-2</v>
      </c>
      <c r="Y120" s="99">
        <f t="shared" si="13"/>
        <v>39861.111360658644</v>
      </c>
      <c r="Z120" s="88">
        <v>0</v>
      </c>
      <c r="AA120" s="90">
        <f t="shared" si="17"/>
        <v>53030.643358556532</v>
      </c>
      <c r="AB120" s="90">
        <f>IF(INDEX('Pace of change parameters'!$E$27:$I$27,1,$B$6)=1,MAX(AA120,Y120),Y120)</f>
        <v>39861.111360658644</v>
      </c>
      <c r="AC120" s="88">
        <f t="shared" si="14"/>
        <v>4.8479966349062042E-2</v>
      </c>
      <c r="AD120" s="134">
        <v>4.3099999999999916E-2</v>
      </c>
      <c r="AE120" s="51">
        <f t="shared" si="15"/>
        <v>39861</v>
      </c>
      <c r="AF120" s="51">
        <v>212.684850418552</v>
      </c>
      <c r="AG120" s="15">
        <f t="shared" si="20"/>
        <v>4.8477037192908634E-2</v>
      </c>
      <c r="AH120" s="15">
        <f t="shared" si="20"/>
        <v>4.3097085873949004E-2</v>
      </c>
      <c r="AI120" s="51"/>
      <c r="AJ120" s="51">
        <v>53030.643358556532</v>
      </c>
      <c r="AK120" s="51">
        <v>282.95362510509455</v>
      </c>
      <c r="AL120" s="15">
        <f t="shared" si="18"/>
        <v>-0.24834025243692615</v>
      </c>
      <c r="AM120" s="53">
        <f t="shared" si="18"/>
        <v>-0.24834025243692615</v>
      </c>
    </row>
    <row r="121" spans="1:39" x14ac:dyDescent="0.2">
      <c r="A121" s="160" t="s">
        <v>289</v>
      </c>
      <c r="B121" s="160" t="s">
        <v>290</v>
      </c>
      <c r="D121" s="62">
        <v>142320</v>
      </c>
      <c r="E121" s="67">
        <v>233.75332171148648</v>
      </c>
      <c r="F121" s="50"/>
      <c r="G121" s="82">
        <v>159081.0912268445</v>
      </c>
      <c r="H121" s="75">
        <v>258.8451025233976</v>
      </c>
      <c r="I121" s="84"/>
      <c r="J121" s="94">
        <f t="shared" si="19"/>
        <v>-0.10536193269471428</v>
      </c>
      <c r="K121" s="117">
        <f t="shared" si="19"/>
        <v>-9.6937436974079971E-2</v>
      </c>
      <c r="L121" s="94">
        <v>5.2922510138275758E-2</v>
      </c>
      <c r="M121" s="88">
        <f>INDEX('Pace of change parameters'!$E$20:$I$20,1,$B$6)</f>
        <v>4.3099999999999999E-2</v>
      </c>
      <c r="N121" s="99">
        <f>IF(INDEX('Pace of change parameters'!$E$28:$I$28,1,$B$6)=1,(1+L121)*D121,D121)</f>
        <v>149851.93164287941</v>
      </c>
      <c r="O121" s="85">
        <f>IF(K121&lt;INDEX('Pace of change parameters'!$E$16:$I$16,1,$B$6),1,IF(K121&gt;INDEX('Pace of change parameters'!$E$17:$I$17,1,$B$6),0,(K121-INDEX('Pace of change parameters'!$E$17:$I$17,1,$B$6))/(INDEX('Pace of change parameters'!$E$16:$I$16,1,$B$6)-INDEX('Pace of change parameters'!$E$17:$I$17,1,$B$6))))</f>
        <v>0</v>
      </c>
      <c r="P121" s="52">
        <v>5.2922510138275758E-2</v>
      </c>
      <c r="Q121" s="52">
        <v>4.3099999999999916E-2</v>
      </c>
      <c r="R121" s="9">
        <f>IF(INDEX('Pace of change parameters'!$E$29:$I$29,1,$B$6)=1,D121*(1+P121),D121)</f>
        <v>149851.93164287941</v>
      </c>
      <c r="S121" s="94">
        <f>IF(P121&lt;INDEX('Pace of change parameters'!$E$22:$I$22,1,$B$6),INDEX('Pace of change parameters'!$E$22:$I$22,1,$B$6),P121)</f>
        <v>5.2922510138275758E-2</v>
      </c>
      <c r="T121" s="123">
        <v>4.3099999999999916E-2</v>
      </c>
      <c r="U121" s="108">
        <f t="shared" si="12"/>
        <v>149851.93164287941</v>
      </c>
      <c r="V121" s="122">
        <f>IF(J121&gt;INDEX('Pace of change parameters'!$E$24:$I$24,1,$B$6),0,IF(J121&lt;INDEX('Pace of change parameters'!$E$23:$I$23,1,$B$6),1,(J121-INDEX('Pace of change parameters'!$E$24:$I$24,1,$B$6))/(INDEX('Pace of change parameters'!$E$23:$I$23,1,$B$6)-INDEX('Pace of change parameters'!$E$24:$I$24,1,$B$6))))</f>
        <v>1</v>
      </c>
      <c r="W121" s="123">
        <f>MIN(S121, S121+(INDEX('Pace of change parameters'!$E$25:$I$25,1,$B$6)-S121)*(1-V121))</f>
        <v>5.2922510138275758E-2</v>
      </c>
      <c r="X121" s="123">
        <v>4.3099999999999916E-2</v>
      </c>
      <c r="Y121" s="99">
        <f t="shared" si="13"/>
        <v>149851.93164287941</v>
      </c>
      <c r="Z121" s="88">
        <v>-7.7632096544469897E-3</v>
      </c>
      <c r="AA121" s="90">
        <f t="shared" si="17"/>
        <v>165792.28503484937</v>
      </c>
      <c r="AB121" s="90">
        <f>IF(INDEX('Pace of change parameters'!$E$27:$I$27,1,$B$6)=1,MAX(AA121,Y121),Y121)</f>
        <v>149851.93164287941</v>
      </c>
      <c r="AC121" s="88">
        <f t="shared" si="14"/>
        <v>5.2922510138275758E-2</v>
      </c>
      <c r="AD121" s="134">
        <v>4.3099999999999916E-2</v>
      </c>
      <c r="AE121" s="51">
        <f t="shared" si="15"/>
        <v>149852</v>
      </c>
      <c r="AF121" s="51">
        <v>243.82820110295253</v>
      </c>
      <c r="AG121" s="15">
        <f t="shared" si="20"/>
        <v>5.2922990444069784E-2</v>
      </c>
      <c r="AH121" s="15">
        <f t="shared" si="20"/>
        <v>4.3100475825114115E-2</v>
      </c>
      <c r="AI121" s="51"/>
      <c r="AJ121" s="51">
        <v>167089.43535253426</v>
      </c>
      <c r="AK121" s="51">
        <v>271.8756936531812</v>
      </c>
      <c r="AL121" s="15">
        <f t="shared" si="18"/>
        <v>-0.10316292778275171</v>
      </c>
      <c r="AM121" s="53">
        <f t="shared" si="18"/>
        <v>-0.10316292778275171</v>
      </c>
    </row>
    <row r="122" spans="1:39" x14ac:dyDescent="0.2">
      <c r="A122" s="160" t="s">
        <v>291</v>
      </c>
      <c r="B122" s="160" t="s">
        <v>292</v>
      </c>
      <c r="D122" s="62">
        <v>52599</v>
      </c>
      <c r="E122" s="67">
        <v>219.0223888784503</v>
      </c>
      <c r="F122" s="50"/>
      <c r="G122" s="82">
        <v>65057.412413019738</v>
      </c>
      <c r="H122" s="75">
        <v>269.78090860180322</v>
      </c>
      <c r="I122" s="84"/>
      <c r="J122" s="94">
        <f t="shared" si="19"/>
        <v>-0.1914987385899547</v>
      </c>
      <c r="K122" s="117">
        <f t="shared" si="19"/>
        <v>-0.18814718945984621</v>
      </c>
      <c r="L122" s="94">
        <v>4.7424051259386868E-2</v>
      </c>
      <c r="M122" s="88">
        <f>INDEX('Pace of change parameters'!$E$20:$I$20,1,$B$6)</f>
        <v>4.3099999999999999E-2</v>
      </c>
      <c r="N122" s="99">
        <f>IF(INDEX('Pace of change parameters'!$E$28:$I$28,1,$B$6)=1,(1+L122)*D122,D122)</f>
        <v>55093.45767219249</v>
      </c>
      <c r="O122" s="85">
        <f>IF(K122&lt;INDEX('Pace of change parameters'!$E$16:$I$16,1,$B$6),1,IF(K122&gt;INDEX('Pace of change parameters'!$E$17:$I$17,1,$B$6),0,(K122-INDEX('Pace of change parameters'!$E$17:$I$17,1,$B$6))/(INDEX('Pace of change parameters'!$E$16:$I$16,1,$B$6)-INDEX('Pace of change parameters'!$E$17:$I$17,1,$B$6))))</f>
        <v>0</v>
      </c>
      <c r="P122" s="52">
        <v>4.7424051259386868E-2</v>
      </c>
      <c r="Q122" s="52">
        <v>4.3099999999999916E-2</v>
      </c>
      <c r="R122" s="9">
        <f>IF(INDEX('Pace of change parameters'!$E$29:$I$29,1,$B$6)=1,D122*(1+P122),D122)</f>
        <v>55093.45767219249</v>
      </c>
      <c r="S122" s="94">
        <f>IF(P122&lt;INDEX('Pace of change parameters'!$E$22:$I$22,1,$B$6),INDEX('Pace of change parameters'!$E$22:$I$22,1,$B$6),P122)</f>
        <v>4.7424051259386868E-2</v>
      </c>
      <c r="T122" s="123">
        <v>4.3099999999999916E-2</v>
      </c>
      <c r="U122" s="108">
        <f t="shared" si="12"/>
        <v>55093.45767219249</v>
      </c>
      <c r="V122" s="122">
        <f>IF(J122&gt;INDEX('Pace of change parameters'!$E$24:$I$24,1,$B$6),0,IF(J122&lt;INDEX('Pace of change parameters'!$E$23:$I$23,1,$B$6),1,(J122-INDEX('Pace of change parameters'!$E$24:$I$24,1,$B$6))/(INDEX('Pace of change parameters'!$E$23:$I$23,1,$B$6)-INDEX('Pace of change parameters'!$E$24:$I$24,1,$B$6))))</f>
        <v>1</v>
      </c>
      <c r="W122" s="123">
        <f>MIN(S122, S122+(INDEX('Pace of change parameters'!$E$25:$I$25,1,$B$6)-S122)*(1-V122))</f>
        <v>4.7424051259386868E-2</v>
      </c>
      <c r="X122" s="123">
        <v>4.3099999999999916E-2</v>
      </c>
      <c r="Y122" s="99">
        <f t="shared" si="13"/>
        <v>55093.45767219249</v>
      </c>
      <c r="Z122" s="88">
        <v>0</v>
      </c>
      <c r="AA122" s="90">
        <f t="shared" si="17"/>
        <v>68332.485160587516</v>
      </c>
      <c r="AB122" s="90">
        <f>IF(INDEX('Pace of change parameters'!$E$27:$I$27,1,$B$6)=1,MAX(AA122,Y122),Y122)</f>
        <v>55093.45767219249</v>
      </c>
      <c r="AC122" s="88">
        <f t="shared" si="14"/>
        <v>4.7424051259386868E-2</v>
      </c>
      <c r="AD122" s="134">
        <v>4.3099999999999916E-2</v>
      </c>
      <c r="AE122" s="51">
        <f t="shared" si="15"/>
        <v>55093</v>
      </c>
      <c r="AF122" s="51">
        <v>228.460355958219</v>
      </c>
      <c r="AG122" s="15">
        <f t="shared" si="20"/>
        <v>4.7415350101712939E-2</v>
      </c>
      <c r="AH122" s="15">
        <f t="shared" si="20"/>
        <v>4.3091334763070366E-2</v>
      </c>
      <c r="AI122" s="51"/>
      <c r="AJ122" s="51">
        <v>68332.485160587516</v>
      </c>
      <c r="AK122" s="51">
        <v>283.36202209532138</v>
      </c>
      <c r="AL122" s="15">
        <f t="shared" si="18"/>
        <v>-0.1937509682177303</v>
      </c>
      <c r="AM122" s="53">
        <f t="shared" si="18"/>
        <v>-0.19375096821773019</v>
      </c>
    </row>
    <row r="123" spans="1:39" x14ac:dyDescent="0.2">
      <c r="A123" s="160" t="s">
        <v>293</v>
      </c>
      <c r="B123" s="160" t="s">
        <v>294</v>
      </c>
      <c r="D123" s="62">
        <v>167811</v>
      </c>
      <c r="E123" s="67">
        <v>254.58936318446561</v>
      </c>
      <c r="F123" s="50"/>
      <c r="G123" s="82">
        <v>179235.69168799199</v>
      </c>
      <c r="H123" s="75">
        <v>269.0684370323192</v>
      </c>
      <c r="I123" s="84"/>
      <c r="J123" s="94">
        <f t="shared" si="19"/>
        <v>-6.3741164387502325E-2</v>
      </c>
      <c r="K123" s="117">
        <f t="shared" si="19"/>
        <v>-5.3811862913205388E-2</v>
      </c>
      <c r="L123" s="94">
        <v>5.4162383578002293E-2</v>
      </c>
      <c r="M123" s="88">
        <f>INDEX('Pace of change parameters'!$E$20:$I$20,1,$B$6)</f>
        <v>4.3099999999999999E-2</v>
      </c>
      <c r="N123" s="99">
        <f>IF(INDEX('Pace of change parameters'!$E$28:$I$28,1,$B$6)=1,(1+L123)*D123,D123)</f>
        <v>176900.04375060814</v>
      </c>
      <c r="O123" s="85">
        <f>IF(K123&lt;INDEX('Pace of change parameters'!$E$16:$I$16,1,$B$6),1,IF(K123&gt;INDEX('Pace of change parameters'!$E$17:$I$17,1,$B$6),0,(K123-INDEX('Pace of change parameters'!$E$17:$I$17,1,$B$6))/(INDEX('Pace of change parameters'!$E$16:$I$16,1,$B$6)-INDEX('Pace of change parameters'!$E$17:$I$17,1,$B$6))))</f>
        <v>0</v>
      </c>
      <c r="P123" s="52">
        <v>5.4162383578002293E-2</v>
      </c>
      <c r="Q123" s="52">
        <v>4.3099999999999916E-2</v>
      </c>
      <c r="R123" s="9">
        <f>IF(INDEX('Pace of change parameters'!$E$29:$I$29,1,$B$6)=1,D123*(1+P123),D123)</f>
        <v>176900.04375060814</v>
      </c>
      <c r="S123" s="94">
        <f>IF(P123&lt;INDEX('Pace of change parameters'!$E$22:$I$22,1,$B$6),INDEX('Pace of change parameters'!$E$22:$I$22,1,$B$6),P123)</f>
        <v>5.4162383578002293E-2</v>
      </c>
      <c r="T123" s="123">
        <v>4.3099999999999916E-2</v>
      </c>
      <c r="U123" s="108">
        <f t="shared" si="12"/>
        <v>176900.04375060814</v>
      </c>
      <c r="V123" s="122">
        <f>IF(J123&gt;INDEX('Pace of change parameters'!$E$24:$I$24,1,$B$6),0,IF(J123&lt;INDEX('Pace of change parameters'!$E$23:$I$23,1,$B$6),1,(J123-INDEX('Pace of change parameters'!$E$24:$I$24,1,$B$6))/(INDEX('Pace of change parameters'!$E$23:$I$23,1,$B$6)-INDEX('Pace of change parameters'!$E$24:$I$24,1,$B$6))))</f>
        <v>1</v>
      </c>
      <c r="W123" s="123">
        <f>MIN(S123, S123+(INDEX('Pace of change parameters'!$E$25:$I$25,1,$B$6)-S123)*(1-V123))</f>
        <v>5.4162383578002293E-2</v>
      </c>
      <c r="X123" s="123">
        <v>4.3099999999999916E-2</v>
      </c>
      <c r="Y123" s="99">
        <f t="shared" si="13"/>
        <v>176900.04375060814</v>
      </c>
      <c r="Z123" s="88">
        <v>-1.6210552030929581E-2</v>
      </c>
      <c r="AA123" s="90">
        <f t="shared" si="17"/>
        <v>185206.86744850635</v>
      </c>
      <c r="AB123" s="90">
        <f>IF(INDEX('Pace of change parameters'!$E$27:$I$27,1,$B$6)=1,MAX(AA123,Y123),Y123)</f>
        <v>176900.04375060814</v>
      </c>
      <c r="AC123" s="88">
        <f t="shared" si="14"/>
        <v>5.4162383578002293E-2</v>
      </c>
      <c r="AD123" s="134">
        <v>4.3099999999999916E-2</v>
      </c>
      <c r="AE123" s="51">
        <f t="shared" si="15"/>
        <v>176900</v>
      </c>
      <c r="AF123" s="51">
        <v>265.56209905934787</v>
      </c>
      <c r="AG123" s="15">
        <f t="shared" si="20"/>
        <v>5.4162122864412909E-2</v>
      </c>
      <c r="AH123" s="15">
        <f t="shared" si="20"/>
        <v>4.3099742022339793E-2</v>
      </c>
      <c r="AI123" s="51"/>
      <c r="AJ123" s="51">
        <v>188258.64399221441</v>
      </c>
      <c r="AK123" s="51">
        <v>282.61368380236831</v>
      </c>
      <c r="AL123" s="15">
        <f t="shared" si="18"/>
        <v>-6.033531184195795E-2</v>
      </c>
      <c r="AM123" s="53">
        <f t="shared" si="18"/>
        <v>-6.0335311841958172E-2</v>
      </c>
    </row>
    <row r="124" spans="1:39" x14ac:dyDescent="0.2">
      <c r="A124" s="160" t="s">
        <v>295</v>
      </c>
      <c r="B124" s="160" t="s">
        <v>296</v>
      </c>
      <c r="D124" s="62">
        <v>91894</v>
      </c>
      <c r="E124" s="67">
        <v>225.09217357766516</v>
      </c>
      <c r="F124" s="50"/>
      <c r="G124" s="82">
        <v>100659.9366717136</v>
      </c>
      <c r="H124" s="75">
        <v>245.16983327117782</v>
      </c>
      <c r="I124" s="84"/>
      <c r="J124" s="94">
        <f t="shared" si="19"/>
        <v>-8.7084663089967096E-2</v>
      </c>
      <c r="K124" s="117">
        <f t="shared" si="19"/>
        <v>-8.1892863512719072E-2</v>
      </c>
      <c r="L124" s="94">
        <v>4.9032166894421358E-2</v>
      </c>
      <c r="M124" s="88">
        <f>INDEX('Pace of change parameters'!$E$20:$I$20,1,$B$6)</f>
        <v>4.3099999999999999E-2</v>
      </c>
      <c r="N124" s="99">
        <f>IF(INDEX('Pace of change parameters'!$E$28:$I$28,1,$B$6)=1,(1+L124)*D124,D124)</f>
        <v>96399.761944595957</v>
      </c>
      <c r="O124" s="85">
        <f>IF(K124&lt;INDEX('Pace of change parameters'!$E$16:$I$16,1,$B$6),1,IF(K124&gt;INDEX('Pace of change parameters'!$E$17:$I$17,1,$B$6),0,(K124-INDEX('Pace of change parameters'!$E$17:$I$17,1,$B$6))/(INDEX('Pace of change parameters'!$E$16:$I$16,1,$B$6)-INDEX('Pace of change parameters'!$E$17:$I$17,1,$B$6))))</f>
        <v>0</v>
      </c>
      <c r="P124" s="52">
        <v>4.9032166894421358E-2</v>
      </c>
      <c r="Q124" s="52">
        <v>4.3099999999999916E-2</v>
      </c>
      <c r="R124" s="9">
        <f>IF(INDEX('Pace of change parameters'!$E$29:$I$29,1,$B$6)=1,D124*(1+P124),D124)</f>
        <v>96399.761944595957</v>
      </c>
      <c r="S124" s="94">
        <f>IF(P124&lt;INDEX('Pace of change parameters'!$E$22:$I$22,1,$B$6),INDEX('Pace of change parameters'!$E$22:$I$22,1,$B$6),P124)</f>
        <v>4.9032166894421358E-2</v>
      </c>
      <c r="T124" s="123">
        <v>4.3099999999999916E-2</v>
      </c>
      <c r="U124" s="108">
        <f t="shared" si="12"/>
        <v>96399.761944595957</v>
      </c>
      <c r="V124" s="122">
        <f>IF(J124&gt;INDEX('Pace of change parameters'!$E$24:$I$24,1,$B$6),0,IF(J124&lt;INDEX('Pace of change parameters'!$E$23:$I$23,1,$B$6),1,(J124-INDEX('Pace of change parameters'!$E$24:$I$24,1,$B$6))/(INDEX('Pace of change parameters'!$E$23:$I$23,1,$B$6)-INDEX('Pace of change parameters'!$E$24:$I$24,1,$B$6))))</f>
        <v>1</v>
      </c>
      <c r="W124" s="123">
        <f>MIN(S124, S124+(INDEX('Pace of change parameters'!$E$25:$I$25,1,$B$6)-S124)*(1-V124))</f>
        <v>4.9032166894421358E-2</v>
      </c>
      <c r="X124" s="123">
        <v>4.3099999999999916E-2</v>
      </c>
      <c r="Y124" s="99">
        <f t="shared" si="13"/>
        <v>96399.761944595957</v>
      </c>
      <c r="Z124" s="88">
        <v>-1.8182182327381891E-2</v>
      </c>
      <c r="AA124" s="90">
        <f t="shared" si="17"/>
        <v>103804.93291127658</v>
      </c>
      <c r="AB124" s="90">
        <f>IF(INDEX('Pace of change parameters'!$E$27:$I$27,1,$B$6)=1,MAX(AA124,Y124),Y124)</f>
        <v>96399.761944595957</v>
      </c>
      <c r="AC124" s="88">
        <f t="shared" si="14"/>
        <v>4.9032166894421358E-2</v>
      </c>
      <c r="AD124" s="134">
        <v>4.3099999999999916E-2</v>
      </c>
      <c r="AE124" s="51">
        <f t="shared" si="15"/>
        <v>96400</v>
      </c>
      <c r="AF124" s="51">
        <v>234.79422607249688</v>
      </c>
      <c r="AG124" s="15">
        <f t="shared" si="20"/>
        <v>4.903475743791752E-2</v>
      </c>
      <c r="AH124" s="15">
        <f t="shared" si="20"/>
        <v>4.3102575894244266E-2</v>
      </c>
      <c r="AI124" s="51"/>
      <c r="AJ124" s="51">
        <v>105727.2856967949</v>
      </c>
      <c r="AK124" s="51">
        <v>257.51199398262162</v>
      </c>
      <c r="AL124" s="15">
        <f t="shared" si="18"/>
        <v>-8.8220232225990625E-2</v>
      </c>
      <c r="AM124" s="53">
        <f t="shared" si="18"/>
        <v>-8.8220232225990403E-2</v>
      </c>
    </row>
    <row r="125" spans="1:39" x14ac:dyDescent="0.2">
      <c r="A125" s="160" t="s">
        <v>297</v>
      </c>
      <c r="B125" s="160" t="s">
        <v>298</v>
      </c>
      <c r="D125" s="62">
        <v>68097</v>
      </c>
      <c r="E125" s="67">
        <v>286.37291713167951</v>
      </c>
      <c r="F125" s="50"/>
      <c r="G125" s="82">
        <v>69505.786539031615</v>
      </c>
      <c r="H125" s="75">
        <v>289.2453371386394</v>
      </c>
      <c r="I125" s="84"/>
      <c r="J125" s="94">
        <f t="shared" si="19"/>
        <v>-2.0268622357657917E-2</v>
      </c>
      <c r="K125" s="117">
        <f t="shared" si="19"/>
        <v>-9.9307391966118042E-3</v>
      </c>
      <c r="L125" s="94">
        <v>5.4106533189981931E-2</v>
      </c>
      <c r="M125" s="88">
        <f>INDEX('Pace of change parameters'!$E$20:$I$20,1,$B$6)</f>
        <v>4.3099999999999999E-2</v>
      </c>
      <c r="N125" s="99">
        <f>IF(INDEX('Pace of change parameters'!$E$28:$I$28,1,$B$6)=1,(1+L125)*D125,D125)</f>
        <v>71781.492590638198</v>
      </c>
      <c r="O125" s="85">
        <f>IF(K125&lt;INDEX('Pace of change parameters'!$E$16:$I$16,1,$B$6),1,IF(K125&gt;INDEX('Pace of change parameters'!$E$17:$I$17,1,$B$6),0,(K125-INDEX('Pace of change parameters'!$E$17:$I$17,1,$B$6))/(INDEX('Pace of change parameters'!$E$16:$I$16,1,$B$6)-INDEX('Pace of change parameters'!$E$17:$I$17,1,$B$6))))</f>
        <v>0</v>
      </c>
      <c r="P125" s="52">
        <v>5.4106533189981931E-2</v>
      </c>
      <c r="Q125" s="52">
        <v>4.3099999999999916E-2</v>
      </c>
      <c r="R125" s="9">
        <f>IF(INDEX('Pace of change parameters'!$E$29:$I$29,1,$B$6)=1,D125*(1+P125),D125)</f>
        <v>71781.492590638198</v>
      </c>
      <c r="S125" s="94">
        <f>IF(P125&lt;INDEX('Pace of change parameters'!$E$22:$I$22,1,$B$6),INDEX('Pace of change parameters'!$E$22:$I$22,1,$B$6),P125)</f>
        <v>5.4106533189981931E-2</v>
      </c>
      <c r="T125" s="123">
        <v>4.3099999999999916E-2</v>
      </c>
      <c r="U125" s="108">
        <f t="shared" si="12"/>
        <v>71781.492590638198</v>
      </c>
      <c r="V125" s="122">
        <f>IF(J125&gt;INDEX('Pace of change parameters'!$E$24:$I$24,1,$B$6),0,IF(J125&lt;INDEX('Pace of change parameters'!$E$23:$I$23,1,$B$6),1,(J125-INDEX('Pace of change parameters'!$E$24:$I$24,1,$B$6))/(INDEX('Pace of change parameters'!$E$23:$I$23,1,$B$6)-INDEX('Pace of change parameters'!$E$24:$I$24,1,$B$6))))</f>
        <v>1</v>
      </c>
      <c r="W125" s="123">
        <f>MIN(S125, S125+(INDEX('Pace of change parameters'!$E$25:$I$25,1,$B$6)-S125)*(1-V125))</f>
        <v>5.4106533189981931E-2</v>
      </c>
      <c r="X125" s="123">
        <v>4.3099999999999916E-2</v>
      </c>
      <c r="Y125" s="99">
        <f t="shared" si="13"/>
        <v>71781.492590638198</v>
      </c>
      <c r="Z125" s="88">
        <v>-2.8309546756539183E-2</v>
      </c>
      <c r="AA125" s="90">
        <f t="shared" si="17"/>
        <v>70938.063400112107</v>
      </c>
      <c r="AB125" s="90">
        <f>IF(INDEX('Pace of change parameters'!$E$27:$I$27,1,$B$6)=1,MAX(AA125,Y125),Y125)</f>
        <v>71781.492590638198</v>
      </c>
      <c r="AC125" s="88">
        <f t="shared" si="14"/>
        <v>5.4106533189981931E-2</v>
      </c>
      <c r="AD125" s="134">
        <v>4.3099999999999916E-2</v>
      </c>
      <c r="AE125" s="51">
        <f t="shared" si="15"/>
        <v>71781</v>
      </c>
      <c r="AF125" s="51">
        <v>298.7135399653294</v>
      </c>
      <c r="AG125" s="15">
        <f t="shared" si="20"/>
        <v>5.4099299528613587E-2</v>
      </c>
      <c r="AH125" s="15">
        <f t="shared" si="20"/>
        <v>4.3092841869454501E-2</v>
      </c>
      <c r="AI125" s="51"/>
      <c r="AJ125" s="51">
        <v>73004.796088429095</v>
      </c>
      <c r="AK125" s="51">
        <v>303.80631467967413</v>
      </c>
      <c r="AL125" s="15">
        <f t="shared" si="18"/>
        <v>-1.6763228637016403E-2</v>
      </c>
      <c r="AM125" s="53">
        <f t="shared" si="18"/>
        <v>-1.6763228637016403E-2</v>
      </c>
    </row>
    <row r="126" spans="1:39" x14ac:dyDescent="0.2">
      <c r="A126" s="160" t="s">
        <v>299</v>
      </c>
      <c r="B126" s="160" t="s">
        <v>300</v>
      </c>
      <c r="D126" s="62">
        <v>84517</v>
      </c>
      <c r="E126" s="67">
        <v>214.47902993754269</v>
      </c>
      <c r="F126" s="50"/>
      <c r="G126" s="82">
        <v>95778.891396896404</v>
      </c>
      <c r="H126" s="75">
        <v>241.31414234499022</v>
      </c>
      <c r="I126" s="84"/>
      <c r="J126" s="94">
        <f t="shared" si="19"/>
        <v>-0.11758218572637735</v>
      </c>
      <c r="K126" s="117">
        <f t="shared" si="19"/>
        <v>-0.11120406017929618</v>
      </c>
      <c r="L126" s="94">
        <v>5.0639538130966999E-2</v>
      </c>
      <c r="M126" s="88">
        <f>INDEX('Pace of change parameters'!$E$20:$I$20,1,$B$6)</f>
        <v>4.3099999999999999E-2</v>
      </c>
      <c r="N126" s="99">
        <f>IF(INDEX('Pace of change parameters'!$E$28:$I$28,1,$B$6)=1,(1+L126)*D126,D126)</f>
        <v>88796.901844214939</v>
      </c>
      <c r="O126" s="85">
        <f>IF(K126&lt;INDEX('Pace of change parameters'!$E$16:$I$16,1,$B$6),1,IF(K126&gt;INDEX('Pace of change parameters'!$E$17:$I$17,1,$B$6),0,(K126-INDEX('Pace of change parameters'!$E$17:$I$17,1,$B$6))/(INDEX('Pace of change parameters'!$E$16:$I$16,1,$B$6)-INDEX('Pace of change parameters'!$E$17:$I$17,1,$B$6))))</f>
        <v>0</v>
      </c>
      <c r="P126" s="52">
        <v>5.0639538130966999E-2</v>
      </c>
      <c r="Q126" s="52">
        <v>4.3099999999999916E-2</v>
      </c>
      <c r="R126" s="9">
        <f>IF(INDEX('Pace of change parameters'!$E$29:$I$29,1,$B$6)=1,D126*(1+P126),D126)</f>
        <v>88796.901844214939</v>
      </c>
      <c r="S126" s="94">
        <f>IF(P126&lt;INDEX('Pace of change parameters'!$E$22:$I$22,1,$B$6),INDEX('Pace of change parameters'!$E$22:$I$22,1,$B$6),P126)</f>
        <v>5.0639538130966999E-2</v>
      </c>
      <c r="T126" s="123">
        <v>4.3099999999999916E-2</v>
      </c>
      <c r="U126" s="108">
        <f t="shared" si="12"/>
        <v>88796.901844214939</v>
      </c>
      <c r="V126" s="122">
        <f>IF(J126&gt;INDEX('Pace of change parameters'!$E$24:$I$24,1,$B$6),0,IF(J126&lt;INDEX('Pace of change parameters'!$E$23:$I$23,1,$B$6),1,(J126-INDEX('Pace of change parameters'!$E$24:$I$24,1,$B$6))/(INDEX('Pace of change parameters'!$E$23:$I$23,1,$B$6)-INDEX('Pace of change parameters'!$E$24:$I$24,1,$B$6))))</f>
        <v>1</v>
      </c>
      <c r="W126" s="123">
        <f>MIN(S126, S126+(INDEX('Pace of change parameters'!$E$25:$I$25,1,$B$6)-S126)*(1-V126))</f>
        <v>5.0639538130966999E-2</v>
      </c>
      <c r="X126" s="123">
        <v>4.3099999999999916E-2</v>
      </c>
      <c r="Y126" s="99">
        <f t="shared" si="13"/>
        <v>88796.901844214939</v>
      </c>
      <c r="Z126" s="88">
        <v>-6.4505371631665698E-3</v>
      </c>
      <c r="AA126" s="90">
        <f t="shared" si="17"/>
        <v>99951.594996724365</v>
      </c>
      <c r="AB126" s="90">
        <f>IF(INDEX('Pace of change parameters'!$E$27:$I$27,1,$B$6)=1,MAX(AA126,Y126),Y126)</f>
        <v>88796.901844214939</v>
      </c>
      <c r="AC126" s="88">
        <f t="shared" si="14"/>
        <v>5.0639538130966999E-2</v>
      </c>
      <c r="AD126" s="134">
        <v>4.3099999999999916E-2</v>
      </c>
      <c r="AE126" s="51">
        <f t="shared" si="15"/>
        <v>88797</v>
      </c>
      <c r="AF126" s="51">
        <v>223.72332343055749</v>
      </c>
      <c r="AG126" s="15">
        <f t="shared" si="20"/>
        <v>5.064069950424166E-2</v>
      </c>
      <c r="AH126" s="15">
        <f t="shared" si="20"/>
        <v>4.3101153039095674E-2</v>
      </c>
      <c r="AI126" s="51"/>
      <c r="AJ126" s="51">
        <v>100600.52240513265</v>
      </c>
      <c r="AK126" s="51">
        <v>253.46220267944344</v>
      </c>
      <c r="AL126" s="15">
        <f t="shared" si="18"/>
        <v>-0.11733062734603095</v>
      </c>
      <c r="AM126" s="53">
        <f t="shared" si="18"/>
        <v>-0.11733062734603095</v>
      </c>
    </row>
    <row r="127" spans="1:39" x14ac:dyDescent="0.2">
      <c r="A127" s="160" t="s">
        <v>301</v>
      </c>
      <c r="B127" s="160" t="s">
        <v>302</v>
      </c>
      <c r="D127" s="62">
        <v>82013</v>
      </c>
      <c r="E127" s="67">
        <v>233.9261366383906</v>
      </c>
      <c r="F127" s="50"/>
      <c r="G127" s="82">
        <v>90311.991736275028</v>
      </c>
      <c r="H127" s="75">
        <v>255.43373117521747</v>
      </c>
      <c r="I127" s="84"/>
      <c r="J127" s="94">
        <f t="shared" si="19"/>
        <v>-9.1892467176555748E-2</v>
      </c>
      <c r="K127" s="117">
        <f t="shared" si="19"/>
        <v>-8.4200291159171603E-2</v>
      </c>
      <c r="L127" s="94">
        <v>5.1935637315755345E-2</v>
      </c>
      <c r="M127" s="88">
        <f>INDEX('Pace of change parameters'!$E$20:$I$20,1,$B$6)</f>
        <v>4.3099999999999999E-2</v>
      </c>
      <c r="N127" s="99">
        <f>IF(INDEX('Pace of change parameters'!$E$28:$I$28,1,$B$6)=1,(1+L127)*D127,D127)</f>
        <v>86272.397423177041</v>
      </c>
      <c r="O127" s="85">
        <f>IF(K127&lt;INDEX('Pace of change parameters'!$E$16:$I$16,1,$B$6),1,IF(K127&gt;INDEX('Pace of change parameters'!$E$17:$I$17,1,$B$6),0,(K127-INDEX('Pace of change parameters'!$E$17:$I$17,1,$B$6))/(INDEX('Pace of change parameters'!$E$16:$I$16,1,$B$6)-INDEX('Pace of change parameters'!$E$17:$I$17,1,$B$6))))</f>
        <v>0</v>
      </c>
      <c r="P127" s="52">
        <v>5.1935637315755345E-2</v>
      </c>
      <c r="Q127" s="52">
        <v>4.3099999999999916E-2</v>
      </c>
      <c r="R127" s="9">
        <f>IF(INDEX('Pace of change parameters'!$E$29:$I$29,1,$B$6)=1,D127*(1+P127),D127)</f>
        <v>86272.397423177041</v>
      </c>
      <c r="S127" s="94">
        <f>IF(P127&lt;INDEX('Pace of change parameters'!$E$22:$I$22,1,$B$6),INDEX('Pace of change parameters'!$E$22:$I$22,1,$B$6),P127)</f>
        <v>5.1935637315755345E-2</v>
      </c>
      <c r="T127" s="123">
        <v>4.3099999999999916E-2</v>
      </c>
      <c r="U127" s="108">
        <f t="shared" si="12"/>
        <v>86272.397423177041</v>
      </c>
      <c r="V127" s="122">
        <f>IF(J127&gt;INDEX('Pace of change parameters'!$E$24:$I$24,1,$B$6),0,IF(J127&lt;INDEX('Pace of change parameters'!$E$23:$I$23,1,$B$6),1,(J127-INDEX('Pace of change parameters'!$E$24:$I$24,1,$B$6))/(INDEX('Pace of change parameters'!$E$23:$I$23,1,$B$6)-INDEX('Pace of change parameters'!$E$24:$I$24,1,$B$6))))</f>
        <v>1</v>
      </c>
      <c r="W127" s="123">
        <f>MIN(S127, S127+(INDEX('Pace of change parameters'!$E$25:$I$25,1,$B$6)-S127)*(1-V127))</f>
        <v>5.1935637315755345E-2</v>
      </c>
      <c r="X127" s="123">
        <v>4.3099999999999916E-2</v>
      </c>
      <c r="Y127" s="99">
        <f t="shared" si="13"/>
        <v>86272.397423177041</v>
      </c>
      <c r="Z127" s="88">
        <v>-1.0849662836591945E-2</v>
      </c>
      <c r="AA127" s="90">
        <f t="shared" si="17"/>
        <v>93829.230285778438</v>
      </c>
      <c r="AB127" s="90">
        <f>IF(INDEX('Pace of change parameters'!$E$27:$I$27,1,$B$6)=1,MAX(AA127,Y127),Y127)</f>
        <v>86272.397423177041</v>
      </c>
      <c r="AC127" s="88">
        <f t="shared" si="14"/>
        <v>5.1935637315755345E-2</v>
      </c>
      <c r="AD127" s="134">
        <v>4.3099999999999916E-2</v>
      </c>
      <c r="AE127" s="51">
        <f t="shared" si="15"/>
        <v>86272</v>
      </c>
      <c r="AF127" s="51">
        <v>244.00722907650137</v>
      </c>
      <c r="AG127" s="15">
        <f t="shared" si="20"/>
        <v>5.1930791459890546E-2</v>
      </c>
      <c r="AH127" s="15">
        <f t="shared" si="20"/>
        <v>4.3095194846458629E-2</v>
      </c>
      <c r="AI127" s="51"/>
      <c r="AJ127" s="51">
        <v>94858.412073995802</v>
      </c>
      <c r="AK127" s="51">
        <v>268.29258953974244</v>
      </c>
      <c r="AL127" s="15">
        <f t="shared" si="18"/>
        <v>-9.0518193234120692E-2</v>
      </c>
      <c r="AM127" s="53">
        <f t="shared" si="18"/>
        <v>-9.0518193234120803E-2</v>
      </c>
    </row>
    <row r="128" spans="1:39" x14ac:dyDescent="0.2">
      <c r="A128" s="160" t="s">
        <v>303</v>
      </c>
      <c r="B128" s="160" t="s">
        <v>304</v>
      </c>
      <c r="D128" s="62">
        <v>46583</v>
      </c>
      <c r="E128" s="67">
        <v>266.63798219920687</v>
      </c>
      <c r="F128" s="50"/>
      <c r="G128" s="82">
        <v>53952.564325794097</v>
      </c>
      <c r="H128" s="75">
        <v>307.11396304525198</v>
      </c>
      <c r="I128" s="84"/>
      <c r="J128" s="94">
        <f t="shared" si="19"/>
        <v>-0.13659340233195916</v>
      </c>
      <c r="K128" s="117">
        <f t="shared" si="19"/>
        <v>-0.13179466164513376</v>
      </c>
      <c r="L128" s="94">
        <v>4.8897461386034236E-2</v>
      </c>
      <c r="M128" s="88">
        <f>INDEX('Pace of change parameters'!$E$20:$I$20,1,$B$6)</f>
        <v>4.3099999999999999E-2</v>
      </c>
      <c r="N128" s="99">
        <f>IF(INDEX('Pace of change parameters'!$E$28:$I$28,1,$B$6)=1,(1+L128)*D128,D128)</f>
        <v>48860.790443745631</v>
      </c>
      <c r="O128" s="85">
        <f>IF(K128&lt;INDEX('Pace of change parameters'!$E$16:$I$16,1,$B$6),1,IF(K128&gt;INDEX('Pace of change parameters'!$E$17:$I$17,1,$B$6),0,(K128-INDEX('Pace of change parameters'!$E$17:$I$17,1,$B$6))/(INDEX('Pace of change parameters'!$E$16:$I$16,1,$B$6)-INDEX('Pace of change parameters'!$E$17:$I$17,1,$B$6))))</f>
        <v>0</v>
      </c>
      <c r="P128" s="52">
        <v>4.8897461386034236E-2</v>
      </c>
      <c r="Q128" s="52">
        <v>4.3099999999999916E-2</v>
      </c>
      <c r="R128" s="9">
        <f>IF(INDEX('Pace of change parameters'!$E$29:$I$29,1,$B$6)=1,D128*(1+P128),D128)</f>
        <v>48860.790443745631</v>
      </c>
      <c r="S128" s="94">
        <f>IF(P128&lt;INDEX('Pace of change parameters'!$E$22:$I$22,1,$B$6),INDEX('Pace of change parameters'!$E$22:$I$22,1,$B$6),P128)</f>
        <v>4.8897461386034236E-2</v>
      </c>
      <c r="T128" s="123">
        <v>4.3099999999999916E-2</v>
      </c>
      <c r="U128" s="108">
        <f t="shared" si="12"/>
        <v>48860.790443745631</v>
      </c>
      <c r="V128" s="122">
        <f>IF(J128&gt;INDEX('Pace of change parameters'!$E$24:$I$24,1,$B$6),0,IF(J128&lt;INDEX('Pace of change parameters'!$E$23:$I$23,1,$B$6),1,(J128-INDEX('Pace of change parameters'!$E$24:$I$24,1,$B$6))/(INDEX('Pace of change parameters'!$E$23:$I$23,1,$B$6)-INDEX('Pace of change parameters'!$E$24:$I$24,1,$B$6))))</f>
        <v>1</v>
      </c>
      <c r="W128" s="123">
        <f>MIN(S128, S128+(INDEX('Pace of change parameters'!$E$25:$I$25,1,$B$6)-S128)*(1-V128))</f>
        <v>4.8897461386034236E-2</v>
      </c>
      <c r="X128" s="123">
        <v>4.3099999999999916E-2</v>
      </c>
      <c r="Y128" s="99">
        <f t="shared" si="13"/>
        <v>48860.790443745631</v>
      </c>
      <c r="Z128" s="88">
        <v>0</v>
      </c>
      <c r="AA128" s="90">
        <f t="shared" si="17"/>
        <v>56668.604920262071</v>
      </c>
      <c r="AB128" s="90">
        <f>IF(INDEX('Pace of change parameters'!$E$27:$I$27,1,$B$6)=1,MAX(AA128,Y128),Y128)</f>
        <v>48860.790443745631</v>
      </c>
      <c r="AC128" s="88">
        <f t="shared" si="14"/>
        <v>4.8897461386034236E-2</v>
      </c>
      <c r="AD128" s="134">
        <v>4.3099999999999916E-2</v>
      </c>
      <c r="AE128" s="51">
        <f t="shared" si="15"/>
        <v>48861</v>
      </c>
      <c r="AF128" s="51">
        <v>278.13127208820936</v>
      </c>
      <c r="AG128" s="15">
        <f t="shared" si="20"/>
        <v>4.8901959942468265E-2</v>
      </c>
      <c r="AH128" s="15">
        <f t="shared" si="20"/>
        <v>4.3104473692032963E-2</v>
      </c>
      <c r="AI128" s="51"/>
      <c r="AJ128" s="51">
        <v>56668.604920262071</v>
      </c>
      <c r="AK128" s="51">
        <v>322.57446990312621</v>
      </c>
      <c r="AL128" s="15">
        <f t="shared" si="18"/>
        <v>-0.1377765507241282</v>
      </c>
      <c r="AM128" s="53">
        <f t="shared" si="18"/>
        <v>-0.13777655072412831</v>
      </c>
    </row>
    <row r="129" spans="1:39" x14ac:dyDescent="0.2">
      <c r="A129" s="160" t="s">
        <v>305</v>
      </c>
      <c r="B129" s="160" t="s">
        <v>306</v>
      </c>
      <c r="D129" s="62">
        <v>50800</v>
      </c>
      <c r="E129" s="67">
        <v>228.99536038329975</v>
      </c>
      <c r="F129" s="50"/>
      <c r="G129" s="82">
        <v>58610.567088035801</v>
      </c>
      <c r="H129" s="75">
        <v>262.64462088453223</v>
      </c>
      <c r="I129" s="84"/>
      <c r="J129" s="94">
        <f t="shared" si="19"/>
        <v>-0.13326209719663629</v>
      </c>
      <c r="K129" s="117">
        <f t="shared" si="19"/>
        <v>-0.12811707465360911</v>
      </c>
      <c r="L129" s="94">
        <v>4.9291921453155974E-2</v>
      </c>
      <c r="M129" s="88">
        <f>INDEX('Pace of change parameters'!$E$20:$I$20,1,$B$6)</f>
        <v>4.3099999999999999E-2</v>
      </c>
      <c r="N129" s="99">
        <f>IF(INDEX('Pace of change parameters'!$E$28:$I$28,1,$B$6)=1,(1+L129)*D129,D129)</f>
        <v>53304.029609820325</v>
      </c>
      <c r="O129" s="85">
        <f>IF(K129&lt;INDEX('Pace of change parameters'!$E$16:$I$16,1,$B$6),1,IF(K129&gt;INDEX('Pace of change parameters'!$E$17:$I$17,1,$B$6),0,(K129-INDEX('Pace of change parameters'!$E$17:$I$17,1,$B$6))/(INDEX('Pace of change parameters'!$E$16:$I$16,1,$B$6)-INDEX('Pace of change parameters'!$E$17:$I$17,1,$B$6))))</f>
        <v>0</v>
      </c>
      <c r="P129" s="52">
        <v>4.9291921453155974E-2</v>
      </c>
      <c r="Q129" s="52">
        <v>4.3099999999999916E-2</v>
      </c>
      <c r="R129" s="9">
        <f>IF(INDEX('Pace of change parameters'!$E$29:$I$29,1,$B$6)=1,D129*(1+P129),D129)</f>
        <v>53304.029609820325</v>
      </c>
      <c r="S129" s="94">
        <f>IF(P129&lt;INDEX('Pace of change parameters'!$E$22:$I$22,1,$B$6),INDEX('Pace of change parameters'!$E$22:$I$22,1,$B$6),P129)</f>
        <v>4.9291921453155974E-2</v>
      </c>
      <c r="T129" s="123">
        <v>4.3099999999999916E-2</v>
      </c>
      <c r="U129" s="108">
        <f t="shared" si="12"/>
        <v>53304.029609820325</v>
      </c>
      <c r="V129" s="122">
        <f>IF(J129&gt;INDEX('Pace of change parameters'!$E$24:$I$24,1,$B$6),0,IF(J129&lt;INDEX('Pace of change parameters'!$E$23:$I$23,1,$B$6),1,(J129-INDEX('Pace of change parameters'!$E$24:$I$24,1,$B$6))/(INDEX('Pace of change parameters'!$E$23:$I$23,1,$B$6)-INDEX('Pace of change parameters'!$E$24:$I$24,1,$B$6))))</f>
        <v>1</v>
      </c>
      <c r="W129" s="123">
        <f>MIN(S129, S129+(INDEX('Pace of change parameters'!$E$25:$I$25,1,$B$6)-S129)*(1-V129))</f>
        <v>4.9291921453155974E-2</v>
      </c>
      <c r="X129" s="123">
        <v>4.3099999999999916E-2</v>
      </c>
      <c r="Y129" s="99">
        <f t="shared" si="13"/>
        <v>53304.029609820325</v>
      </c>
      <c r="Z129" s="88">
        <v>-2.6186368092030454E-3</v>
      </c>
      <c r="AA129" s="90">
        <f t="shared" si="17"/>
        <v>61399.891300244024</v>
      </c>
      <c r="AB129" s="90">
        <f>IF(INDEX('Pace of change parameters'!$E$27:$I$27,1,$B$6)=1,MAX(AA129,Y129),Y129)</f>
        <v>53304.029609820325</v>
      </c>
      <c r="AC129" s="88">
        <f t="shared" si="14"/>
        <v>4.9291921453155974E-2</v>
      </c>
      <c r="AD129" s="134">
        <v>4.3099999999999916E-2</v>
      </c>
      <c r="AE129" s="51">
        <f t="shared" si="15"/>
        <v>53304</v>
      </c>
      <c r="AF129" s="51">
        <v>238.86492772882474</v>
      </c>
      <c r="AG129" s="15">
        <f t="shared" si="20"/>
        <v>4.9291338582677202E-2</v>
      </c>
      <c r="AH129" s="15">
        <f t="shared" si="20"/>
        <v>4.3099420569067348E-2</v>
      </c>
      <c r="AI129" s="51"/>
      <c r="AJ129" s="51">
        <v>61561.097456057389</v>
      </c>
      <c r="AK129" s="51">
        <v>275.86648459305655</v>
      </c>
      <c r="AL129" s="15">
        <f t="shared" si="18"/>
        <v>-0.13412849668496152</v>
      </c>
      <c r="AM129" s="53">
        <f t="shared" si="18"/>
        <v>-0.13412849668496163</v>
      </c>
    </row>
    <row r="130" spans="1:39" x14ac:dyDescent="0.2">
      <c r="A130" s="160" t="s">
        <v>307</v>
      </c>
      <c r="B130" s="160" t="s">
        <v>308</v>
      </c>
      <c r="D130" s="62">
        <v>55420</v>
      </c>
      <c r="E130" s="67">
        <v>228.45435084959504</v>
      </c>
      <c r="F130" s="50"/>
      <c r="G130" s="82">
        <v>66284.082033046347</v>
      </c>
      <c r="H130" s="75">
        <v>270.7163903992319</v>
      </c>
      <c r="I130" s="84"/>
      <c r="J130" s="94">
        <f t="shared" si="19"/>
        <v>-0.16390182529238306</v>
      </c>
      <c r="K130" s="117">
        <f t="shared" si="19"/>
        <v>-0.15611186115222653</v>
      </c>
      <c r="L130" s="94">
        <v>5.2818609417415452E-2</v>
      </c>
      <c r="M130" s="88">
        <f>INDEX('Pace of change parameters'!$E$20:$I$20,1,$B$6)</f>
        <v>4.3099999999999999E-2</v>
      </c>
      <c r="N130" s="99">
        <f>IF(INDEX('Pace of change parameters'!$E$28:$I$28,1,$B$6)=1,(1+L130)*D130,D130)</f>
        <v>58347.207333913168</v>
      </c>
      <c r="O130" s="85">
        <f>IF(K130&lt;INDEX('Pace of change parameters'!$E$16:$I$16,1,$B$6),1,IF(K130&gt;INDEX('Pace of change parameters'!$E$17:$I$17,1,$B$6),0,(K130-INDEX('Pace of change parameters'!$E$17:$I$17,1,$B$6))/(INDEX('Pace of change parameters'!$E$16:$I$16,1,$B$6)-INDEX('Pace of change parameters'!$E$17:$I$17,1,$B$6))))</f>
        <v>0</v>
      </c>
      <c r="P130" s="52">
        <v>5.2818609417415452E-2</v>
      </c>
      <c r="Q130" s="52">
        <v>4.3099999999999916E-2</v>
      </c>
      <c r="R130" s="9">
        <f>IF(INDEX('Pace of change parameters'!$E$29:$I$29,1,$B$6)=1,D130*(1+P130),D130)</f>
        <v>58347.207333913168</v>
      </c>
      <c r="S130" s="94">
        <f>IF(P130&lt;INDEX('Pace of change parameters'!$E$22:$I$22,1,$B$6),INDEX('Pace of change parameters'!$E$22:$I$22,1,$B$6),P130)</f>
        <v>5.2818609417415452E-2</v>
      </c>
      <c r="T130" s="123">
        <v>4.3099999999999916E-2</v>
      </c>
      <c r="U130" s="108">
        <f t="shared" si="12"/>
        <v>58347.207333913168</v>
      </c>
      <c r="V130" s="122">
        <f>IF(J130&gt;INDEX('Pace of change parameters'!$E$24:$I$24,1,$B$6),0,IF(J130&lt;INDEX('Pace of change parameters'!$E$23:$I$23,1,$B$6),1,(J130-INDEX('Pace of change parameters'!$E$24:$I$24,1,$B$6))/(INDEX('Pace of change parameters'!$E$23:$I$23,1,$B$6)-INDEX('Pace of change parameters'!$E$24:$I$24,1,$B$6))))</f>
        <v>1</v>
      </c>
      <c r="W130" s="123">
        <f>MIN(S130, S130+(INDEX('Pace of change parameters'!$E$25:$I$25,1,$B$6)-S130)*(1-V130))</f>
        <v>5.2818609417415452E-2</v>
      </c>
      <c r="X130" s="123">
        <v>4.3099999999999916E-2</v>
      </c>
      <c r="Y130" s="99">
        <f t="shared" si="13"/>
        <v>58347.207333913168</v>
      </c>
      <c r="Z130" s="88">
        <v>-1.5031583176994268E-4</v>
      </c>
      <c r="AA130" s="90">
        <f t="shared" si="17"/>
        <v>69610.441762323622</v>
      </c>
      <c r="AB130" s="90">
        <f>IF(INDEX('Pace of change parameters'!$E$27:$I$27,1,$B$6)=1,MAX(AA130,Y130),Y130)</f>
        <v>58347.207333913168</v>
      </c>
      <c r="AC130" s="88">
        <f t="shared" si="14"/>
        <v>5.2818609417415452E-2</v>
      </c>
      <c r="AD130" s="134">
        <v>4.3099999999999916E-2</v>
      </c>
      <c r="AE130" s="51">
        <f t="shared" si="15"/>
        <v>58347</v>
      </c>
      <c r="AF130" s="51">
        <v>238.29988658135207</v>
      </c>
      <c r="AG130" s="15">
        <f t="shared" si="20"/>
        <v>5.2814868278599825E-2</v>
      </c>
      <c r="AH130" s="15">
        <f t="shared" si="20"/>
        <v>4.3096293395781915E-2</v>
      </c>
      <c r="AI130" s="51"/>
      <c r="AJ130" s="51">
        <v>69620.906886850891</v>
      </c>
      <c r="AK130" s="51">
        <v>284.34459723426124</v>
      </c>
      <c r="AL130" s="15">
        <f t="shared" si="18"/>
        <v>-0.16193277839907261</v>
      </c>
      <c r="AM130" s="53">
        <f t="shared" si="18"/>
        <v>-0.16193277839907261</v>
      </c>
    </row>
    <row r="131" spans="1:39" x14ac:dyDescent="0.2">
      <c r="A131" s="160" t="s">
        <v>309</v>
      </c>
      <c r="B131" s="160" t="s">
        <v>310</v>
      </c>
      <c r="D131" s="62">
        <v>45890</v>
      </c>
      <c r="E131" s="67">
        <v>240.36130741607701</v>
      </c>
      <c r="F131" s="50"/>
      <c r="G131" s="82">
        <v>51103.417312742909</v>
      </c>
      <c r="H131" s="75">
        <v>265.62947998287672</v>
      </c>
      <c r="I131" s="84"/>
      <c r="J131" s="94">
        <f t="shared" si="19"/>
        <v>-0.10201699977983503</v>
      </c>
      <c r="K131" s="117">
        <f t="shared" si="19"/>
        <v>-9.5125633526928488E-2</v>
      </c>
      <c r="L131" s="94">
        <v>5.1105033655029608E-2</v>
      </c>
      <c r="M131" s="88">
        <f>INDEX('Pace of change parameters'!$E$20:$I$20,1,$B$6)</f>
        <v>4.3099999999999999E-2</v>
      </c>
      <c r="N131" s="99">
        <f>IF(INDEX('Pace of change parameters'!$E$28:$I$28,1,$B$6)=1,(1+L131)*D131,D131)</f>
        <v>48235.209994429308</v>
      </c>
      <c r="O131" s="85">
        <f>IF(K131&lt;INDEX('Pace of change parameters'!$E$16:$I$16,1,$B$6),1,IF(K131&gt;INDEX('Pace of change parameters'!$E$17:$I$17,1,$B$6),0,(K131-INDEX('Pace of change parameters'!$E$17:$I$17,1,$B$6))/(INDEX('Pace of change parameters'!$E$16:$I$16,1,$B$6)-INDEX('Pace of change parameters'!$E$17:$I$17,1,$B$6))))</f>
        <v>0</v>
      </c>
      <c r="P131" s="52">
        <v>5.1105033655029608E-2</v>
      </c>
      <c r="Q131" s="52">
        <v>4.3099999999999916E-2</v>
      </c>
      <c r="R131" s="9">
        <f>IF(INDEX('Pace of change parameters'!$E$29:$I$29,1,$B$6)=1,D131*(1+P131),D131)</f>
        <v>48235.209994429308</v>
      </c>
      <c r="S131" s="94">
        <f>IF(P131&lt;INDEX('Pace of change parameters'!$E$22:$I$22,1,$B$6),INDEX('Pace of change parameters'!$E$22:$I$22,1,$B$6),P131)</f>
        <v>5.1105033655029608E-2</v>
      </c>
      <c r="T131" s="123">
        <v>4.3099999999999916E-2</v>
      </c>
      <c r="U131" s="108">
        <f t="shared" si="12"/>
        <v>48235.209994429308</v>
      </c>
      <c r="V131" s="122">
        <f>IF(J131&gt;INDEX('Pace of change parameters'!$E$24:$I$24,1,$B$6),0,IF(J131&lt;INDEX('Pace of change parameters'!$E$23:$I$23,1,$B$6),1,(J131-INDEX('Pace of change parameters'!$E$24:$I$24,1,$B$6))/(INDEX('Pace of change parameters'!$E$23:$I$23,1,$B$6)-INDEX('Pace of change parameters'!$E$24:$I$24,1,$B$6))))</f>
        <v>1</v>
      </c>
      <c r="W131" s="123">
        <f>MIN(S131, S131+(INDEX('Pace of change parameters'!$E$25:$I$25,1,$B$6)-S131)*(1-V131))</f>
        <v>5.1105033655029608E-2</v>
      </c>
      <c r="X131" s="123">
        <v>4.3099999999999916E-2</v>
      </c>
      <c r="Y131" s="99">
        <f t="shared" si="13"/>
        <v>48235.209994429308</v>
      </c>
      <c r="Z131" s="88">
        <v>-3.3278249504828938E-3</v>
      </c>
      <c r="AA131" s="90">
        <f t="shared" si="17"/>
        <v>53497.403802884553</v>
      </c>
      <c r="AB131" s="90">
        <f>IF(INDEX('Pace of change parameters'!$E$27:$I$27,1,$B$6)=1,MAX(AA131,Y131),Y131)</f>
        <v>48235.209994429308</v>
      </c>
      <c r="AC131" s="88">
        <f t="shared" si="14"/>
        <v>5.1105033655029608E-2</v>
      </c>
      <c r="AD131" s="134">
        <v>4.3099999999999916E-2</v>
      </c>
      <c r="AE131" s="51">
        <f t="shared" si="15"/>
        <v>48235</v>
      </c>
      <c r="AF131" s="51">
        <v>250.71978823966356</v>
      </c>
      <c r="AG131" s="15">
        <f t="shared" si="20"/>
        <v>5.1100457616038319E-2</v>
      </c>
      <c r="AH131" s="15">
        <f t="shared" si="20"/>
        <v>4.3095458811328147E-2</v>
      </c>
      <c r="AI131" s="51"/>
      <c r="AJ131" s="51">
        <v>53676.028228867406</v>
      </c>
      <c r="AK131" s="51">
        <v>279.00160528843867</v>
      </c>
      <c r="AL131" s="15">
        <f t="shared" si="18"/>
        <v>-0.10136793664515542</v>
      </c>
      <c r="AM131" s="53">
        <f t="shared" si="18"/>
        <v>-0.10136793664515542</v>
      </c>
    </row>
    <row r="132" spans="1:39" x14ac:dyDescent="0.2">
      <c r="A132" s="160" t="s">
        <v>311</v>
      </c>
      <c r="B132" s="160" t="s">
        <v>312</v>
      </c>
      <c r="D132" s="62">
        <v>41772</v>
      </c>
      <c r="E132" s="67">
        <v>234.99018410237554</v>
      </c>
      <c r="F132" s="50"/>
      <c r="G132" s="82">
        <v>46691.208913116418</v>
      </c>
      <c r="H132" s="75">
        <v>259.96650531997267</v>
      </c>
      <c r="I132" s="84"/>
      <c r="J132" s="94">
        <f t="shared" si="19"/>
        <v>-0.10535621217840263</v>
      </c>
      <c r="K132" s="117">
        <f t="shared" si="19"/>
        <v>-9.6075150861668512E-2</v>
      </c>
      <c r="L132" s="94">
        <v>5.3921150486114788E-2</v>
      </c>
      <c r="M132" s="88">
        <f>INDEX('Pace of change parameters'!$E$20:$I$20,1,$B$6)</f>
        <v>4.3099999999999999E-2</v>
      </c>
      <c r="N132" s="99">
        <f>IF(INDEX('Pace of change parameters'!$E$28:$I$28,1,$B$6)=1,(1+L132)*D132,D132)</f>
        <v>44024.394298105988</v>
      </c>
      <c r="O132" s="85">
        <f>IF(K132&lt;INDEX('Pace of change parameters'!$E$16:$I$16,1,$B$6),1,IF(K132&gt;INDEX('Pace of change parameters'!$E$17:$I$17,1,$B$6),0,(K132-INDEX('Pace of change parameters'!$E$17:$I$17,1,$B$6))/(INDEX('Pace of change parameters'!$E$16:$I$16,1,$B$6)-INDEX('Pace of change parameters'!$E$17:$I$17,1,$B$6))))</f>
        <v>0</v>
      </c>
      <c r="P132" s="52">
        <v>5.3921150486114788E-2</v>
      </c>
      <c r="Q132" s="52">
        <v>4.3099999999999916E-2</v>
      </c>
      <c r="R132" s="9">
        <f>IF(INDEX('Pace of change parameters'!$E$29:$I$29,1,$B$6)=1,D132*(1+P132),D132)</f>
        <v>44024.394298105988</v>
      </c>
      <c r="S132" s="94">
        <f>IF(P132&lt;INDEX('Pace of change parameters'!$E$22:$I$22,1,$B$6),INDEX('Pace of change parameters'!$E$22:$I$22,1,$B$6),P132)</f>
        <v>5.3921150486114788E-2</v>
      </c>
      <c r="T132" s="123">
        <v>4.3099999999999916E-2</v>
      </c>
      <c r="U132" s="108">
        <f t="shared" si="12"/>
        <v>44024.394298105988</v>
      </c>
      <c r="V132" s="122">
        <f>IF(J132&gt;INDEX('Pace of change parameters'!$E$24:$I$24,1,$B$6),0,IF(J132&lt;INDEX('Pace of change parameters'!$E$23:$I$23,1,$B$6),1,(J132-INDEX('Pace of change parameters'!$E$24:$I$24,1,$B$6))/(INDEX('Pace of change parameters'!$E$23:$I$23,1,$B$6)-INDEX('Pace of change parameters'!$E$24:$I$24,1,$B$6))))</f>
        <v>1</v>
      </c>
      <c r="W132" s="123">
        <f>MIN(S132, S132+(INDEX('Pace of change parameters'!$E$25:$I$25,1,$B$6)-S132)*(1-V132))</f>
        <v>5.3921150486114788E-2</v>
      </c>
      <c r="X132" s="123">
        <v>4.3099999999999916E-2</v>
      </c>
      <c r="Y132" s="99">
        <f t="shared" si="13"/>
        <v>44024.394298105988</v>
      </c>
      <c r="Z132" s="88">
        <v>-1.0474642858159244E-3</v>
      </c>
      <c r="AA132" s="90">
        <f t="shared" si="17"/>
        <v>48990.334222903686</v>
      </c>
      <c r="AB132" s="90">
        <f>IF(INDEX('Pace of change parameters'!$E$27:$I$27,1,$B$6)=1,MAX(AA132,Y132),Y132)</f>
        <v>44024.394298105988</v>
      </c>
      <c r="AC132" s="88">
        <f t="shared" si="14"/>
        <v>5.3921150486114788E-2</v>
      </c>
      <c r="AD132" s="134">
        <v>4.3099999999999916E-2</v>
      </c>
      <c r="AE132" s="51">
        <f t="shared" si="15"/>
        <v>44024</v>
      </c>
      <c r="AF132" s="51">
        <v>245.11606567101398</v>
      </c>
      <c r="AG132" s="15">
        <f t="shared" si="20"/>
        <v>5.3911711194101208E-2</v>
      </c>
      <c r="AH132" s="15">
        <f t="shared" si="20"/>
        <v>4.3090657626052131E-2</v>
      </c>
      <c r="AI132" s="51"/>
      <c r="AJ132" s="51">
        <v>49041.703655998914</v>
      </c>
      <c r="AK132" s="51">
        <v>273.05354929043784</v>
      </c>
      <c r="AL132" s="15">
        <f t="shared" si="18"/>
        <v>-0.1023150356112299</v>
      </c>
      <c r="AM132" s="53">
        <f t="shared" si="18"/>
        <v>-0.1023150356112299</v>
      </c>
    </row>
    <row r="133" spans="1:39" x14ac:dyDescent="0.2">
      <c r="A133" s="160" t="s">
        <v>313</v>
      </c>
      <c r="B133" s="160" t="s">
        <v>314</v>
      </c>
      <c r="D133" s="62">
        <v>75753</v>
      </c>
      <c r="E133" s="67">
        <v>239.70825320380186</v>
      </c>
      <c r="F133" s="50"/>
      <c r="G133" s="82">
        <v>90997.077799279868</v>
      </c>
      <c r="H133" s="75">
        <v>284.91937648941388</v>
      </c>
      <c r="I133" s="84"/>
      <c r="J133" s="94">
        <f t="shared" si="19"/>
        <v>-0.16752271795919704</v>
      </c>
      <c r="K133" s="117">
        <f t="shared" si="19"/>
        <v>-0.1586804093237647</v>
      </c>
      <c r="L133" s="94">
        <v>5.4179476084931011E-2</v>
      </c>
      <c r="M133" s="88">
        <f>INDEX('Pace of change parameters'!$E$20:$I$20,1,$B$6)</f>
        <v>4.3099999999999999E-2</v>
      </c>
      <c r="N133" s="99">
        <f>IF(INDEX('Pace of change parameters'!$E$28:$I$28,1,$B$6)=1,(1+L133)*D133,D133)</f>
        <v>79857.257851861781</v>
      </c>
      <c r="O133" s="85">
        <f>IF(K133&lt;INDEX('Pace of change parameters'!$E$16:$I$16,1,$B$6),1,IF(K133&gt;INDEX('Pace of change parameters'!$E$17:$I$17,1,$B$6),0,(K133-INDEX('Pace of change parameters'!$E$17:$I$17,1,$B$6))/(INDEX('Pace of change parameters'!$E$16:$I$16,1,$B$6)-INDEX('Pace of change parameters'!$E$17:$I$17,1,$B$6))))</f>
        <v>0</v>
      </c>
      <c r="P133" s="52">
        <v>5.4179476084931011E-2</v>
      </c>
      <c r="Q133" s="52">
        <v>4.3099999999999916E-2</v>
      </c>
      <c r="R133" s="9">
        <f>IF(INDEX('Pace of change parameters'!$E$29:$I$29,1,$B$6)=1,D133*(1+P133),D133)</f>
        <v>79857.257851861781</v>
      </c>
      <c r="S133" s="94">
        <f>IF(P133&lt;INDEX('Pace of change parameters'!$E$22:$I$22,1,$B$6),INDEX('Pace of change parameters'!$E$22:$I$22,1,$B$6),P133)</f>
        <v>5.4179476084931011E-2</v>
      </c>
      <c r="T133" s="123">
        <v>4.3099999999999916E-2</v>
      </c>
      <c r="U133" s="108">
        <f t="shared" si="12"/>
        <v>79857.257851861781</v>
      </c>
      <c r="V133" s="122">
        <f>IF(J133&gt;INDEX('Pace of change parameters'!$E$24:$I$24,1,$B$6),0,IF(J133&lt;INDEX('Pace of change parameters'!$E$23:$I$23,1,$B$6),1,(J133-INDEX('Pace of change parameters'!$E$24:$I$24,1,$B$6))/(INDEX('Pace of change parameters'!$E$23:$I$23,1,$B$6)-INDEX('Pace of change parameters'!$E$24:$I$24,1,$B$6))))</f>
        <v>1</v>
      </c>
      <c r="W133" s="123">
        <f>MIN(S133, S133+(INDEX('Pace of change parameters'!$E$25:$I$25,1,$B$6)-S133)*(1-V133))</f>
        <v>5.4179476084931011E-2</v>
      </c>
      <c r="X133" s="123">
        <v>4.3099999999999916E-2</v>
      </c>
      <c r="Y133" s="99">
        <f t="shared" si="13"/>
        <v>79857.257851861781</v>
      </c>
      <c r="Z133" s="88">
        <v>0</v>
      </c>
      <c r="AA133" s="90">
        <f t="shared" si="17"/>
        <v>95577.986239300837</v>
      </c>
      <c r="AB133" s="90">
        <f>IF(INDEX('Pace of change parameters'!$E$27:$I$27,1,$B$6)=1,MAX(AA133,Y133),Y133)</f>
        <v>79857.257851861781</v>
      </c>
      <c r="AC133" s="88">
        <f t="shared" si="14"/>
        <v>5.4179476084931011E-2</v>
      </c>
      <c r="AD133" s="134">
        <v>4.3099999999999916E-2</v>
      </c>
      <c r="AE133" s="51">
        <f t="shared" si="15"/>
        <v>79857</v>
      </c>
      <c r="AF133" s="51">
        <v>250.03887156138089</v>
      </c>
      <c r="AG133" s="15">
        <f t="shared" si="20"/>
        <v>5.4176072234763062E-2</v>
      </c>
      <c r="AH133" s="15">
        <f t="shared" si="20"/>
        <v>4.3096631924457895E-2</v>
      </c>
      <c r="AI133" s="51"/>
      <c r="AJ133" s="51">
        <v>95577.986239300837</v>
      </c>
      <c r="AK133" s="51">
        <v>299.26257967847488</v>
      </c>
      <c r="AL133" s="15">
        <f t="shared" si="18"/>
        <v>-0.16448333824422534</v>
      </c>
      <c r="AM133" s="53">
        <f t="shared" si="18"/>
        <v>-0.16448333824422523</v>
      </c>
    </row>
    <row r="134" spans="1:39" x14ac:dyDescent="0.2">
      <c r="A134" s="160" t="s">
        <v>315</v>
      </c>
      <c r="B134" s="160" t="s">
        <v>316</v>
      </c>
      <c r="D134" s="62">
        <v>38478</v>
      </c>
      <c r="E134" s="67">
        <v>218.31150939177999</v>
      </c>
      <c r="F134" s="50"/>
      <c r="G134" s="82">
        <v>50363.865741271402</v>
      </c>
      <c r="H134" s="75">
        <v>283.915156995438</v>
      </c>
      <c r="I134" s="84"/>
      <c r="J134" s="94">
        <f t="shared" si="19"/>
        <v>-0.23599986947648777</v>
      </c>
      <c r="K134" s="117">
        <f t="shared" si="19"/>
        <v>-0.23106778904626124</v>
      </c>
      <c r="L134" s="94">
        <v>4.9833837981472451E-2</v>
      </c>
      <c r="M134" s="88">
        <f>INDEX('Pace of change parameters'!$E$20:$I$20,1,$B$6)</f>
        <v>4.3099999999999999E-2</v>
      </c>
      <c r="N134" s="99">
        <f>IF(INDEX('Pace of change parameters'!$E$28:$I$28,1,$B$6)=1,(1+L134)*D134,D134)</f>
        <v>40395.506417851095</v>
      </c>
      <c r="O134" s="85">
        <f>IF(K134&lt;INDEX('Pace of change parameters'!$E$16:$I$16,1,$B$6),1,IF(K134&gt;INDEX('Pace of change parameters'!$E$17:$I$17,1,$B$6),0,(K134-INDEX('Pace of change parameters'!$E$17:$I$17,1,$B$6))/(INDEX('Pace of change parameters'!$E$16:$I$16,1,$B$6)-INDEX('Pace of change parameters'!$E$17:$I$17,1,$B$6))))</f>
        <v>0</v>
      </c>
      <c r="P134" s="52">
        <v>4.9833837981472451E-2</v>
      </c>
      <c r="Q134" s="52">
        <v>4.3099999999999916E-2</v>
      </c>
      <c r="R134" s="9">
        <f>IF(INDEX('Pace of change parameters'!$E$29:$I$29,1,$B$6)=1,D134*(1+P134),D134)</f>
        <v>40395.506417851095</v>
      </c>
      <c r="S134" s="94">
        <f>IF(P134&lt;INDEX('Pace of change parameters'!$E$22:$I$22,1,$B$6),INDEX('Pace of change parameters'!$E$22:$I$22,1,$B$6),P134)</f>
        <v>4.9833837981472451E-2</v>
      </c>
      <c r="T134" s="123">
        <v>4.3099999999999916E-2</v>
      </c>
      <c r="U134" s="108">
        <f t="shared" si="12"/>
        <v>40395.506417851095</v>
      </c>
      <c r="V134" s="122">
        <f>IF(J134&gt;INDEX('Pace of change parameters'!$E$24:$I$24,1,$B$6),0,IF(J134&lt;INDEX('Pace of change parameters'!$E$23:$I$23,1,$B$6),1,(J134-INDEX('Pace of change parameters'!$E$24:$I$24,1,$B$6))/(INDEX('Pace of change parameters'!$E$23:$I$23,1,$B$6)-INDEX('Pace of change parameters'!$E$24:$I$24,1,$B$6))))</f>
        <v>1</v>
      </c>
      <c r="W134" s="123">
        <f>MIN(S134, S134+(INDEX('Pace of change parameters'!$E$25:$I$25,1,$B$6)-S134)*(1-V134))</f>
        <v>4.9833837981472451E-2</v>
      </c>
      <c r="X134" s="123">
        <v>4.3099999999999916E-2</v>
      </c>
      <c r="Y134" s="99">
        <f t="shared" si="13"/>
        <v>40395.506417851095</v>
      </c>
      <c r="Z134" s="88">
        <v>0</v>
      </c>
      <c r="AA134" s="90">
        <f t="shared" si="17"/>
        <v>52899.246692241883</v>
      </c>
      <c r="AB134" s="90">
        <f>IF(INDEX('Pace of change parameters'!$E$27:$I$27,1,$B$6)=1,MAX(AA134,Y134),Y134)</f>
        <v>40395.506417851095</v>
      </c>
      <c r="AC134" s="88">
        <f t="shared" si="14"/>
        <v>4.9833837981472451E-2</v>
      </c>
      <c r="AD134" s="134">
        <v>4.3099999999999916E-2</v>
      </c>
      <c r="AE134" s="51">
        <f t="shared" si="15"/>
        <v>40396</v>
      </c>
      <c r="AF134" s="51">
        <v>227.72351790679252</v>
      </c>
      <c r="AG134" s="15">
        <f t="shared" si="20"/>
        <v>4.9846665627111486E-2</v>
      </c>
      <c r="AH134" s="15">
        <f t="shared" si="20"/>
        <v>4.3112745366630234E-2</v>
      </c>
      <c r="AI134" s="51"/>
      <c r="AJ134" s="51">
        <v>52899.246692241883</v>
      </c>
      <c r="AK134" s="51">
        <v>298.2078065000639</v>
      </c>
      <c r="AL134" s="15">
        <f t="shared" si="18"/>
        <v>-0.23635963598845711</v>
      </c>
      <c r="AM134" s="53">
        <f t="shared" si="18"/>
        <v>-0.23635963598845722</v>
      </c>
    </row>
    <row r="135" spans="1:39" x14ac:dyDescent="0.2">
      <c r="A135" s="160" t="s">
        <v>317</v>
      </c>
      <c r="B135" s="160" t="s">
        <v>318</v>
      </c>
      <c r="D135" s="62">
        <v>71076</v>
      </c>
      <c r="E135" s="67">
        <v>281.40750700620498</v>
      </c>
      <c r="F135" s="50"/>
      <c r="G135" s="82">
        <v>81230.082171157643</v>
      </c>
      <c r="H135" s="75">
        <v>319.29994898729927</v>
      </c>
      <c r="I135" s="84"/>
      <c r="J135" s="94">
        <f t="shared" si="19"/>
        <v>-0.12500396281469051</v>
      </c>
      <c r="K135" s="117">
        <f t="shared" si="19"/>
        <v>-0.11867349838694008</v>
      </c>
      <c r="L135" s="94">
        <v>5.064667125788147E-2</v>
      </c>
      <c r="M135" s="88">
        <f>INDEX('Pace of change parameters'!$E$20:$I$20,1,$B$6)</f>
        <v>4.3099999999999999E-2</v>
      </c>
      <c r="N135" s="99">
        <f>IF(INDEX('Pace of change parameters'!$E$28:$I$28,1,$B$6)=1,(1+L135)*D135,D135)</f>
        <v>74675.76280632519</v>
      </c>
      <c r="O135" s="85">
        <f>IF(K135&lt;INDEX('Pace of change parameters'!$E$16:$I$16,1,$B$6),1,IF(K135&gt;INDEX('Pace of change parameters'!$E$17:$I$17,1,$B$6),0,(K135-INDEX('Pace of change parameters'!$E$17:$I$17,1,$B$6))/(INDEX('Pace of change parameters'!$E$16:$I$16,1,$B$6)-INDEX('Pace of change parameters'!$E$17:$I$17,1,$B$6))))</f>
        <v>0</v>
      </c>
      <c r="P135" s="52">
        <v>5.064667125788147E-2</v>
      </c>
      <c r="Q135" s="52">
        <v>4.3099999999999916E-2</v>
      </c>
      <c r="R135" s="9">
        <f>IF(INDEX('Pace of change parameters'!$E$29:$I$29,1,$B$6)=1,D135*(1+P135),D135)</f>
        <v>74675.76280632519</v>
      </c>
      <c r="S135" s="94">
        <f>IF(P135&lt;INDEX('Pace of change parameters'!$E$22:$I$22,1,$B$6),INDEX('Pace of change parameters'!$E$22:$I$22,1,$B$6),P135)</f>
        <v>5.064667125788147E-2</v>
      </c>
      <c r="T135" s="123">
        <v>4.3099999999999916E-2</v>
      </c>
      <c r="U135" s="108">
        <f t="shared" si="12"/>
        <v>74675.76280632519</v>
      </c>
      <c r="V135" s="122">
        <f>IF(J135&gt;INDEX('Pace of change parameters'!$E$24:$I$24,1,$B$6),0,IF(J135&lt;INDEX('Pace of change parameters'!$E$23:$I$23,1,$B$6),1,(J135-INDEX('Pace of change parameters'!$E$24:$I$24,1,$B$6))/(INDEX('Pace of change parameters'!$E$23:$I$23,1,$B$6)-INDEX('Pace of change parameters'!$E$24:$I$24,1,$B$6))))</f>
        <v>1</v>
      </c>
      <c r="W135" s="123">
        <f>MIN(S135, S135+(INDEX('Pace of change parameters'!$E$25:$I$25,1,$B$6)-S135)*(1-V135))</f>
        <v>5.064667125788147E-2</v>
      </c>
      <c r="X135" s="123">
        <v>4.3099999999999916E-2</v>
      </c>
      <c r="Y135" s="99">
        <f t="shared" si="13"/>
        <v>74675.76280632519</v>
      </c>
      <c r="Z135" s="88">
        <v>-4.3983961557213513E-3</v>
      </c>
      <c r="AA135" s="90">
        <f t="shared" si="17"/>
        <v>84944.03953483433</v>
      </c>
      <c r="AB135" s="90">
        <f>IF(INDEX('Pace of change parameters'!$E$27:$I$27,1,$B$6)=1,MAX(AA135,Y135),Y135)</f>
        <v>74675.76280632519</v>
      </c>
      <c r="AC135" s="88">
        <f t="shared" si="14"/>
        <v>5.064667125788147E-2</v>
      </c>
      <c r="AD135" s="134">
        <v>4.3099999999999916E-2</v>
      </c>
      <c r="AE135" s="51">
        <f t="shared" si="15"/>
        <v>74676</v>
      </c>
      <c r="AF135" s="51">
        <v>293.537102921236</v>
      </c>
      <c r="AG135" s="15">
        <f t="shared" si="20"/>
        <v>5.0650008441668115E-2</v>
      </c>
      <c r="AH135" s="15">
        <f t="shared" si="20"/>
        <v>4.310331321318861E-2</v>
      </c>
      <c r="AI135" s="51"/>
      <c r="AJ135" s="51">
        <v>85319.307649609182</v>
      </c>
      <c r="AK135" s="51">
        <v>335.37391385066059</v>
      </c>
      <c r="AL135" s="15">
        <f t="shared" si="18"/>
        <v>-0.12474676533146878</v>
      </c>
      <c r="AM135" s="53">
        <f t="shared" si="18"/>
        <v>-0.12474676533146878</v>
      </c>
    </row>
    <row r="136" spans="1:39" x14ac:dyDescent="0.2">
      <c r="A136" s="160" t="s">
        <v>319</v>
      </c>
      <c r="B136" s="160" t="s">
        <v>320</v>
      </c>
      <c r="D136" s="62">
        <v>60516</v>
      </c>
      <c r="E136" s="67">
        <v>262.39733125915512</v>
      </c>
      <c r="F136" s="50"/>
      <c r="G136" s="82">
        <v>69208.952488444324</v>
      </c>
      <c r="H136" s="75">
        <v>294.98154444841174</v>
      </c>
      <c r="I136" s="84"/>
      <c r="J136" s="94">
        <f t="shared" si="19"/>
        <v>-0.12560445109894947</v>
      </c>
      <c r="K136" s="117">
        <f t="shared" si="19"/>
        <v>-0.11046187058985701</v>
      </c>
      <c r="L136" s="94">
        <v>6.1164165295541473E-2</v>
      </c>
      <c r="M136" s="88">
        <f>INDEX('Pace of change parameters'!$E$20:$I$20,1,$B$6)</f>
        <v>4.3099999999999999E-2</v>
      </c>
      <c r="N136" s="99">
        <f>IF(INDEX('Pace of change parameters'!$E$28:$I$28,1,$B$6)=1,(1+L136)*D136,D136)</f>
        <v>64217.41062702499</v>
      </c>
      <c r="O136" s="85">
        <f>IF(K136&lt;INDEX('Pace of change parameters'!$E$16:$I$16,1,$B$6),1,IF(K136&gt;INDEX('Pace of change parameters'!$E$17:$I$17,1,$B$6),0,(K136-INDEX('Pace of change parameters'!$E$17:$I$17,1,$B$6))/(INDEX('Pace of change parameters'!$E$16:$I$16,1,$B$6)-INDEX('Pace of change parameters'!$E$17:$I$17,1,$B$6))))</f>
        <v>0</v>
      </c>
      <c r="P136" s="52">
        <v>6.1164165295541473E-2</v>
      </c>
      <c r="Q136" s="52">
        <v>4.3099999999999916E-2</v>
      </c>
      <c r="R136" s="9">
        <f>IF(INDEX('Pace of change parameters'!$E$29:$I$29,1,$B$6)=1,D136*(1+P136),D136)</f>
        <v>64217.41062702499</v>
      </c>
      <c r="S136" s="94">
        <f>IF(P136&lt;INDEX('Pace of change parameters'!$E$22:$I$22,1,$B$6),INDEX('Pace of change parameters'!$E$22:$I$22,1,$B$6),P136)</f>
        <v>6.1164165295541473E-2</v>
      </c>
      <c r="T136" s="123">
        <v>4.3099999999999916E-2</v>
      </c>
      <c r="U136" s="108">
        <f t="shared" si="12"/>
        <v>64217.41062702499</v>
      </c>
      <c r="V136" s="122">
        <f>IF(J136&gt;INDEX('Pace of change parameters'!$E$24:$I$24,1,$B$6),0,IF(J136&lt;INDEX('Pace of change parameters'!$E$23:$I$23,1,$B$6),1,(J136-INDEX('Pace of change parameters'!$E$24:$I$24,1,$B$6))/(INDEX('Pace of change parameters'!$E$23:$I$23,1,$B$6)-INDEX('Pace of change parameters'!$E$24:$I$24,1,$B$6))))</f>
        <v>1</v>
      </c>
      <c r="W136" s="123">
        <f>MIN(S136, S136+(INDEX('Pace of change parameters'!$E$25:$I$25,1,$B$6)-S136)*(1-V136))</f>
        <v>6.1164165295541473E-2</v>
      </c>
      <c r="X136" s="123">
        <v>4.3099999999999916E-2</v>
      </c>
      <c r="Y136" s="99">
        <f t="shared" si="13"/>
        <v>64217.41062702499</v>
      </c>
      <c r="Z136" s="88">
        <v>0</v>
      </c>
      <c r="AA136" s="90">
        <f t="shared" si="17"/>
        <v>72693.019034829995</v>
      </c>
      <c r="AB136" s="90">
        <f>IF(INDEX('Pace of change parameters'!$E$27:$I$27,1,$B$6)=1,MAX(AA136,Y136),Y136)</f>
        <v>64217.41062702499</v>
      </c>
      <c r="AC136" s="88">
        <f t="shared" si="14"/>
        <v>6.1164165295541473E-2</v>
      </c>
      <c r="AD136" s="134">
        <v>4.3099999999999916E-2</v>
      </c>
      <c r="AE136" s="51">
        <f t="shared" si="15"/>
        <v>64217</v>
      </c>
      <c r="AF136" s="51">
        <v>273.70490606697882</v>
      </c>
      <c r="AG136" s="15">
        <f t="shared" si="20"/>
        <v>6.1157379866481509E-2</v>
      </c>
      <c r="AH136" s="15">
        <f t="shared" si="20"/>
        <v>4.3093330079092329E-2</v>
      </c>
      <c r="AI136" s="51"/>
      <c r="AJ136" s="51">
        <v>72693.019034829995</v>
      </c>
      <c r="AK136" s="51">
        <v>309.83128994897373</v>
      </c>
      <c r="AL136" s="15">
        <f t="shared" si="18"/>
        <v>-0.11660017904564968</v>
      </c>
      <c r="AM136" s="53">
        <f t="shared" si="18"/>
        <v>-0.11660017904564957</v>
      </c>
    </row>
    <row r="137" spans="1:39" x14ac:dyDescent="0.2">
      <c r="A137" s="160" t="s">
        <v>321</v>
      </c>
      <c r="B137" s="160" t="s">
        <v>322</v>
      </c>
      <c r="D137" s="62">
        <v>137849</v>
      </c>
      <c r="E137" s="67">
        <v>323.43759714416808</v>
      </c>
      <c r="F137" s="50"/>
      <c r="G137" s="82">
        <v>145959.12121051044</v>
      </c>
      <c r="H137" s="75">
        <v>337.74180918431057</v>
      </c>
      <c r="I137" s="84"/>
      <c r="J137" s="94">
        <f t="shared" si="19"/>
        <v>-5.5564332966992591E-2</v>
      </c>
      <c r="K137" s="117">
        <f t="shared" si="19"/>
        <v>-4.2352506119064715E-2</v>
      </c>
      <c r="L137" s="94">
        <v>5.7692054351746513E-2</v>
      </c>
      <c r="M137" s="88">
        <f>INDEX('Pace of change parameters'!$E$20:$I$20,1,$B$6)</f>
        <v>4.3099999999999999E-2</v>
      </c>
      <c r="N137" s="99">
        <f>IF(INDEX('Pace of change parameters'!$E$28:$I$28,1,$B$6)=1,(1+L137)*D137,D137)</f>
        <v>145801.79200033389</v>
      </c>
      <c r="O137" s="85">
        <f>IF(K137&lt;INDEX('Pace of change parameters'!$E$16:$I$16,1,$B$6),1,IF(K137&gt;INDEX('Pace of change parameters'!$E$17:$I$17,1,$B$6),0,(K137-INDEX('Pace of change parameters'!$E$17:$I$17,1,$B$6))/(INDEX('Pace of change parameters'!$E$16:$I$16,1,$B$6)-INDEX('Pace of change parameters'!$E$17:$I$17,1,$B$6))))</f>
        <v>0</v>
      </c>
      <c r="P137" s="52">
        <v>5.7692054351746513E-2</v>
      </c>
      <c r="Q137" s="52">
        <v>4.3099999999999916E-2</v>
      </c>
      <c r="R137" s="9">
        <f>IF(INDEX('Pace of change parameters'!$E$29:$I$29,1,$B$6)=1,D137*(1+P137),D137)</f>
        <v>145801.79200033389</v>
      </c>
      <c r="S137" s="94">
        <f>IF(P137&lt;INDEX('Pace of change parameters'!$E$22:$I$22,1,$B$6),INDEX('Pace of change parameters'!$E$22:$I$22,1,$B$6),P137)</f>
        <v>5.7692054351746513E-2</v>
      </c>
      <c r="T137" s="123">
        <v>4.3099999999999916E-2</v>
      </c>
      <c r="U137" s="108">
        <f t="shared" ref="U137:U200" si="21">D137*(1+S137)</f>
        <v>145801.79200033389</v>
      </c>
      <c r="V137" s="122">
        <f>IF(J137&gt;INDEX('Pace of change parameters'!$E$24:$I$24,1,$B$6),0,IF(J137&lt;INDEX('Pace of change parameters'!$E$23:$I$23,1,$B$6),1,(J137-INDEX('Pace of change parameters'!$E$24:$I$24,1,$B$6))/(INDEX('Pace of change parameters'!$E$23:$I$23,1,$B$6)-INDEX('Pace of change parameters'!$E$24:$I$24,1,$B$6))))</f>
        <v>1</v>
      </c>
      <c r="W137" s="123">
        <f>MIN(S137, S137+(INDEX('Pace of change parameters'!$E$25:$I$25,1,$B$6)-S137)*(1-V137))</f>
        <v>5.7692054351746513E-2</v>
      </c>
      <c r="X137" s="123">
        <v>4.3099999999999916E-2</v>
      </c>
      <c r="Y137" s="99">
        <f t="shared" ref="Y137:Y200" si="22">D137*(1+W137)</f>
        <v>145801.79200033389</v>
      </c>
      <c r="Z137" s="88">
        <v>-1.0734625882098947E-2</v>
      </c>
      <c r="AA137" s="90">
        <f t="shared" si="17"/>
        <v>151661.19660856159</v>
      </c>
      <c r="AB137" s="90">
        <f>IF(INDEX('Pace of change parameters'!$E$27:$I$27,1,$B$6)=1,MAX(AA137,Y137),Y137)</f>
        <v>145801.79200033389</v>
      </c>
      <c r="AC137" s="88">
        <f t="shared" ref="AC137:AC200" si="23">AB137/D137-1</f>
        <v>5.7692054351746513E-2</v>
      </c>
      <c r="AD137" s="134">
        <v>4.3099999999999916E-2</v>
      </c>
      <c r="AE137" s="51">
        <f t="shared" ref="AE137:AE200" si="24">ROUND(AB137,0)</f>
        <v>145802</v>
      </c>
      <c r="AF137" s="51">
        <v>337.3782388814825</v>
      </c>
      <c r="AG137" s="15">
        <f t="shared" ref="AG137:AH160" si="25">AE137/D137 - 1</f>
        <v>5.769356324674102E-2</v>
      </c>
      <c r="AH137" s="15">
        <f t="shared" si="25"/>
        <v>4.3101488078086891E-2</v>
      </c>
      <c r="AI137" s="51"/>
      <c r="AJ137" s="51">
        <v>153306.88870394704</v>
      </c>
      <c r="AK137" s="51">
        <v>354.74416070655474</v>
      </c>
      <c r="AL137" s="15">
        <f t="shared" si="18"/>
        <v>-4.8953369071626174E-2</v>
      </c>
      <c r="AM137" s="53">
        <f t="shared" si="18"/>
        <v>-4.8953369071626174E-2</v>
      </c>
    </row>
    <row r="138" spans="1:39" x14ac:dyDescent="0.2">
      <c r="A138" s="160" t="s">
        <v>323</v>
      </c>
      <c r="B138" s="160" t="s">
        <v>324</v>
      </c>
      <c r="D138" s="62">
        <v>76721</v>
      </c>
      <c r="E138" s="67">
        <v>314.90095312049897</v>
      </c>
      <c r="F138" s="50"/>
      <c r="G138" s="82">
        <v>78614.689749725934</v>
      </c>
      <c r="H138" s="75">
        <v>319.54396456121128</v>
      </c>
      <c r="I138" s="84"/>
      <c r="J138" s="94">
        <f t="shared" si="19"/>
        <v>-2.4088242995737752E-2</v>
      </c>
      <c r="K138" s="117">
        <f t="shared" si="19"/>
        <v>-1.4530117779216867E-2</v>
      </c>
      <c r="L138" s="94">
        <v>5.3316169998768981E-2</v>
      </c>
      <c r="M138" s="88">
        <f>INDEX('Pace of change parameters'!$E$20:$I$20,1,$B$6)</f>
        <v>4.3099999999999999E-2</v>
      </c>
      <c r="N138" s="99">
        <f>IF(INDEX('Pace of change parameters'!$E$28:$I$28,1,$B$6)=1,(1+L138)*D138,D138)</f>
        <v>80811.46987847556</v>
      </c>
      <c r="O138" s="85">
        <f>IF(K138&lt;INDEX('Pace of change parameters'!$E$16:$I$16,1,$B$6),1,IF(K138&gt;INDEX('Pace of change parameters'!$E$17:$I$17,1,$B$6),0,(K138-INDEX('Pace of change parameters'!$E$17:$I$17,1,$B$6))/(INDEX('Pace of change parameters'!$E$16:$I$16,1,$B$6)-INDEX('Pace of change parameters'!$E$17:$I$17,1,$B$6))))</f>
        <v>0</v>
      </c>
      <c r="P138" s="52">
        <v>5.3316169998768981E-2</v>
      </c>
      <c r="Q138" s="52">
        <v>4.3099999999999916E-2</v>
      </c>
      <c r="R138" s="9">
        <f>IF(INDEX('Pace of change parameters'!$E$29:$I$29,1,$B$6)=1,D138*(1+P138),D138)</f>
        <v>80811.46987847556</v>
      </c>
      <c r="S138" s="94">
        <f>IF(P138&lt;INDEX('Pace of change parameters'!$E$22:$I$22,1,$B$6),INDEX('Pace of change parameters'!$E$22:$I$22,1,$B$6),P138)</f>
        <v>5.3316169998768981E-2</v>
      </c>
      <c r="T138" s="123">
        <v>4.3099999999999916E-2</v>
      </c>
      <c r="U138" s="108">
        <f t="shared" si="21"/>
        <v>80811.46987847556</v>
      </c>
      <c r="V138" s="122">
        <f>IF(J138&gt;INDEX('Pace of change parameters'!$E$24:$I$24,1,$B$6),0,IF(J138&lt;INDEX('Pace of change parameters'!$E$23:$I$23,1,$B$6),1,(J138-INDEX('Pace of change parameters'!$E$24:$I$24,1,$B$6))/(INDEX('Pace of change parameters'!$E$23:$I$23,1,$B$6)-INDEX('Pace of change parameters'!$E$24:$I$24,1,$B$6))))</f>
        <v>1</v>
      </c>
      <c r="W138" s="123">
        <f>MIN(S138, S138+(INDEX('Pace of change parameters'!$E$25:$I$25,1,$B$6)-S138)*(1-V138))</f>
        <v>5.3316169998768981E-2</v>
      </c>
      <c r="X138" s="123">
        <v>4.3099999999999916E-2</v>
      </c>
      <c r="Y138" s="99">
        <f t="shared" si="22"/>
        <v>80811.46987847556</v>
      </c>
      <c r="Z138" s="88">
        <v>-2.3153635232815883E-2</v>
      </c>
      <c r="AA138" s="90">
        <f t="shared" ref="AA138:AA201" si="26">(1+Z138)*AJ138</f>
        <v>80660.405225250215</v>
      </c>
      <c r="AB138" s="90">
        <f>IF(INDEX('Pace of change parameters'!$E$27:$I$27,1,$B$6)=1,MAX(AA138,Y138),Y138)</f>
        <v>80811.46987847556</v>
      </c>
      <c r="AC138" s="88">
        <f t="shared" si="23"/>
        <v>5.3316169998768981E-2</v>
      </c>
      <c r="AD138" s="134">
        <v>4.3099999999999916E-2</v>
      </c>
      <c r="AE138" s="51">
        <f t="shared" si="24"/>
        <v>80811</v>
      </c>
      <c r="AF138" s="51">
        <v>328.47127429191528</v>
      </c>
      <c r="AG138" s="15">
        <f t="shared" si="25"/>
        <v>5.3310045489501023E-2</v>
      </c>
      <c r="AH138" s="15">
        <f t="shared" si="25"/>
        <v>4.3093934892675767E-2</v>
      </c>
      <c r="AI138" s="51"/>
      <c r="AJ138" s="51">
        <v>82572.253052786196</v>
      </c>
      <c r="AK138" s="51">
        <v>335.63021347840237</v>
      </c>
      <c r="AL138" s="15">
        <f t="shared" ref="AL138:AM160" si="27">AE138/AJ138-1</f>
        <v>-2.1329841292574092E-2</v>
      </c>
      <c r="AM138" s="53">
        <f t="shared" si="27"/>
        <v>-2.1329841292574092E-2</v>
      </c>
    </row>
    <row r="139" spans="1:39" x14ac:dyDescent="0.2">
      <c r="A139" s="160" t="s">
        <v>325</v>
      </c>
      <c r="B139" s="160" t="s">
        <v>326</v>
      </c>
      <c r="D139" s="62">
        <v>116335</v>
      </c>
      <c r="E139" s="67">
        <v>303.99139036661074</v>
      </c>
      <c r="F139" s="50"/>
      <c r="G139" s="82">
        <v>122900.42699253312</v>
      </c>
      <c r="H139" s="75">
        <v>318.65868514623656</v>
      </c>
      <c r="I139" s="84"/>
      <c r="J139" s="94">
        <f t="shared" si="19"/>
        <v>-5.342070123915843E-2</v>
      </c>
      <c r="K139" s="117">
        <f t="shared" si="19"/>
        <v>-4.6028228519473191E-2</v>
      </c>
      <c r="L139" s="94">
        <v>5.1246267622795383E-2</v>
      </c>
      <c r="M139" s="88">
        <f>INDEX('Pace of change parameters'!$E$20:$I$20,1,$B$6)</f>
        <v>4.3099999999999999E-2</v>
      </c>
      <c r="N139" s="99">
        <f>IF(INDEX('Pace of change parameters'!$E$28:$I$28,1,$B$6)=1,(1+L139)*D139,D139)</f>
        <v>122296.7345438979</v>
      </c>
      <c r="O139" s="85">
        <f>IF(K139&lt;INDEX('Pace of change parameters'!$E$16:$I$16,1,$B$6),1,IF(K139&gt;INDEX('Pace of change parameters'!$E$17:$I$17,1,$B$6),0,(K139-INDEX('Pace of change parameters'!$E$17:$I$17,1,$B$6))/(INDEX('Pace of change parameters'!$E$16:$I$16,1,$B$6)-INDEX('Pace of change parameters'!$E$17:$I$17,1,$B$6))))</f>
        <v>0</v>
      </c>
      <c r="P139" s="52">
        <v>5.1246267622795383E-2</v>
      </c>
      <c r="Q139" s="52">
        <v>4.3099999999999916E-2</v>
      </c>
      <c r="R139" s="9">
        <f>IF(INDEX('Pace of change parameters'!$E$29:$I$29,1,$B$6)=1,D139*(1+P139),D139)</f>
        <v>122296.7345438979</v>
      </c>
      <c r="S139" s="94">
        <f>IF(P139&lt;INDEX('Pace of change parameters'!$E$22:$I$22,1,$B$6),INDEX('Pace of change parameters'!$E$22:$I$22,1,$B$6),P139)</f>
        <v>5.1246267622795383E-2</v>
      </c>
      <c r="T139" s="123">
        <v>4.3099999999999916E-2</v>
      </c>
      <c r="U139" s="108">
        <f t="shared" si="21"/>
        <v>122296.7345438979</v>
      </c>
      <c r="V139" s="122">
        <f>IF(J139&gt;INDEX('Pace of change parameters'!$E$24:$I$24,1,$B$6),0,IF(J139&lt;INDEX('Pace of change parameters'!$E$23:$I$23,1,$B$6),1,(J139-INDEX('Pace of change parameters'!$E$24:$I$24,1,$B$6))/(INDEX('Pace of change parameters'!$E$23:$I$23,1,$B$6)-INDEX('Pace of change parameters'!$E$24:$I$24,1,$B$6))))</f>
        <v>1</v>
      </c>
      <c r="W139" s="123">
        <f>MIN(S139, S139+(INDEX('Pace of change parameters'!$E$25:$I$25,1,$B$6)-S139)*(1-V139))</f>
        <v>5.1246267622795383E-2</v>
      </c>
      <c r="X139" s="123">
        <v>4.3099999999999916E-2</v>
      </c>
      <c r="Y139" s="99">
        <f t="shared" si="22"/>
        <v>122296.7345438979</v>
      </c>
      <c r="Z139" s="88">
        <v>0</v>
      </c>
      <c r="AA139" s="90">
        <f t="shared" si="26"/>
        <v>129087.39054024313</v>
      </c>
      <c r="AB139" s="90">
        <f>IF(INDEX('Pace of change parameters'!$E$27:$I$27,1,$B$6)=1,MAX(AA139,Y139),Y139)</f>
        <v>122296.7345438979</v>
      </c>
      <c r="AC139" s="88">
        <f t="shared" si="23"/>
        <v>5.1246267622795383E-2</v>
      </c>
      <c r="AD139" s="134">
        <v>4.3099999999999916E-2</v>
      </c>
      <c r="AE139" s="51">
        <f t="shared" si="24"/>
        <v>122297</v>
      </c>
      <c r="AF139" s="51">
        <v>317.09410757130235</v>
      </c>
      <c r="AG139" s="15">
        <f t="shared" si="25"/>
        <v>5.124854944771573E-2</v>
      </c>
      <c r="AH139" s="15">
        <f t="shared" si="25"/>
        <v>4.3102264142711011E-2</v>
      </c>
      <c r="AI139" s="51"/>
      <c r="AJ139" s="51">
        <v>129087.39054024313</v>
      </c>
      <c r="AK139" s="51">
        <v>334.70036797359359</v>
      </c>
      <c r="AL139" s="15">
        <f t="shared" si="27"/>
        <v>-5.2603050629691173E-2</v>
      </c>
      <c r="AM139" s="53">
        <f t="shared" si="27"/>
        <v>-5.2603050629691284E-2</v>
      </c>
    </row>
    <row r="140" spans="1:39" x14ac:dyDescent="0.2">
      <c r="A140" s="160" t="s">
        <v>327</v>
      </c>
      <c r="B140" s="160" t="s">
        <v>328</v>
      </c>
      <c r="D140" s="62">
        <v>108304</v>
      </c>
      <c r="E140" s="67">
        <v>304.65849407235498</v>
      </c>
      <c r="F140" s="50"/>
      <c r="G140" s="82">
        <v>110769.41324100233</v>
      </c>
      <c r="H140" s="75">
        <v>308.14988267657037</v>
      </c>
      <c r="I140" s="84"/>
      <c r="J140" s="94">
        <f t="shared" si="19"/>
        <v>-2.2257166205605028E-2</v>
      </c>
      <c r="K140" s="117">
        <f t="shared" si="19"/>
        <v>-1.1330163665452031E-2</v>
      </c>
      <c r="L140" s="94">
        <v>5.4757417426830601E-2</v>
      </c>
      <c r="M140" s="88">
        <f>INDEX('Pace of change parameters'!$E$20:$I$20,1,$B$6)</f>
        <v>4.3099999999999999E-2</v>
      </c>
      <c r="N140" s="99">
        <f>IF(INDEX('Pace of change parameters'!$E$28:$I$28,1,$B$6)=1,(1+L140)*D140,D140)</f>
        <v>114234.44733699546</v>
      </c>
      <c r="O140" s="85">
        <f>IF(K140&lt;INDEX('Pace of change parameters'!$E$16:$I$16,1,$B$6),1,IF(K140&gt;INDEX('Pace of change parameters'!$E$17:$I$17,1,$B$6),0,(K140-INDEX('Pace of change parameters'!$E$17:$I$17,1,$B$6))/(INDEX('Pace of change parameters'!$E$16:$I$16,1,$B$6)-INDEX('Pace of change parameters'!$E$17:$I$17,1,$B$6))))</f>
        <v>0</v>
      </c>
      <c r="P140" s="52">
        <v>5.4757417426830601E-2</v>
      </c>
      <c r="Q140" s="52">
        <v>4.3099999999999916E-2</v>
      </c>
      <c r="R140" s="9">
        <f>IF(INDEX('Pace of change parameters'!$E$29:$I$29,1,$B$6)=1,D140*(1+P140),D140)</f>
        <v>114234.44733699546</v>
      </c>
      <c r="S140" s="94">
        <f>IF(P140&lt;INDEX('Pace of change parameters'!$E$22:$I$22,1,$B$6),INDEX('Pace of change parameters'!$E$22:$I$22,1,$B$6),P140)</f>
        <v>5.4757417426830601E-2</v>
      </c>
      <c r="T140" s="123">
        <v>4.3099999999999916E-2</v>
      </c>
      <c r="U140" s="108">
        <f t="shared" si="21"/>
        <v>114234.44733699546</v>
      </c>
      <c r="V140" s="122">
        <f>IF(J140&gt;INDEX('Pace of change parameters'!$E$24:$I$24,1,$B$6),0,IF(J140&lt;INDEX('Pace of change parameters'!$E$23:$I$23,1,$B$6),1,(J140-INDEX('Pace of change parameters'!$E$24:$I$24,1,$B$6))/(INDEX('Pace of change parameters'!$E$23:$I$23,1,$B$6)-INDEX('Pace of change parameters'!$E$24:$I$24,1,$B$6))))</f>
        <v>1</v>
      </c>
      <c r="W140" s="123">
        <f>MIN(S140, S140+(INDEX('Pace of change parameters'!$E$25:$I$25,1,$B$6)-S140)*(1-V140))</f>
        <v>5.4757417426830601E-2</v>
      </c>
      <c r="X140" s="123">
        <v>4.3099999999999916E-2</v>
      </c>
      <c r="Y140" s="99">
        <f t="shared" si="22"/>
        <v>114234.44733699546</v>
      </c>
      <c r="Z140" s="88">
        <v>-1.9538770051630516E-2</v>
      </c>
      <c r="AA140" s="90">
        <f t="shared" si="26"/>
        <v>114072.43454485227</v>
      </c>
      <c r="AB140" s="90">
        <f>IF(INDEX('Pace of change parameters'!$E$27:$I$27,1,$B$6)=1,MAX(AA140,Y140),Y140)</f>
        <v>114234.44733699546</v>
      </c>
      <c r="AC140" s="88">
        <f t="shared" si="23"/>
        <v>5.4757417426830601E-2</v>
      </c>
      <c r="AD140" s="134">
        <v>4.3099999999999916E-2</v>
      </c>
      <c r="AE140" s="51">
        <f t="shared" si="24"/>
        <v>114234</v>
      </c>
      <c r="AF140" s="51">
        <v>317.78803071826047</v>
      </c>
      <c r="AG140" s="15">
        <f t="shared" si="25"/>
        <v>5.4753287043876497E-2</v>
      </c>
      <c r="AH140" s="15">
        <f t="shared" si="25"/>
        <v>4.3095915266971874E-2</v>
      </c>
      <c r="AI140" s="51"/>
      <c r="AJ140" s="51">
        <v>116345.6861530968</v>
      </c>
      <c r="AK140" s="51">
        <v>323.66253904404482</v>
      </c>
      <c r="AL140" s="15">
        <f t="shared" si="27"/>
        <v>-1.8150102706155136E-2</v>
      </c>
      <c r="AM140" s="53">
        <f t="shared" si="27"/>
        <v>-1.8150102706155136E-2</v>
      </c>
    </row>
    <row r="141" spans="1:39" x14ac:dyDescent="0.2">
      <c r="A141" s="160" t="s">
        <v>329</v>
      </c>
      <c r="B141" s="160" t="s">
        <v>330</v>
      </c>
      <c r="D141" s="62">
        <v>111888</v>
      </c>
      <c r="E141" s="67">
        <v>409.421247883028</v>
      </c>
      <c r="F141" s="50"/>
      <c r="G141" s="82">
        <v>114766.53382761235</v>
      </c>
      <c r="H141" s="75">
        <v>415.95881126864077</v>
      </c>
      <c r="I141" s="84"/>
      <c r="J141" s="94">
        <f t="shared" si="19"/>
        <v>-2.5081648208842067E-2</v>
      </c>
      <c r="K141" s="117">
        <f t="shared" si="19"/>
        <v>-1.5716852747207688E-2</v>
      </c>
      <c r="L141" s="94">
        <v>5.3119729475892941E-2</v>
      </c>
      <c r="M141" s="88">
        <f>INDEX('Pace of change parameters'!$E$20:$I$20,1,$B$6)</f>
        <v>4.3099999999999999E-2</v>
      </c>
      <c r="N141" s="99">
        <f>IF(INDEX('Pace of change parameters'!$E$28:$I$28,1,$B$6)=1,(1+L141)*D141,D141)</f>
        <v>117831.46029159871</v>
      </c>
      <c r="O141" s="85">
        <f>IF(K141&lt;INDEX('Pace of change parameters'!$E$16:$I$16,1,$B$6),1,IF(K141&gt;INDEX('Pace of change parameters'!$E$17:$I$17,1,$B$6),0,(K141-INDEX('Pace of change parameters'!$E$17:$I$17,1,$B$6))/(INDEX('Pace of change parameters'!$E$16:$I$16,1,$B$6)-INDEX('Pace of change parameters'!$E$17:$I$17,1,$B$6))))</f>
        <v>0</v>
      </c>
      <c r="P141" s="52">
        <v>5.3119729475892941E-2</v>
      </c>
      <c r="Q141" s="52">
        <v>4.3099999999999916E-2</v>
      </c>
      <c r="R141" s="9">
        <f>IF(INDEX('Pace of change parameters'!$E$29:$I$29,1,$B$6)=1,D141*(1+P141),D141)</f>
        <v>117831.46029159871</v>
      </c>
      <c r="S141" s="94">
        <f>IF(P141&lt;INDEX('Pace of change parameters'!$E$22:$I$22,1,$B$6),INDEX('Pace of change parameters'!$E$22:$I$22,1,$B$6),P141)</f>
        <v>5.3119729475892941E-2</v>
      </c>
      <c r="T141" s="123">
        <v>4.3099999999999916E-2</v>
      </c>
      <c r="U141" s="108">
        <f t="shared" si="21"/>
        <v>117831.46029159871</v>
      </c>
      <c r="V141" s="122">
        <f>IF(J141&gt;INDEX('Pace of change parameters'!$E$24:$I$24,1,$B$6),0,IF(J141&lt;INDEX('Pace of change parameters'!$E$23:$I$23,1,$B$6),1,(J141-INDEX('Pace of change parameters'!$E$24:$I$24,1,$B$6))/(INDEX('Pace of change parameters'!$E$23:$I$23,1,$B$6)-INDEX('Pace of change parameters'!$E$24:$I$24,1,$B$6))))</f>
        <v>1</v>
      </c>
      <c r="W141" s="123">
        <f>MIN(S141, S141+(INDEX('Pace of change parameters'!$E$25:$I$25,1,$B$6)-S141)*(1-V141))</f>
        <v>5.3119729475892941E-2</v>
      </c>
      <c r="X141" s="123">
        <v>4.3099999999999916E-2</v>
      </c>
      <c r="Y141" s="99">
        <f t="shared" si="22"/>
        <v>117831.46029159871</v>
      </c>
      <c r="Z141" s="88">
        <v>0</v>
      </c>
      <c r="AA141" s="90">
        <f t="shared" si="26"/>
        <v>120544.02686538351</v>
      </c>
      <c r="AB141" s="90">
        <f>IF(INDEX('Pace of change parameters'!$E$27:$I$27,1,$B$6)=1,MAX(AA141,Y141),Y141)</f>
        <v>117831.46029159871</v>
      </c>
      <c r="AC141" s="88">
        <f t="shared" si="23"/>
        <v>5.3119729475892941E-2</v>
      </c>
      <c r="AD141" s="134">
        <v>4.3099999999999916E-2</v>
      </c>
      <c r="AE141" s="51">
        <f t="shared" si="24"/>
        <v>117831</v>
      </c>
      <c r="AF141" s="51">
        <v>427.06563538998267</v>
      </c>
      <c r="AG141" s="15">
        <f t="shared" si="25"/>
        <v>5.3115615615615619E-2</v>
      </c>
      <c r="AH141" s="15">
        <f t="shared" si="25"/>
        <v>4.309592528035E-2</v>
      </c>
      <c r="AI141" s="51"/>
      <c r="AJ141" s="51">
        <v>120544.02686538351</v>
      </c>
      <c r="AK141" s="51">
        <v>436.89870599190493</v>
      </c>
      <c r="AL141" s="15">
        <f t="shared" si="27"/>
        <v>-2.2506522603672918E-2</v>
      </c>
      <c r="AM141" s="53">
        <f t="shared" si="27"/>
        <v>-2.2506522603672918E-2</v>
      </c>
    </row>
    <row r="142" spans="1:39" x14ac:dyDescent="0.2">
      <c r="A142" s="160" t="s">
        <v>331</v>
      </c>
      <c r="B142" s="160" t="s">
        <v>332</v>
      </c>
      <c r="D142" s="62">
        <v>70431</v>
      </c>
      <c r="E142" s="67">
        <v>319.32446269805519</v>
      </c>
      <c r="F142" s="50"/>
      <c r="G142" s="82">
        <v>70098.033210186288</v>
      </c>
      <c r="H142" s="75">
        <v>314.92749792174612</v>
      </c>
      <c r="I142" s="84"/>
      <c r="J142" s="94">
        <f t="shared" si="19"/>
        <v>4.7500161497444626E-3</v>
      </c>
      <c r="K142" s="117">
        <f t="shared" si="19"/>
        <v>1.3961831867097318E-2</v>
      </c>
      <c r="L142" s="94">
        <v>5.2663418582059141E-2</v>
      </c>
      <c r="M142" s="88">
        <f>INDEX('Pace of change parameters'!$E$20:$I$20,1,$B$6)</f>
        <v>4.3099999999999999E-2</v>
      </c>
      <c r="N142" s="99">
        <f>IF(INDEX('Pace of change parameters'!$E$28:$I$28,1,$B$6)=1,(1+L142)*D142,D142)</f>
        <v>74140.137234153008</v>
      </c>
      <c r="O142" s="85">
        <f>IF(K142&lt;INDEX('Pace of change parameters'!$E$16:$I$16,1,$B$6),1,IF(K142&gt;INDEX('Pace of change parameters'!$E$17:$I$17,1,$B$6),0,(K142-INDEX('Pace of change parameters'!$E$17:$I$17,1,$B$6))/(INDEX('Pace of change parameters'!$E$16:$I$16,1,$B$6)-INDEX('Pace of change parameters'!$E$17:$I$17,1,$B$6))))</f>
        <v>0</v>
      </c>
      <c r="P142" s="52">
        <v>5.2663418582059141E-2</v>
      </c>
      <c r="Q142" s="52">
        <v>4.3099999999999916E-2</v>
      </c>
      <c r="R142" s="9">
        <f>IF(INDEX('Pace of change parameters'!$E$29:$I$29,1,$B$6)=1,D142*(1+P142),D142)</f>
        <v>74140.137234153008</v>
      </c>
      <c r="S142" s="94">
        <f>IF(P142&lt;INDEX('Pace of change parameters'!$E$22:$I$22,1,$B$6),INDEX('Pace of change parameters'!$E$22:$I$22,1,$B$6),P142)</f>
        <v>5.2663418582059141E-2</v>
      </c>
      <c r="T142" s="123">
        <v>4.3099999999999916E-2</v>
      </c>
      <c r="U142" s="108">
        <f t="shared" si="21"/>
        <v>74140.137234153008</v>
      </c>
      <c r="V142" s="122">
        <f>IF(J142&gt;INDEX('Pace of change parameters'!$E$24:$I$24,1,$B$6),0,IF(J142&lt;INDEX('Pace of change parameters'!$E$23:$I$23,1,$B$6),1,(J142-INDEX('Pace of change parameters'!$E$24:$I$24,1,$B$6))/(INDEX('Pace of change parameters'!$E$23:$I$23,1,$B$6)-INDEX('Pace of change parameters'!$E$24:$I$24,1,$B$6))))</f>
        <v>1</v>
      </c>
      <c r="W142" s="123">
        <f>MIN(S142, S142+(INDEX('Pace of change parameters'!$E$25:$I$25,1,$B$6)-S142)*(1-V142))</f>
        <v>5.2663418582059141E-2</v>
      </c>
      <c r="X142" s="123">
        <v>4.3099999999999916E-2</v>
      </c>
      <c r="Y142" s="99">
        <f t="shared" si="22"/>
        <v>74140.137234153008</v>
      </c>
      <c r="Z142" s="88">
        <v>0</v>
      </c>
      <c r="AA142" s="90">
        <f t="shared" si="26"/>
        <v>73626.857209015332</v>
      </c>
      <c r="AB142" s="90">
        <f>IF(INDEX('Pace of change parameters'!$E$27:$I$27,1,$B$6)=1,MAX(AA142,Y142),Y142)</f>
        <v>74140.137234153008</v>
      </c>
      <c r="AC142" s="88">
        <f t="shared" si="23"/>
        <v>5.2663418582059141E-2</v>
      </c>
      <c r="AD142" s="134">
        <v>4.3099999999999916E-2</v>
      </c>
      <c r="AE142" s="51">
        <f t="shared" si="24"/>
        <v>74140</v>
      </c>
      <c r="AF142" s="51">
        <v>333.08673049225212</v>
      </c>
      <c r="AG142" s="15">
        <f t="shared" si="25"/>
        <v>5.2661470091295071E-2</v>
      </c>
      <c r="AH142" s="15">
        <f t="shared" si="25"/>
        <v>4.3098069211221501E-2</v>
      </c>
      <c r="AI142" s="51"/>
      <c r="AJ142" s="51">
        <v>73626.857209015332</v>
      </c>
      <c r="AK142" s="51">
        <v>330.78134804654462</v>
      </c>
      <c r="AL142" s="15">
        <f t="shared" si="27"/>
        <v>6.9695055640897063E-3</v>
      </c>
      <c r="AM142" s="53">
        <f t="shared" si="27"/>
        <v>6.9695055640897063E-3</v>
      </c>
    </row>
    <row r="143" spans="1:39" x14ac:dyDescent="0.2">
      <c r="A143" s="160" t="s">
        <v>333</v>
      </c>
      <c r="B143" s="160" t="s">
        <v>334</v>
      </c>
      <c r="D143" s="62">
        <v>113072</v>
      </c>
      <c r="E143" s="67">
        <v>360.05000338162165</v>
      </c>
      <c r="F143" s="50"/>
      <c r="G143" s="82">
        <v>116392.72418945066</v>
      </c>
      <c r="H143" s="75">
        <v>366.24665117100216</v>
      </c>
      <c r="I143" s="84"/>
      <c r="J143" s="94">
        <f t="shared" si="19"/>
        <v>-2.8530341673638993E-2</v>
      </c>
      <c r="K143" s="117">
        <f t="shared" si="19"/>
        <v>-1.6919329554462625E-2</v>
      </c>
      <c r="L143" s="94">
        <v>5.55671384615124E-2</v>
      </c>
      <c r="M143" s="88">
        <f>INDEX('Pace of change parameters'!$E$20:$I$20,1,$B$6)</f>
        <v>4.3099999999999999E-2</v>
      </c>
      <c r="N143" s="99">
        <f>IF(INDEX('Pace of change parameters'!$E$28:$I$28,1,$B$6)=1,(1+L143)*D143,D143)</f>
        <v>119355.08748012013</v>
      </c>
      <c r="O143" s="85">
        <f>IF(K143&lt;INDEX('Pace of change parameters'!$E$16:$I$16,1,$B$6),1,IF(K143&gt;INDEX('Pace of change parameters'!$E$17:$I$17,1,$B$6),0,(K143-INDEX('Pace of change parameters'!$E$17:$I$17,1,$B$6))/(INDEX('Pace of change parameters'!$E$16:$I$16,1,$B$6)-INDEX('Pace of change parameters'!$E$17:$I$17,1,$B$6))))</f>
        <v>0</v>
      </c>
      <c r="P143" s="52">
        <v>5.55671384615124E-2</v>
      </c>
      <c r="Q143" s="52">
        <v>4.3099999999999916E-2</v>
      </c>
      <c r="R143" s="9">
        <f>IF(INDEX('Pace of change parameters'!$E$29:$I$29,1,$B$6)=1,D143*(1+P143),D143)</f>
        <v>119355.08748012013</v>
      </c>
      <c r="S143" s="94">
        <f>IF(P143&lt;INDEX('Pace of change parameters'!$E$22:$I$22,1,$B$6),INDEX('Pace of change parameters'!$E$22:$I$22,1,$B$6),P143)</f>
        <v>5.55671384615124E-2</v>
      </c>
      <c r="T143" s="123">
        <v>4.3099999999999916E-2</v>
      </c>
      <c r="U143" s="108">
        <f t="shared" si="21"/>
        <v>119355.08748012013</v>
      </c>
      <c r="V143" s="122">
        <f>IF(J143&gt;INDEX('Pace of change parameters'!$E$24:$I$24,1,$B$6),0,IF(J143&lt;INDEX('Pace of change parameters'!$E$23:$I$23,1,$B$6),1,(J143-INDEX('Pace of change parameters'!$E$24:$I$24,1,$B$6))/(INDEX('Pace of change parameters'!$E$23:$I$23,1,$B$6)-INDEX('Pace of change parameters'!$E$24:$I$24,1,$B$6))))</f>
        <v>1</v>
      </c>
      <c r="W143" s="123">
        <f>MIN(S143, S143+(INDEX('Pace of change parameters'!$E$25:$I$25,1,$B$6)-S143)*(1-V143))</f>
        <v>5.55671384615124E-2</v>
      </c>
      <c r="X143" s="123">
        <v>4.3099999999999916E-2</v>
      </c>
      <c r="Y143" s="99">
        <f t="shared" si="22"/>
        <v>119355.08748012013</v>
      </c>
      <c r="Z143" s="88">
        <v>0</v>
      </c>
      <c r="AA143" s="90">
        <f t="shared" si="26"/>
        <v>122252.08171489315</v>
      </c>
      <c r="AB143" s="90">
        <f>IF(INDEX('Pace of change parameters'!$E$27:$I$27,1,$B$6)=1,MAX(AA143,Y143),Y143)</f>
        <v>119355.08748012013</v>
      </c>
      <c r="AC143" s="88">
        <f t="shared" si="23"/>
        <v>5.55671384615124E-2</v>
      </c>
      <c r="AD143" s="134">
        <v>4.3099999999999916E-2</v>
      </c>
      <c r="AE143" s="51">
        <f t="shared" si="24"/>
        <v>119355</v>
      </c>
      <c r="AF143" s="51">
        <v>375.56788325843615</v>
      </c>
      <c r="AG143" s="15">
        <f t="shared" si="25"/>
        <v>5.5566364794113587E-2</v>
      </c>
      <c r="AH143" s="15">
        <f t="shared" si="25"/>
        <v>4.3099235470265729E-2</v>
      </c>
      <c r="AI143" s="51"/>
      <c r="AJ143" s="51">
        <v>122252.08171489315</v>
      </c>
      <c r="AK143" s="51">
        <v>384.68397263290007</v>
      </c>
      <c r="AL143" s="15">
        <f t="shared" si="27"/>
        <v>-2.3697606406813621E-2</v>
      </c>
      <c r="AM143" s="53">
        <f t="shared" si="27"/>
        <v>-2.3697606406813621E-2</v>
      </c>
    </row>
    <row r="144" spans="1:39" x14ac:dyDescent="0.2">
      <c r="A144" s="160" t="s">
        <v>335</v>
      </c>
      <c r="B144" s="160" t="s">
        <v>336</v>
      </c>
      <c r="D144" s="62">
        <v>137103</v>
      </c>
      <c r="E144" s="67">
        <v>327.91407384555384</v>
      </c>
      <c r="F144" s="50"/>
      <c r="G144" s="82">
        <v>136270.22698991274</v>
      </c>
      <c r="H144" s="75">
        <v>322.45974738714091</v>
      </c>
      <c r="I144" s="84"/>
      <c r="J144" s="94">
        <f t="shared" si="19"/>
        <v>6.1111882505993087E-3</v>
      </c>
      <c r="K144" s="117">
        <f t="shared" si="19"/>
        <v>1.6914751384037308E-2</v>
      </c>
      <c r="L144" s="94">
        <v>5.4300746832051106E-2</v>
      </c>
      <c r="M144" s="88">
        <f>INDEX('Pace of change parameters'!$E$20:$I$20,1,$B$6)</f>
        <v>4.3099999999999999E-2</v>
      </c>
      <c r="N144" s="99">
        <f>IF(INDEX('Pace of change parameters'!$E$28:$I$28,1,$B$6)=1,(1+L144)*D144,D144)</f>
        <v>144547.7952929147</v>
      </c>
      <c r="O144" s="85">
        <f>IF(K144&lt;INDEX('Pace of change parameters'!$E$16:$I$16,1,$B$6),1,IF(K144&gt;INDEX('Pace of change parameters'!$E$17:$I$17,1,$B$6),0,(K144-INDEX('Pace of change parameters'!$E$17:$I$17,1,$B$6))/(INDEX('Pace of change parameters'!$E$16:$I$16,1,$B$6)-INDEX('Pace of change parameters'!$E$17:$I$17,1,$B$6))))</f>
        <v>0</v>
      </c>
      <c r="P144" s="52">
        <v>5.4300746832051106E-2</v>
      </c>
      <c r="Q144" s="52">
        <v>4.3099999999999916E-2</v>
      </c>
      <c r="R144" s="9">
        <f>IF(INDEX('Pace of change parameters'!$E$29:$I$29,1,$B$6)=1,D144*(1+P144),D144)</f>
        <v>144547.7952929147</v>
      </c>
      <c r="S144" s="94">
        <f>IF(P144&lt;INDEX('Pace of change parameters'!$E$22:$I$22,1,$B$6),INDEX('Pace of change parameters'!$E$22:$I$22,1,$B$6),P144)</f>
        <v>5.4300746832051106E-2</v>
      </c>
      <c r="T144" s="123">
        <v>4.3099999999999916E-2</v>
      </c>
      <c r="U144" s="108">
        <f t="shared" si="21"/>
        <v>144547.7952929147</v>
      </c>
      <c r="V144" s="122">
        <f>IF(J144&gt;INDEX('Pace of change parameters'!$E$24:$I$24,1,$B$6),0,IF(J144&lt;INDEX('Pace of change parameters'!$E$23:$I$23,1,$B$6),1,(J144-INDEX('Pace of change parameters'!$E$24:$I$24,1,$B$6))/(INDEX('Pace of change parameters'!$E$23:$I$23,1,$B$6)-INDEX('Pace of change parameters'!$E$24:$I$24,1,$B$6))))</f>
        <v>1</v>
      </c>
      <c r="W144" s="123">
        <f>MIN(S144, S144+(INDEX('Pace of change parameters'!$E$25:$I$25,1,$B$6)-S144)*(1-V144))</f>
        <v>5.4300746832051106E-2</v>
      </c>
      <c r="X144" s="123">
        <v>4.3099999999999916E-2</v>
      </c>
      <c r="Y144" s="99">
        <f t="shared" si="22"/>
        <v>144547.7952929147</v>
      </c>
      <c r="Z144" s="88">
        <v>-3.2217084471223734E-2</v>
      </c>
      <c r="AA144" s="90">
        <f t="shared" si="26"/>
        <v>138519.00410876714</v>
      </c>
      <c r="AB144" s="90">
        <f>IF(INDEX('Pace of change parameters'!$E$27:$I$27,1,$B$6)=1,MAX(AA144,Y144),Y144)</f>
        <v>144547.7952929147</v>
      </c>
      <c r="AC144" s="88">
        <f t="shared" si="23"/>
        <v>5.4300746832051106E-2</v>
      </c>
      <c r="AD144" s="134">
        <v>4.3099999999999916E-2</v>
      </c>
      <c r="AE144" s="51">
        <f t="shared" si="24"/>
        <v>144548</v>
      </c>
      <c r="AF144" s="51">
        <v>342.04765483194478</v>
      </c>
      <c r="AG144" s="15">
        <f t="shared" si="25"/>
        <v>5.4302239921810713E-2</v>
      </c>
      <c r="AH144" s="15">
        <f t="shared" si="25"/>
        <v>4.3101477227378115E-2</v>
      </c>
      <c r="AI144" s="51"/>
      <c r="AJ144" s="51">
        <v>143130.24324580401</v>
      </c>
      <c r="AK144" s="51">
        <v>338.69278051410652</v>
      </c>
      <c r="AL144" s="15">
        <f t="shared" si="27"/>
        <v>9.9053611734678526E-3</v>
      </c>
      <c r="AM144" s="53">
        <f t="shared" si="27"/>
        <v>9.9053611734678526E-3</v>
      </c>
    </row>
    <row r="145" spans="1:39" x14ac:dyDescent="0.2">
      <c r="A145" s="160" t="s">
        <v>337</v>
      </c>
      <c r="B145" s="160" t="s">
        <v>338</v>
      </c>
      <c r="D145" s="62">
        <v>137063</v>
      </c>
      <c r="E145" s="67">
        <v>308.89492209068317</v>
      </c>
      <c r="F145" s="50"/>
      <c r="G145" s="82">
        <v>132927.5176167544</v>
      </c>
      <c r="H145" s="75">
        <v>296.85030059648454</v>
      </c>
      <c r="I145" s="84"/>
      <c r="J145" s="94">
        <f t="shared" si="19"/>
        <v>3.111080728347515E-2</v>
      </c>
      <c r="K145" s="117">
        <f t="shared" si="19"/>
        <v>4.0574732348245712E-2</v>
      </c>
      <c r="L145" s="94">
        <v>5.2673966411107553E-2</v>
      </c>
      <c r="M145" s="88">
        <f>INDEX('Pace of change parameters'!$E$20:$I$20,1,$B$6)</f>
        <v>4.3099999999999999E-2</v>
      </c>
      <c r="N145" s="99">
        <f>IF(INDEX('Pace of change parameters'!$E$28:$I$28,1,$B$6)=1,(1+L145)*D145,D145)</f>
        <v>144282.65185820565</v>
      </c>
      <c r="O145" s="85">
        <f>IF(K145&lt;INDEX('Pace of change parameters'!$E$16:$I$16,1,$B$6),1,IF(K145&gt;INDEX('Pace of change parameters'!$E$17:$I$17,1,$B$6),0,(K145-INDEX('Pace of change parameters'!$E$17:$I$17,1,$B$6))/(INDEX('Pace of change parameters'!$E$16:$I$16,1,$B$6)-INDEX('Pace of change parameters'!$E$17:$I$17,1,$B$6))))</f>
        <v>0</v>
      </c>
      <c r="P145" s="52">
        <v>5.2673966411107553E-2</v>
      </c>
      <c r="Q145" s="52">
        <v>4.3099999999999916E-2</v>
      </c>
      <c r="R145" s="9">
        <f>IF(INDEX('Pace of change parameters'!$E$29:$I$29,1,$B$6)=1,D145*(1+P145),D145)</f>
        <v>144282.65185820565</v>
      </c>
      <c r="S145" s="94">
        <f>IF(P145&lt;INDEX('Pace of change parameters'!$E$22:$I$22,1,$B$6),INDEX('Pace of change parameters'!$E$22:$I$22,1,$B$6),P145)</f>
        <v>5.2673966411107553E-2</v>
      </c>
      <c r="T145" s="123">
        <v>4.3099999999999916E-2</v>
      </c>
      <c r="U145" s="108">
        <f t="shared" si="21"/>
        <v>144282.65185820565</v>
      </c>
      <c r="V145" s="122">
        <f>IF(J145&gt;INDEX('Pace of change parameters'!$E$24:$I$24,1,$B$6),0,IF(J145&lt;INDEX('Pace of change parameters'!$E$23:$I$23,1,$B$6),1,(J145-INDEX('Pace of change parameters'!$E$24:$I$24,1,$B$6))/(INDEX('Pace of change parameters'!$E$23:$I$23,1,$B$6)-INDEX('Pace of change parameters'!$E$24:$I$24,1,$B$6))))</f>
        <v>1</v>
      </c>
      <c r="W145" s="123">
        <f>MIN(S145, S145+(INDEX('Pace of change parameters'!$E$25:$I$25,1,$B$6)-S145)*(1-V145))</f>
        <v>5.2673966411107553E-2</v>
      </c>
      <c r="X145" s="123">
        <v>4.3099999999999916E-2</v>
      </c>
      <c r="Y145" s="99">
        <f t="shared" si="22"/>
        <v>144282.65185820565</v>
      </c>
      <c r="Z145" s="88">
        <v>-2.6182729150694084E-2</v>
      </c>
      <c r="AA145" s="90">
        <f t="shared" si="26"/>
        <v>135963.64443142625</v>
      </c>
      <c r="AB145" s="90">
        <f>IF(INDEX('Pace of change parameters'!$E$27:$I$27,1,$B$6)=1,MAX(AA145,Y145),Y145)</f>
        <v>144282.65185820565</v>
      </c>
      <c r="AC145" s="88">
        <f t="shared" si="23"/>
        <v>5.2673966411107553E-2</v>
      </c>
      <c r="AD145" s="134">
        <v>4.3099999999999916E-2</v>
      </c>
      <c r="AE145" s="51">
        <f t="shared" si="24"/>
        <v>144283</v>
      </c>
      <c r="AF145" s="51">
        <v>322.20907069405894</v>
      </c>
      <c r="AG145" s="15">
        <f t="shared" si="25"/>
        <v>5.2676506424053082E-2</v>
      </c>
      <c r="AH145" s="15">
        <f t="shared" si="25"/>
        <v>4.3102516911777133E-2</v>
      </c>
      <c r="AI145" s="51"/>
      <c r="AJ145" s="51">
        <v>139619.25763839326</v>
      </c>
      <c r="AK145" s="51">
        <v>311.79412165439504</v>
      </c>
      <c r="AL145" s="15">
        <f t="shared" si="27"/>
        <v>3.3403288632901873E-2</v>
      </c>
      <c r="AM145" s="53">
        <f t="shared" si="27"/>
        <v>3.3403288632901873E-2</v>
      </c>
    </row>
    <row r="146" spans="1:39" x14ac:dyDescent="0.2">
      <c r="A146" s="160" t="s">
        <v>339</v>
      </c>
      <c r="B146" s="160" t="s">
        <v>340</v>
      </c>
      <c r="D146" s="62">
        <v>121498</v>
      </c>
      <c r="E146" s="67">
        <v>354.26761713399679</v>
      </c>
      <c r="F146" s="50"/>
      <c r="G146" s="82">
        <v>126361.88438629067</v>
      </c>
      <c r="H146" s="75">
        <v>363.67195819279902</v>
      </c>
      <c r="I146" s="84"/>
      <c r="J146" s="94">
        <f t="shared" si="19"/>
        <v>-3.8491705073198212E-2</v>
      </c>
      <c r="K146" s="117">
        <f t="shared" si="19"/>
        <v>-2.5859406662904094E-2</v>
      </c>
      <c r="L146" s="94">
        <v>5.6804250437881842E-2</v>
      </c>
      <c r="M146" s="88">
        <f>INDEX('Pace of change parameters'!$E$20:$I$20,1,$B$6)</f>
        <v>4.3099999999999999E-2</v>
      </c>
      <c r="N146" s="99">
        <f>IF(INDEX('Pace of change parameters'!$E$28:$I$28,1,$B$6)=1,(1+L146)*D146,D146)</f>
        <v>128399.60281970177</v>
      </c>
      <c r="O146" s="85">
        <f>IF(K146&lt;INDEX('Pace of change parameters'!$E$16:$I$16,1,$B$6),1,IF(K146&gt;INDEX('Pace of change parameters'!$E$17:$I$17,1,$B$6),0,(K146-INDEX('Pace of change parameters'!$E$17:$I$17,1,$B$6))/(INDEX('Pace of change parameters'!$E$16:$I$16,1,$B$6)-INDEX('Pace of change parameters'!$E$17:$I$17,1,$B$6))))</f>
        <v>0</v>
      </c>
      <c r="P146" s="52">
        <v>5.6804250437881842E-2</v>
      </c>
      <c r="Q146" s="52">
        <v>4.3099999999999916E-2</v>
      </c>
      <c r="R146" s="9">
        <f>IF(INDEX('Pace of change parameters'!$E$29:$I$29,1,$B$6)=1,D146*(1+P146),D146)</f>
        <v>128399.60281970177</v>
      </c>
      <c r="S146" s="94">
        <f>IF(P146&lt;INDEX('Pace of change parameters'!$E$22:$I$22,1,$B$6),INDEX('Pace of change parameters'!$E$22:$I$22,1,$B$6),P146)</f>
        <v>5.6804250437881842E-2</v>
      </c>
      <c r="T146" s="123">
        <v>4.3099999999999916E-2</v>
      </c>
      <c r="U146" s="108">
        <f t="shared" si="21"/>
        <v>128399.60281970177</v>
      </c>
      <c r="V146" s="122">
        <f>IF(J146&gt;INDEX('Pace of change parameters'!$E$24:$I$24,1,$B$6),0,IF(J146&lt;INDEX('Pace of change parameters'!$E$23:$I$23,1,$B$6),1,(J146-INDEX('Pace of change parameters'!$E$24:$I$24,1,$B$6))/(INDEX('Pace of change parameters'!$E$23:$I$23,1,$B$6)-INDEX('Pace of change parameters'!$E$24:$I$24,1,$B$6))))</f>
        <v>1</v>
      </c>
      <c r="W146" s="123">
        <f>MIN(S146, S146+(INDEX('Pace of change parameters'!$E$25:$I$25,1,$B$6)-S146)*(1-V146))</f>
        <v>5.6804250437881842E-2</v>
      </c>
      <c r="X146" s="123">
        <v>4.3099999999999916E-2</v>
      </c>
      <c r="Y146" s="99">
        <f t="shared" si="22"/>
        <v>128399.60281970177</v>
      </c>
      <c r="Z146" s="88">
        <v>-1.9795393138565487E-2</v>
      </c>
      <c r="AA146" s="90">
        <f t="shared" si="26"/>
        <v>130095.796109862</v>
      </c>
      <c r="AB146" s="90">
        <f>IF(INDEX('Pace of change parameters'!$E$27:$I$27,1,$B$6)=1,MAX(AA146,Y146),Y146)</f>
        <v>128399.60281970177</v>
      </c>
      <c r="AC146" s="88">
        <f t="shared" si="23"/>
        <v>5.6804250437881842E-2</v>
      </c>
      <c r="AD146" s="134">
        <v>4.3099999999999916E-2</v>
      </c>
      <c r="AE146" s="51">
        <f t="shared" si="24"/>
        <v>128400</v>
      </c>
      <c r="AF146" s="51">
        <v>369.53769452508664</v>
      </c>
      <c r="AG146" s="15">
        <f t="shared" si="25"/>
        <v>5.6807519465341016E-2</v>
      </c>
      <c r="AH146" s="15">
        <f t="shared" si="25"/>
        <v>4.3103226635908376E-2</v>
      </c>
      <c r="AI146" s="51"/>
      <c r="AJ146" s="51">
        <v>132723.10209439043</v>
      </c>
      <c r="AK146" s="51">
        <v>381.97966634095587</v>
      </c>
      <c r="AL146" s="15">
        <f t="shared" si="27"/>
        <v>-3.257234065638337E-2</v>
      </c>
      <c r="AM146" s="53">
        <f t="shared" si="27"/>
        <v>-3.2572340656383258E-2</v>
      </c>
    </row>
    <row r="147" spans="1:39" x14ac:dyDescent="0.2">
      <c r="A147" s="160" t="s">
        <v>341</v>
      </c>
      <c r="B147" s="160" t="s">
        <v>342</v>
      </c>
      <c r="D147" s="62">
        <v>109581</v>
      </c>
      <c r="E147" s="67">
        <v>366.38704322149204</v>
      </c>
      <c r="F147" s="50"/>
      <c r="G147" s="82">
        <v>111695.99105394975</v>
      </c>
      <c r="H147" s="75">
        <v>369.55572103184028</v>
      </c>
      <c r="I147" s="84"/>
      <c r="J147" s="94">
        <f t="shared" si="19"/>
        <v>-1.8935245875818407E-2</v>
      </c>
      <c r="K147" s="117">
        <f t="shared" si="19"/>
        <v>-8.5742896943955538E-3</v>
      </c>
      <c r="L147" s="94">
        <v>5.4116106069868941E-2</v>
      </c>
      <c r="M147" s="88">
        <f>INDEX('Pace of change parameters'!$E$20:$I$20,1,$B$6)</f>
        <v>4.3099999999999999E-2</v>
      </c>
      <c r="N147" s="99">
        <f>IF(INDEX('Pace of change parameters'!$E$28:$I$28,1,$B$6)=1,(1+L147)*D147,D147)</f>
        <v>115511.09701924231</v>
      </c>
      <c r="O147" s="85">
        <f>IF(K147&lt;INDEX('Pace of change parameters'!$E$16:$I$16,1,$B$6),1,IF(K147&gt;INDEX('Pace of change parameters'!$E$17:$I$17,1,$B$6),0,(K147-INDEX('Pace of change parameters'!$E$17:$I$17,1,$B$6))/(INDEX('Pace of change parameters'!$E$16:$I$16,1,$B$6)-INDEX('Pace of change parameters'!$E$17:$I$17,1,$B$6))))</f>
        <v>0</v>
      </c>
      <c r="P147" s="52">
        <v>5.4116106069868941E-2</v>
      </c>
      <c r="Q147" s="52">
        <v>4.3099999999999916E-2</v>
      </c>
      <c r="R147" s="9">
        <f>IF(INDEX('Pace of change parameters'!$E$29:$I$29,1,$B$6)=1,D147*(1+P147),D147)</f>
        <v>115511.09701924231</v>
      </c>
      <c r="S147" s="94">
        <f>IF(P147&lt;INDEX('Pace of change parameters'!$E$22:$I$22,1,$B$6),INDEX('Pace of change parameters'!$E$22:$I$22,1,$B$6),P147)</f>
        <v>5.4116106069868941E-2</v>
      </c>
      <c r="T147" s="123">
        <v>4.3099999999999916E-2</v>
      </c>
      <c r="U147" s="108">
        <f t="shared" si="21"/>
        <v>115511.09701924231</v>
      </c>
      <c r="V147" s="122">
        <f>IF(J147&gt;INDEX('Pace of change parameters'!$E$24:$I$24,1,$B$6),0,IF(J147&lt;INDEX('Pace of change parameters'!$E$23:$I$23,1,$B$6),1,(J147-INDEX('Pace of change parameters'!$E$24:$I$24,1,$B$6))/(INDEX('Pace of change parameters'!$E$23:$I$23,1,$B$6)-INDEX('Pace of change parameters'!$E$24:$I$24,1,$B$6))))</f>
        <v>1</v>
      </c>
      <c r="W147" s="123">
        <f>MIN(S147, S147+(INDEX('Pace of change parameters'!$E$25:$I$25,1,$B$6)-S147)*(1-V147))</f>
        <v>5.4116106069868941E-2</v>
      </c>
      <c r="X147" s="123">
        <v>4.3099999999999916E-2</v>
      </c>
      <c r="Y147" s="99">
        <f t="shared" si="22"/>
        <v>115511.09701924231</v>
      </c>
      <c r="Z147" s="88">
        <v>-2.1632606874005256E-2</v>
      </c>
      <c r="AA147" s="90">
        <f t="shared" si="26"/>
        <v>114780.99523087949</v>
      </c>
      <c r="AB147" s="90">
        <f>IF(INDEX('Pace of change parameters'!$E$27:$I$27,1,$B$6)=1,MAX(AA147,Y147),Y147)</f>
        <v>115511.09701924231</v>
      </c>
      <c r="AC147" s="88">
        <f t="shared" si="23"/>
        <v>5.4116106069868941E-2</v>
      </c>
      <c r="AD147" s="134">
        <v>4.3099999999999916E-2</v>
      </c>
      <c r="AE147" s="51">
        <f t="shared" si="24"/>
        <v>115511</v>
      </c>
      <c r="AF147" s="51">
        <v>382.17800378789332</v>
      </c>
      <c r="AG147" s="15">
        <f t="shared" si="25"/>
        <v>5.4115220704319178E-2</v>
      </c>
      <c r="AH147" s="15">
        <f t="shared" si="25"/>
        <v>4.3099123887017976E-2</v>
      </c>
      <c r="AI147" s="51"/>
      <c r="AJ147" s="51">
        <v>117318.90906967084</v>
      </c>
      <c r="AK147" s="51">
        <v>388.15962527222666</v>
      </c>
      <c r="AL147" s="15">
        <f t="shared" si="27"/>
        <v>-1.5410210374503297E-2</v>
      </c>
      <c r="AM147" s="53">
        <f t="shared" si="27"/>
        <v>-1.5410210374503186E-2</v>
      </c>
    </row>
    <row r="148" spans="1:39" x14ac:dyDescent="0.2">
      <c r="A148" s="160" t="s">
        <v>343</v>
      </c>
      <c r="B148" s="160" t="s">
        <v>344</v>
      </c>
      <c r="D148" s="62">
        <v>67848</v>
      </c>
      <c r="E148" s="67">
        <v>319.05436425232324</v>
      </c>
      <c r="F148" s="50"/>
      <c r="G148" s="82">
        <v>67532.903229363394</v>
      </c>
      <c r="H148" s="75">
        <v>316.55443131751417</v>
      </c>
      <c r="I148" s="84"/>
      <c r="J148" s="94">
        <f t="shared" si="19"/>
        <v>4.6658259243859135E-3</v>
      </c>
      <c r="K148" s="117">
        <f t="shared" si="19"/>
        <v>7.8973240854793847E-3</v>
      </c>
      <c r="L148" s="94">
        <v>4.6455121319803228E-2</v>
      </c>
      <c r="M148" s="88">
        <f>INDEX('Pace of change parameters'!$E$20:$I$20,1,$B$6)</f>
        <v>4.3099999999999999E-2</v>
      </c>
      <c r="N148" s="99">
        <f>IF(INDEX('Pace of change parameters'!$E$28:$I$28,1,$B$6)=1,(1+L148)*D148,D148)</f>
        <v>70999.887071306002</v>
      </c>
      <c r="O148" s="85">
        <f>IF(K148&lt;INDEX('Pace of change parameters'!$E$16:$I$16,1,$B$6),1,IF(K148&gt;INDEX('Pace of change parameters'!$E$17:$I$17,1,$B$6),0,(K148-INDEX('Pace of change parameters'!$E$17:$I$17,1,$B$6))/(INDEX('Pace of change parameters'!$E$16:$I$16,1,$B$6)-INDEX('Pace of change parameters'!$E$17:$I$17,1,$B$6))))</f>
        <v>0</v>
      </c>
      <c r="P148" s="52">
        <v>4.6455121319803228E-2</v>
      </c>
      <c r="Q148" s="52">
        <v>4.3099999999999916E-2</v>
      </c>
      <c r="R148" s="9">
        <f>IF(INDEX('Pace of change parameters'!$E$29:$I$29,1,$B$6)=1,D148*(1+P148),D148)</f>
        <v>70999.887071306002</v>
      </c>
      <c r="S148" s="94">
        <f>IF(P148&lt;INDEX('Pace of change parameters'!$E$22:$I$22,1,$B$6),INDEX('Pace of change parameters'!$E$22:$I$22,1,$B$6),P148)</f>
        <v>4.6455121319803228E-2</v>
      </c>
      <c r="T148" s="123">
        <v>4.3099999999999916E-2</v>
      </c>
      <c r="U148" s="108">
        <f t="shared" si="21"/>
        <v>70999.887071306002</v>
      </c>
      <c r="V148" s="122">
        <f>IF(J148&gt;INDEX('Pace of change parameters'!$E$24:$I$24,1,$B$6),0,IF(J148&lt;INDEX('Pace of change parameters'!$E$23:$I$23,1,$B$6),1,(J148-INDEX('Pace of change parameters'!$E$24:$I$24,1,$B$6))/(INDEX('Pace of change parameters'!$E$23:$I$23,1,$B$6)-INDEX('Pace of change parameters'!$E$24:$I$24,1,$B$6))))</f>
        <v>1</v>
      </c>
      <c r="W148" s="123">
        <f>MIN(S148, S148+(INDEX('Pace of change parameters'!$E$25:$I$25,1,$B$6)-S148)*(1-V148))</f>
        <v>4.6455121319803228E-2</v>
      </c>
      <c r="X148" s="123">
        <v>4.3099999999999916E-2</v>
      </c>
      <c r="Y148" s="99">
        <f t="shared" si="22"/>
        <v>70999.887071306002</v>
      </c>
      <c r="Z148" s="88">
        <v>0</v>
      </c>
      <c r="AA148" s="90">
        <f t="shared" si="26"/>
        <v>70932.595327882169</v>
      </c>
      <c r="AB148" s="90">
        <f>IF(INDEX('Pace of change parameters'!$E$27:$I$27,1,$B$6)=1,MAX(AA148,Y148),Y148)</f>
        <v>70999.887071306002</v>
      </c>
      <c r="AC148" s="88">
        <f t="shared" si="23"/>
        <v>4.6455121319803228E-2</v>
      </c>
      <c r="AD148" s="134">
        <v>4.3099999999999916E-2</v>
      </c>
      <c r="AE148" s="51">
        <f t="shared" si="24"/>
        <v>71000</v>
      </c>
      <c r="AF148" s="51">
        <v>332.8061366947303</v>
      </c>
      <c r="AG148" s="15">
        <f t="shared" si="25"/>
        <v>4.6456785756396668E-2</v>
      </c>
      <c r="AH148" s="15">
        <f t="shared" si="25"/>
        <v>4.3101659100113432E-2</v>
      </c>
      <c r="AI148" s="51"/>
      <c r="AJ148" s="51">
        <v>70932.595327882169</v>
      </c>
      <c r="AK148" s="51">
        <v>332.49018333525549</v>
      </c>
      <c r="AL148" s="15">
        <f t="shared" si="27"/>
        <v>9.5026372299300554E-4</v>
      </c>
      <c r="AM148" s="53">
        <f t="shared" si="27"/>
        <v>9.5026372299300554E-4</v>
      </c>
    </row>
    <row r="149" spans="1:39" x14ac:dyDescent="0.2">
      <c r="A149" s="160" t="s">
        <v>345</v>
      </c>
      <c r="B149" s="160" t="s">
        <v>346</v>
      </c>
      <c r="D149" s="62">
        <v>116989</v>
      </c>
      <c r="E149" s="67">
        <v>368.70830164719598</v>
      </c>
      <c r="F149" s="50"/>
      <c r="G149" s="82">
        <v>119775.70975506381</v>
      </c>
      <c r="H149" s="75">
        <v>373.32921861893601</v>
      </c>
      <c r="I149" s="84"/>
      <c r="J149" s="94">
        <f t="shared" si="19"/>
        <v>-2.3266067558794012E-2</v>
      </c>
      <c r="K149" s="117">
        <f t="shared" si="19"/>
        <v>-1.2377592594638775E-2</v>
      </c>
      <c r="L149" s="94">
        <v>5.4728313359323044E-2</v>
      </c>
      <c r="M149" s="88">
        <f>INDEX('Pace of change parameters'!$E$20:$I$20,1,$B$6)</f>
        <v>4.3099999999999999E-2</v>
      </c>
      <c r="N149" s="99">
        <f>IF(INDEX('Pace of change parameters'!$E$28:$I$28,1,$B$6)=1,(1+L149)*D149,D149)</f>
        <v>123391.61065159384</v>
      </c>
      <c r="O149" s="85">
        <f>IF(K149&lt;INDEX('Pace of change parameters'!$E$16:$I$16,1,$B$6),1,IF(K149&gt;INDEX('Pace of change parameters'!$E$17:$I$17,1,$B$6),0,(K149-INDEX('Pace of change parameters'!$E$17:$I$17,1,$B$6))/(INDEX('Pace of change parameters'!$E$16:$I$16,1,$B$6)-INDEX('Pace of change parameters'!$E$17:$I$17,1,$B$6))))</f>
        <v>0</v>
      </c>
      <c r="P149" s="52">
        <v>5.4728313359323044E-2</v>
      </c>
      <c r="Q149" s="52">
        <v>4.3099999999999916E-2</v>
      </c>
      <c r="R149" s="9">
        <f>IF(INDEX('Pace of change parameters'!$E$29:$I$29,1,$B$6)=1,D149*(1+P149),D149)</f>
        <v>123391.61065159384</v>
      </c>
      <c r="S149" s="94">
        <f>IF(P149&lt;INDEX('Pace of change parameters'!$E$22:$I$22,1,$B$6),INDEX('Pace of change parameters'!$E$22:$I$22,1,$B$6),P149)</f>
        <v>5.4728313359323044E-2</v>
      </c>
      <c r="T149" s="123">
        <v>4.3099999999999916E-2</v>
      </c>
      <c r="U149" s="108">
        <f t="shared" si="21"/>
        <v>123391.61065159384</v>
      </c>
      <c r="V149" s="122">
        <f>IF(J149&gt;INDEX('Pace of change parameters'!$E$24:$I$24,1,$B$6),0,IF(J149&lt;INDEX('Pace of change parameters'!$E$23:$I$23,1,$B$6),1,(J149-INDEX('Pace of change parameters'!$E$24:$I$24,1,$B$6))/(INDEX('Pace of change parameters'!$E$23:$I$23,1,$B$6)-INDEX('Pace of change parameters'!$E$24:$I$24,1,$B$6))))</f>
        <v>1</v>
      </c>
      <c r="W149" s="123">
        <f>MIN(S149, S149+(INDEX('Pace of change parameters'!$E$25:$I$25,1,$B$6)-S149)*(1-V149))</f>
        <v>5.4728313359323044E-2</v>
      </c>
      <c r="X149" s="123">
        <v>4.3099999999999916E-2</v>
      </c>
      <c r="Y149" s="99">
        <f t="shared" si="22"/>
        <v>123391.61065159384</v>
      </c>
      <c r="Z149" s="88">
        <v>-1.967072611171361E-2</v>
      </c>
      <c r="AA149" s="90">
        <f t="shared" si="26"/>
        <v>123330.68807173843</v>
      </c>
      <c r="AB149" s="90">
        <f>IF(INDEX('Pace of change parameters'!$E$27:$I$27,1,$B$6)=1,MAX(AA149,Y149),Y149)</f>
        <v>123391.61065159384</v>
      </c>
      <c r="AC149" s="88">
        <f t="shared" si="23"/>
        <v>5.4728313359323044E-2</v>
      </c>
      <c r="AD149" s="134">
        <v>4.3099999999999916E-2</v>
      </c>
      <c r="AE149" s="51">
        <f t="shared" si="24"/>
        <v>123392</v>
      </c>
      <c r="AF149" s="51">
        <v>384.60084300924132</v>
      </c>
      <c r="AG149" s="15">
        <f t="shared" si="25"/>
        <v>5.4731641436374323E-2</v>
      </c>
      <c r="AH149" s="15">
        <f t="shared" si="25"/>
        <v>4.3103291385210962E-2</v>
      </c>
      <c r="AI149" s="51"/>
      <c r="AJ149" s="51">
        <v>125805.37106942764</v>
      </c>
      <c r="AK149" s="51">
        <v>392.12308551925804</v>
      </c>
      <c r="AL149" s="15">
        <f t="shared" si="27"/>
        <v>-1.9183370701206237E-2</v>
      </c>
      <c r="AM149" s="53">
        <f t="shared" si="27"/>
        <v>-1.9183370701206237E-2</v>
      </c>
    </row>
    <row r="150" spans="1:39" x14ac:dyDescent="0.2">
      <c r="A150" s="160" t="s">
        <v>347</v>
      </c>
      <c r="B150" s="160" t="s">
        <v>348</v>
      </c>
      <c r="D150" s="62">
        <v>82832</v>
      </c>
      <c r="E150" s="67">
        <v>304.99673845028587</v>
      </c>
      <c r="F150" s="50"/>
      <c r="G150" s="82">
        <v>87204.874967885597</v>
      </c>
      <c r="H150" s="75">
        <v>317.61644873529593</v>
      </c>
      <c r="I150" s="84"/>
      <c r="J150" s="94">
        <f t="shared" si="19"/>
        <v>-5.0144845336868693E-2</v>
      </c>
      <c r="K150" s="117">
        <f t="shared" si="19"/>
        <v>-3.9732546394432577E-2</v>
      </c>
      <c r="L150" s="94">
        <v>5.4534447635026018E-2</v>
      </c>
      <c r="M150" s="88">
        <f>INDEX('Pace of change parameters'!$E$20:$I$20,1,$B$6)</f>
        <v>4.3099999999999999E-2</v>
      </c>
      <c r="N150" s="99">
        <f>IF(INDEX('Pace of change parameters'!$E$28:$I$28,1,$B$6)=1,(1+L150)*D150,D150)</f>
        <v>87349.197366504479</v>
      </c>
      <c r="O150" s="85">
        <f>IF(K150&lt;INDEX('Pace of change parameters'!$E$16:$I$16,1,$B$6),1,IF(K150&gt;INDEX('Pace of change parameters'!$E$17:$I$17,1,$B$6),0,(K150-INDEX('Pace of change parameters'!$E$17:$I$17,1,$B$6))/(INDEX('Pace of change parameters'!$E$16:$I$16,1,$B$6)-INDEX('Pace of change parameters'!$E$17:$I$17,1,$B$6))))</f>
        <v>0</v>
      </c>
      <c r="P150" s="52">
        <v>5.4534447635026018E-2</v>
      </c>
      <c r="Q150" s="52">
        <v>4.3099999999999916E-2</v>
      </c>
      <c r="R150" s="9">
        <f>IF(INDEX('Pace of change parameters'!$E$29:$I$29,1,$B$6)=1,D150*(1+P150),D150)</f>
        <v>87349.197366504479</v>
      </c>
      <c r="S150" s="94">
        <f>IF(P150&lt;INDEX('Pace of change parameters'!$E$22:$I$22,1,$B$6),INDEX('Pace of change parameters'!$E$22:$I$22,1,$B$6),P150)</f>
        <v>5.4534447635026018E-2</v>
      </c>
      <c r="T150" s="123">
        <v>4.3099999999999916E-2</v>
      </c>
      <c r="U150" s="108">
        <f t="shared" si="21"/>
        <v>87349.197366504479</v>
      </c>
      <c r="V150" s="122">
        <f>IF(J150&gt;INDEX('Pace of change parameters'!$E$24:$I$24,1,$B$6),0,IF(J150&lt;INDEX('Pace of change parameters'!$E$23:$I$23,1,$B$6),1,(J150-INDEX('Pace of change parameters'!$E$24:$I$24,1,$B$6))/(INDEX('Pace of change parameters'!$E$23:$I$23,1,$B$6)-INDEX('Pace of change parameters'!$E$24:$I$24,1,$B$6))))</f>
        <v>1</v>
      </c>
      <c r="W150" s="123">
        <f>MIN(S150, S150+(INDEX('Pace of change parameters'!$E$25:$I$25,1,$B$6)-S150)*(1-V150))</f>
        <v>5.4534447635026018E-2</v>
      </c>
      <c r="X150" s="123">
        <v>4.3099999999999916E-2</v>
      </c>
      <c r="Y150" s="99">
        <f t="shared" si="22"/>
        <v>87349.197366504479</v>
      </c>
      <c r="Z150" s="88">
        <v>-1.8710430259049282E-2</v>
      </c>
      <c r="AA150" s="90">
        <f t="shared" si="26"/>
        <v>89881.099504693717</v>
      </c>
      <c r="AB150" s="90">
        <f>IF(INDEX('Pace of change parameters'!$E$27:$I$27,1,$B$6)=1,MAX(AA150,Y150),Y150)</f>
        <v>87349.197366504479</v>
      </c>
      <c r="AC150" s="88">
        <f t="shared" si="23"/>
        <v>5.4534447635026018E-2</v>
      </c>
      <c r="AD150" s="134">
        <v>4.3099999999999916E-2</v>
      </c>
      <c r="AE150" s="51">
        <f t="shared" si="24"/>
        <v>87349</v>
      </c>
      <c r="AF150" s="51">
        <v>318.14137903180625</v>
      </c>
      <c r="AG150" s="15">
        <f t="shared" si="25"/>
        <v>5.4532064902453214E-2</v>
      </c>
      <c r="AH150" s="15">
        <f t="shared" si="25"/>
        <v>4.3097643103691574E-2</v>
      </c>
      <c r="AI150" s="51"/>
      <c r="AJ150" s="51">
        <v>91594.879102221894</v>
      </c>
      <c r="AK150" s="51">
        <v>333.60566405834572</v>
      </c>
      <c r="AL150" s="15">
        <f t="shared" si="27"/>
        <v>-4.6354983420889728E-2</v>
      </c>
      <c r="AM150" s="53">
        <f t="shared" si="27"/>
        <v>-4.6354983420889617E-2</v>
      </c>
    </row>
    <row r="151" spans="1:39" x14ac:dyDescent="0.2">
      <c r="A151" s="160" t="s">
        <v>349</v>
      </c>
      <c r="B151" s="160" t="s">
        <v>350</v>
      </c>
      <c r="D151" s="62">
        <v>78887</v>
      </c>
      <c r="E151" s="67">
        <v>283.05612137535923</v>
      </c>
      <c r="F151" s="50"/>
      <c r="G151" s="82">
        <v>88767.536466466845</v>
      </c>
      <c r="H151" s="75">
        <v>314.89276802100801</v>
      </c>
      <c r="I151" s="84"/>
      <c r="J151" s="94">
        <f t="shared" si="19"/>
        <v>-0.11130799456397389</v>
      </c>
      <c r="K151" s="117">
        <f t="shared" si="19"/>
        <v>-0.1011031369368407</v>
      </c>
      <c r="L151" s="94">
        <v>5.5077925902056402E-2</v>
      </c>
      <c r="M151" s="88">
        <f>INDEX('Pace of change parameters'!$E$20:$I$20,1,$B$6)</f>
        <v>4.3099999999999999E-2</v>
      </c>
      <c r="N151" s="99">
        <f>IF(INDEX('Pace of change parameters'!$E$28:$I$28,1,$B$6)=1,(1+L151)*D151,D151)</f>
        <v>83231.932340635525</v>
      </c>
      <c r="O151" s="85">
        <f>IF(K151&lt;INDEX('Pace of change parameters'!$E$16:$I$16,1,$B$6),1,IF(K151&gt;INDEX('Pace of change parameters'!$E$17:$I$17,1,$B$6),0,(K151-INDEX('Pace of change parameters'!$E$17:$I$17,1,$B$6))/(INDEX('Pace of change parameters'!$E$16:$I$16,1,$B$6)-INDEX('Pace of change parameters'!$E$17:$I$17,1,$B$6))))</f>
        <v>0</v>
      </c>
      <c r="P151" s="52">
        <v>5.5077925902056402E-2</v>
      </c>
      <c r="Q151" s="52">
        <v>4.3099999999999916E-2</v>
      </c>
      <c r="R151" s="9">
        <f>IF(INDEX('Pace of change parameters'!$E$29:$I$29,1,$B$6)=1,D151*(1+P151),D151)</f>
        <v>83231.932340635525</v>
      </c>
      <c r="S151" s="94">
        <f>IF(P151&lt;INDEX('Pace of change parameters'!$E$22:$I$22,1,$B$6),INDEX('Pace of change parameters'!$E$22:$I$22,1,$B$6),P151)</f>
        <v>5.5077925902056402E-2</v>
      </c>
      <c r="T151" s="123">
        <v>4.3099999999999916E-2</v>
      </c>
      <c r="U151" s="108">
        <f t="shared" si="21"/>
        <v>83231.932340635525</v>
      </c>
      <c r="V151" s="122">
        <f>IF(J151&gt;INDEX('Pace of change parameters'!$E$24:$I$24,1,$B$6),0,IF(J151&lt;INDEX('Pace of change parameters'!$E$23:$I$23,1,$B$6),1,(J151-INDEX('Pace of change parameters'!$E$24:$I$24,1,$B$6))/(INDEX('Pace of change parameters'!$E$23:$I$23,1,$B$6)-INDEX('Pace of change parameters'!$E$24:$I$24,1,$B$6))))</f>
        <v>1</v>
      </c>
      <c r="W151" s="123">
        <f>MIN(S151, S151+(INDEX('Pace of change parameters'!$E$25:$I$25,1,$B$6)-S151)*(1-V151))</f>
        <v>5.5077925902056402E-2</v>
      </c>
      <c r="X151" s="123">
        <v>4.3099999999999916E-2</v>
      </c>
      <c r="Y151" s="99">
        <f t="shared" si="22"/>
        <v>83231.932340635525</v>
      </c>
      <c r="Z151" s="88">
        <v>-6.6224126487481882E-3</v>
      </c>
      <c r="AA151" s="90">
        <f t="shared" si="26"/>
        <v>92618.758328507087</v>
      </c>
      <c r="AB151" s="90">
        <f>IF(INDEX('Pace of change parameters'!$E$27:$I$27,1,$B$6)=1,MAX(AA151,Y151),Y151)</f>
        <v>83231.932340635525</v>
      </c>
      <c r="AC151" s="88">
        <f t="shared" si="23"/>
        <v>5.5077925902056402E-2</v>
      </c>
      <c r="AD151" s="134">
        <v>4.3099999999999916E-2</v>
      </c>
      <c r="AE151" s="51">
        <f t="shared" si="24"/>
        <v>83232</v>
      </c>
      <c r="AF151" s="51">
        <v>295.25608022055906</v>
      </c>
      <c r="AG151" s="15">
        <f t="shared" si="25"/>
        <v>5.5078783576508084E-2</v>
      </c>
      <c r="AH151" s="15">
        <f t="shared" si="25"/>
        <v>4.3100847937577402E-2</v>
      </c>
      <c r="AI151" s="51"/>
      <c r="AJ151" s="51">
        <v>93236.206964832294</v>
      </c>
      <c r="AK151" s="51">
        <v>330.74486979850502</v>
      </c>
      <c r="AL151" s="15">
        <f t="shared" si="27"/>
        <v>-0.10729959197724304</v>
      </c>
      <c r="AM151" s="53">
        <f t="shared" si="27"/>
        <v>-0.10729959197724304</v>
      </c>
    </row>
    <row r="152" spans="1:39" x14ac:dyDescent="0.2">
      <c r="A152" s="160" t="s">
        <v>351</v>
      </c>
      <c r="B152" s="160" t="s">
        <v>352</v>
      </c>
      <c r="D152" s="62">
        <v>96371</v>
      </c>
      <c r="E152" s="67">
        <v>298.47813125371022</v>
      </c>
      <c r="F152" s="50"/>
      <c r="G152" s="82">
        <v>95181.713157508391</v>
      </c>
      <c r="H152" s="75">
        <v>290.96790708494581</v>
      </c>
      <c r="I152" s="84"/>
      <c r="J152" s="94">
        <f t="shared" si="19"/>
        <v>1.2494908980295039E-2</v>
      </c>
      <c r="K152" s="117">
        <f t="shared" si="19"/>
        <v>2.5811177060746537E-2</v>
      </c>
      <c r="L152" s="94">
        <v>5.6818784273896306E-2</v>
      </c>
      <c r="M152" s="88">
        <f>INDEX('Pace of change parameters'!$E$20:$I$20,1,$B$6)</f>
        <v>4.3099999999999999E-2</v>
      </c>
      <c r="N152" s="99">
        <f>IF(INDEX('Pace of change parameters'!$E$28:$I$28,1,$B$6)=1,(1+L152)*D152,D152)</f>
        <v>101846.68305925967</v>
      </c>
      <c r="O152" s="85">
        <f>IF(K152&lt;INDEX('Pace of change parameters'!$E$16:$I$16,1,$B$6),1,IF(K152&gt;INDEX('Pace of change parameters'!$E$17:$I$17,1,$B$6),0,(K152-INDEX('Pace of change parameters'!$E$17:$I$17,1,$B$6))/(INDEX('Pace of change parameters'!$E$16:$I$16,1,$B$6)-INDEX('Pace of change parameters'!$E$17:$I$17,1,$B$6))))</f>
        <v>0</v>
      </c>
      <c r="P152" s="52">
        <v>5.6818784273896306E-2</v>
      </c>
      <c r="Q152" s="52">
        <v>4.3099999999999916E-2</v>
      </c>
      <c r="R152" s="9">
        <f>IF(INDEX('Pace of change parameters'!$E$29:$I$29,1,$B$6)=1,D152*(1+P152),D152)</f>
        <v>101846.68305925967</v>
      </c>
      <c r="S152" s="94">
        <f>IF(P152&lt;INDEX('Pace of change parameters'!$E$22:$I$22,1,$B$6),INDEX('Pace of change parameters'!$E$22:$I$22,1,$B$6),P152)</f>
        <v>5.6818784273896306E-2</v>
      </c>
      <c r="T152" s="123">
        <v>4.3099999999999916E-2</v>
      </c>
      <c r="U152" s="108">
        <f t="shared" si="21"/>
        <v>101846.68305925967</v>
      </c>
      <c r="V152" s="122">
        <f>IF(J152&gt;INDEX('Pace of change parameters'!$E$24:$I$24,1,$B$6),0,IF(J152&lt;INDEX('Pace of change parameters'!$E$23:$I$23,1,$B$6),1,(J152-INDEX('Pace of change parameters'!$E$24:$I$24,1,$B$6))/(INDEX('Pace of change parameters'!$E$23:$I$23,1,$B$6)-INDEX('Pace of change parameters'!$E$24:$I$24,1,$B$6))))</f>
        <v>1</v>
      </c>
      <c r="W152" s="123">
        <f>MIN(S152, S152+(INDEX('Pace of change parameters'!$E$25:$I$25,1,$B$6)-S152)*(1-V152))</f>
        <v>5.6818784273896306E-2</v>
      </c>
      <c r="X152" s="123">
        <v>4.3099999999999916E-2</v>
      </c>
      <c r="Y152" s="99">
        <f t="shared" si="22"/>
        <v>101846.68305925967</v>
      </c>
      <c r="Z152" s="88">
        <v>-3.1875887612155873E-2</v>
      </c>
      <c r="AA152" s="90">
        <f t="shared" si="26"/>
        <v>96786.544371031327</v>
      </c>
      <c r="AB152" s="90">
        <f>IF(INDEX('Pace of change parameters'!$E$27:$I$27,1,$B$6)=1,MAX(AA152,Y152),Y152)</f>
        <v>101846.68305925967</v>
      </c>
      <c r="AC152" s="88">
        <f t="shared" si="23"/>
        <v>5.6818784273896306E-2</v>
      </c>
      <c r="AD152" s="134">
        <v>4.3099999999999916E-2</v>
      </c>
      <c r="AE152" s="51">
        <f t="shared" si="24"/>
        <v>101847</v>
      </c>
      <c r="AF152" s="51">
        <v>311.34350758996385</v>
      </c>
      <c r="AG152" s="15">
        <f t="shared" si="25"/>
        <v>5.6822073030268427E-2</v>
      </c>
      <c r="AH152" s="15">
        <f t="shared" si="25"/>
        <v>4.3103246064341905E-2</v>
      </c>
      <c r="AI152" s="51"/>
      <c r="AJ152" s="51">
        <v>99973.281454906348</v>
      </c>
      <c r="AK152" s="51">
        <v>305.61560098431198</v>
      </c>
      <c r="AL152" s="15">
        <f t="shared" si="27"/>
        <v>1.8742193092249337E-2</v>
      </c>
      <c r="AM152" s="53">
        <f t="shared" si="27"/>
        <v>1.8742193092249559E-2</v>
      </c>
    </row>
    <row r="153" spans="1:39" x14ac:dyDescent="0.2">
      <c r="A153" s="160" t="s">
        <v>353</v>
      </c>
      <c r="B153" s="160" t="s">
        <v>354</v>
      </c>
      <c r="D153" s="62">
        <v>88844</v>
      </c>
      <c r="E153" s="67">
        <v>274.17155886699624</v>
      </c>
      <c r="F153" s="50"/>
      <c r="G153" s="82">
        <v>87334.401282057108</v>
      </c>
      <c r="H153" s="75">
        <v>266.12525240216723</v>
      </c>
      <c r="I153" s="84"/>
      <c r="J153" s="94">
        <f t="shared" ref="J153:K216" si="28">D153/G153-1</f>
        <v>1.7285270131611297E-2</v>
      </c>
      <c r="K153" s="117">
        <f t="shared" si="28"/>
        <v>3.0235035541345212E-2</v>
      </c>
      <c r="L153" s="94">
        <v>5.6378379915149823E-2</v>
      </c>
      <c r="M153" s="88">
        <f>INDEX('Pace of change parameters'!$E$20:$I$20,1,$B$6)</f>
        <v>4.3099999999999999E-2</v>
      </c>
      <c r="N153" s="99">
        <f>IF(INDEX('Pace of change parameters'!$E$28:$I$28,1,$B$6)=1,(1+L153)*D153,D153)</f>
        <v>93852.880785181565</v>
      </c>
      <c r="O153" s="85">
        <f>IF(K153&lt;INDEX('Pace of change parameters'!$E$16:$I$16,1,$B$6),1,IF(K153&gt;INDEX('Pace of change parameters'!$E$17:$I$17,1,$B$6),0,(K153-INDEX('Pace of change parameters'!$E$17:$I$17,1,$B$6))/(INDEX('Pace of change parameters'!$E$16:$I$16,1,$B$6)-INDEX('Pace of change parameters'!$E$17:$I$17,1,$B$6))))</f>
        <v>0</v>
      </c>
      <c r="P153" s="52">
        <v>5.6378379915149823E-2</v>
      </c>
      <c r="Q153" s="52">
        <v>4.3099999999999916E-2</v>
      </c>
      <c r="R153" s="9">
        <f>IF(INDEX('Pace of change parameters'!$E$29:$I$29,1,$B$6)=1,D153*(1+P153),D153)</f>
        <v>93852.880785181565</v>
      </c>
      <c r="S153" s="94">
        <f>IF(P153&lt;INDEX('Pace of change parameters'!$E$22:$I$22,1,$B$6),INDEX('Pace of change parameters'!$E$22:$I$22,1,$B$6),P153)</f>
        <v>5.6378379915149823E-2</v>
      </c>
      <c r="T153" s="123">
        <v>4.3099999999999916E-2</v>
      </c>
      <c r="U153" s="108">
        <f t="shared" si="21"/>
        <v>93852.880785181565</v>
      </c>
      <c r="V153" s="122">
        <f>IF(J153&gt;INDEX('Pace of change parameters'!$E$24:$I$24,1,$B$6),0,IF(J153&lt;INDEX('Pace of change parameters'!$E$23:$I$23,1,$B$6),1,(J153-INDEX('Pace of change parameters'!$E$24:$I$24,1,$B$6))/(INDEX('Pace of change parameters'!$E$23:$I$23,1,$B$6)-INDEX('Pace of change parameters'!$E$24:$I$24,1,$B$6))))</f>
        <v>1</v>
      </c>
      <c r="W153" s="123">
        <f>MIN(S153, S153+(INDEX('Pace of change parameters'!$E$25:$I$25,1,$B$6)-S153)*(1-V153))</f>
        <v>5.6378379915149823E-2</v>
      </c>
      <c r="X153" s="123">
        <v>4.3099999999999916E-2</v>
      </c>
      <c r="Y153" s="99">
        <f t="shared" si="22"/>
        <v>93852.880785181565</v>
      </c>
      <c r="Z153" s="88">
        <v>-3.0330003305115372E-2</v>
      </c>
      <c r="AA153" s="90">
        <f t="shared" si="26"/>
        <v>88948.72664870946</v>
      </c>
      <c r="AB153" s="90">
        <f>IF(INDEX('Pace of change parameters'!$E$27:$I$27,1,$B$6)=1,MAX(AA153,Y153),Y153)</f>
        <v>93852.880785181565</v>
      </c>
      <c r="AC153" s="88">
        <f t="shared" si="23"/>
        <v>5.6378379915149823E-2</v>
      </c>
      <c r="AD153" s="134">
        <v>4.3099999999999916E-2</v>
      </c>
      <c r="AE153" s="51">
        <f t="shared" si="24"/>
        <v>93853</v>
      </c>
      <c r="AF153" s="51">
        <v>285.98871632537396</v>
      </c>
      <c r="AG153" s="15">
        <f t="shared" si="25"/>
        <v>5.6379721759488577E-2</v>
      </c>
      <c r="AH153" s="15">
        <f t="shared" si="25"/>
        <v>4.310132497773167E-2</v>
      </c>
      <c r="AI153" s="51"/>
      <c r="AJ153" s="51">
        <v>91730.925935514926</v>
      </c>
      <c r="AK153" s="51">
        <v>279.52233552082367</v>
      </c>
      <c r="AL153" s="15">
        <f t="shared" si="27"/>
        <v>2.3133681938159567E-2</v>
      </c>
      <c r="AM153" s="53">
        <f t="shared" si="27"/>
        <v>2.3133681938159567E-2</v>
      </c>
    </row>
    <row r="154" spans="1:39" x14ac:dyDescent="0.2">
      <c r="A154" s="160" t="s">
        <v>355</v>
      </c>
      <c r="B154" s="160" t="s">
        <v>356</v>
      </c>
      <c r="D154" s="62">
        <v>103553</v>
      </c>
      <c r="E154" s="67">
        <v>415.37792485962865</v>
      </c>
      <c r="F154" s="50"/>
      <c r="G154" s="82">
        <v>103704.34599431738</v>
      </c>
      <c r="H154" s="75">
        <v>410.85789813571085</v>
      </c>
      <c r="I154" s="84"/>
      <c r="J154" s="94">
        <f t="shared" si="28"/>
        <v>-1.4593987635356243E-3</v>
      </c>
      <c r="K154" s="117">
        <f t="shared" si="28"/>
        <v>1.1001435640954238E-2</v>
      </c>
      <c r="L154" s="94">
        <v>5.6116893205172103E-2</v>
      </c>
      <c r="M154" s="88">
        <f>INDEX('Pace of change parameters'!$E$20:$I$20,1,$B$6)</f>
        <v>4.3099999999999999E-2</v>
      </c>
      <c r="N154" s="99">
        <f>IF(INDEX('Pace of change parameters'!$E$28:$I$28,1,$B$6)=1,(1+L154)*D154,D154)</f>
        <v>109364.07264207519</v>
      </c>
      <c r="O154" s="85">
        <f>IF(K154&lt;INDEX('Pace of change parameters'!$E$16:$I$16,1,$B$6),1,IF(K154&gt;INDEX('Pace of change parameters'!$E$17:$I$17,1,$B$6),0,(K154-INDEX('Pace of change parameters'!$E$17:$I$17,1,$B$6))/(INDEX('Pace of change parameters'!$E$16:$I$16,1,$B$6)-INDEX('Pace of change parameters'!$E$17:$I$17,1,$B$6))))</f>
        <v>0</v>
      </c>
      <c r="P154" s="52">
        <v>5.6116893205172103E-2</v>
      </c>
      <c r="Q154" s="52">
        <v>4.3099999999999916E-2</v>
      </c>
      <c r="R154" s="9">
        <f>IF(INDEX('Pace of change parameters'!$E$29:$I$29,1,$B$6)=1,D154*(1+P154),D154)</f>
        <v>109364.07264207519</v>
      </c>
      <c r="S154" s="94">
        <f>IF(P154&lt;INDEX('Pace of change parameters'!$E$22:$I$22,1,$B$6),INDEX('Pace of change parameters'!$E$22:$I$22,1,$B$6),P154)</f>
        <v>5.6116893205172103E-2</v>
      </c>
      <c r="T154" s="123">
        <v>4.3099999999999916E-2</v>
      </c>
      <c r="U154" s="108">
        <f t="shared" si="21"/>
        <v>109364.07264207519</v>
      </c>
      <c r="V154" s="122">
        <f>IF(J154&gt;INDEX('Pace of change parameters'!$E$24:$I$24,1,$B$6),0,IF(J154&lt;INDEX('Pace of change parameters'!$E$23:$I$23,1,$B$6),1,(J154-INDEX('Pace of change parameters'!$E$24:$I$24,1,$B$6))/(INDEX('Pace of change parameters'!$E$23:$I$23,1,$B$6)-INDEX('Pace of change parameters'!$E$24:$I$24,1,$B$6))))</f>
        <v>1</v>
      </c>
      <c r="W154" s="123">
        <f>MIN(S154, S154+(INDEX('Pace of change parameters'!$E$25:$I$25,1,$B$6)-S154)*(1-V154))</f>
        <v>5.6116893205172103E-2</v>
      </c>
      <c r="X154" s="123">
        <v>4.3099999999999916E-2</v>
      </c>
      <c r="Y154" s="99">
        <f t="shared" si="22"/>
        <v>109364.07264207519</v>
      </c>
      <c r="Z154" s="88">
        <v>0</v>
      </c>
      <c r="AA154" s="90">
        <f t="shared" si="26"/>
        <v>108924.95445033949</v>
      </c>
      <c r="AB154" s="90">
        <f>IF(INDEX('Pace of change parameters'!$E$27:$I$27,1,$B$6)=1,MAX(AA154,Y154),Y154)</f>
        <v>109364.07264207519</v>
      </c>
      <c r="AC154" s="88">
        <f t="shared" si="23"/>
        <v>5.6116893205172103E-2</v>
      </c>
      <c r="AD154" s="134">
        <v>4.3099999999999916E-2</v>
      </c>
      <c r="AE154" s="51">
        <f t="shared" si="24"/>
        <v>109364</v>
      </c>
      <c r="AF154" s="51">
        <v>433.28042562629008</v>
      </c>
      <c r="AG154" s="15">
        <f t="shared" si="25"/>
        <v>5.6116191708593721E-2</v>
      </c>
      <c r="AH154" s="15">
        <f t="shared" si="25"/>
        <v>4.3099307149534694E-2</v>
      </c>
      <c r="AI154" s="51"/>
      <c r="AJ154" s="51">
        <v>108924.95445033949</v>
      </c>
      <c r="AK154" s="51">
        <v>431.54100641497519</v>
      </c>
      <c r="AL154" s="15">
        <f t="shared" si="27"/>
        <v>4.0307159353523137E-3</v>
      </c>
      <c r="AM154" s="53">
        <f t="shared" si="27"/>
        <v>4.0307159353525357E-3</v>
      </c>
    </row>
    <row r="155" spans="1:39" x14ac:dyDescent="0.2">
      <c r="A155" s="160" t="s">
        <v>357</v>
      </c>
      <c r="B155" s="160" t="s">
        <v>358</v>
      </c>
      <c r="D155" s="62">
        <v>57617</v>
      </c>
      <c r="E155" s="67">
        <v>267.76138056765939</v>
      </c>
      <c r="F155" s="50"/>
      <c r="G155" s="82">
        <v>58926.406712798816</v>
      </c>
      <c r="H155" s="75">
        <v>270.30640399736791</v>
      </c>
      <c r="I155" s="84"/>
      <c r="J155" s="94">
        <f t="shared" si="28"/>
        <v>-2.2221051407066539E-2</v>
      </c>
      <c r="K155" s="117">
        <f t="shared" si="28"/>
        <v>-9.4153279096313991E-3</v>
      </c>
      <c r="L155" s="94">
        <v>5.6761216780538026E-2</v>
      </c>
      <c r="M155" s="88">
        <f>INDEX('Pace of change parameters'!$E$20:$I$20,1,$B$6)</f>
        <v>4.3099999999999999E-2</v>
      </c>
      <c r="N155" s="99">
        <f>IF(INDEX('Pace of change parameters'!$E$28:$I$28,1,$B$6)=1,(1+L155)*D155,D155)</f>
        <v>60887.411027244263</v>
      </c>
      <c r="O155" s="85">
        <f>IF(K155&lt;INDEX('Pace of change parameters'!$E$16:$I$16,1,$B$6),1,IF(K155&gt;INDEX('Pace of change parameters'!$E$17:$I$17,1,$B$6),0,(K155-INDEX('Pace of change parameters'!$E$17:$I$17,1,$B$6))/(INDEX('Pace of change parameters'!$E$16:$I$16,1,$B$6)-INDEX('Pace of change parameters'!$E$17:$I$17,1,$B$6))))</f>
        <v>0</v>
      </c>
      <c r="P155" s="52">
        <v>5.6761216780538026E-2</v>
      </c>
      <c r="Q155" s="52">
        <v>4.3099999999999916E-2</v>
      </c>
      <c r="R155" s="9">
        <f>IF(INDEX('Pace of change parameters'!$E$29:$I$29,1,$B$6)=1,D155*(1+P155),D155)</f>
        <v>60887.411027244263</v>
      </c>
      <c r="S155" s="94">
        <f>IF(P155&lt;INDEX('Pace of change parameters'!$E$22:$I$22,1,$B$6),INDEX('Pace of change parameters'!$E$22:$I$22,1,$B$6),P155)</f>
        <v>5.6761216780538026E-2</v>
      </c>
      <c r="T155" s="123">
        <v>4.3099999999999916E-2</v>
      </c>
      <c r="U155" s="108">
        <f t="shared" si="21"/>
        <v>60887.411027244263</v>
      </c>
      <c r="V155" s="122">
        <f>IF(J155&gt;INDEX('Pace of change parameters'!$E$24:$I$24,1,$B$6),0,IF(J155&lt;INDEX('Pace of change parameters'!$E$23:$I$23,1,$B$6),1,(J155-INDEX('Pace of change parameters'!$E$24:$I$24,1,$B$6))/(INDEX('Pace of change parameters'!$E$23:$I$23,1,$B$6)-INDEX('Pace of change parameters'!$E$24:$I$24,1,$B$6))))</f>
        <v>1</v>
      </c>
      <c r="W155" s="123">
        <f>MIN(S155, S155+(INDEX('Pace of change parameters'!$E$25:$I$25,1,$B$6)-S155)*(1-V155))</f>
        <v>5.6761216780538026E-2</v>
      </c>
      <c r="X155" s="123">
        <v>4.3099999999999916E-2</v>
      </c>
      <c r="Y155" s="99">
        <f t="shared" si="22"/>
        <v>60887.411027244263</v>
      </c>
      <c r="Z155" s="88">
        <v>-9.3651175328854919E-3</v>
      </c>
      <c r="AA155" s="90">
        <f t="shared" si="26"/>
        <v>61313.203157038013</v>
      </c>
      <c r="AB155" s="90">
        <f>IF(INDEX('Pace of change parameters'!$E$27:$I$27,1,$B$6)=1,MAX(AA155,Y155),Y155)</f>
        <v>60887.411027244263</v>
      </c>
      <c r="AC155" s="88">
        <f t="shared" si="23"/>
        <v>5.6761216780538026E-2</v>
      </c>
      <c r="AD155" s="134">
        <v>4.3099999999999916E-2</v>
      </c>
      <c r="AE155" s="51">
        <f t="shared" si="24"/>
        <v>60887</v>
      </c>
      <c r="AF155" s="51">
        <v>279.30001061159271</v>
      </c>
      <c r="AG155" s="15">
        <f t="shared" si="25"/>
        <v>5.6754082996337996E-2</v>
      </c>
      <c r="AH155" s="15">
        <f t="shared" si="25"/>
        <v>4.3092958437363826E-2</v>
      </c>
      <c r="AI155" s="51"/>
      <c r="AJ155" s="51">
        <v>61892.836848568564</v>
      </c>
      <c r="AK155" s="51">
        <v>283.91397159634698</v>
      </c>
      <c r="AL155" s="15">
        <f t="shared" si="27"/>
        <v>-1.6251264278441702E-2</v>
      </c>
      <c r="AM155" s="53">
        <f t="shared" si="27"/>
        <v>-1.6251264278441813E-2</v>
      </c>
    </row>
    <row r="156" spans="1:39" x14ac:dyDescent="0.2">
      <c r="A156" s="160" t="s">
        <v>359</v>
      </c>
      <c r="B156" s="160" t="s">
        <v>360</v>
      </c>
      <c r="D156" s="62">
        <v>179466</v>
      </c>
      <c r="E156" s="67">
        <v>447.90557258966157</v>
      </c>
      <c r="F156" s="50"/>
      <c r="G156" s="82">
        <v>175039.10120642601</v>
      </c>
      <c r="H156" s="75">
        <v>432.81820153112989</v>
      </c>
      <c r="I156" s="84"/>
      <c r="J156" s="94">
        <f t="shared" si="28"/>
        <v>2.5290913647650015E-2</v>
      </c>
      <c r="K156" s="117">
        <f t="shared" si="28"/>
        <v>3.4858448663108055E-2</v>
      </c>
      <c r="L156" s="94">
        <v>5.2833721075435269E-2</v>
      </c>
      <c r="M156" s="88">
        <f>INDEX('Pace of change parameters'!$E$20:$I$20,1,$B$6)</f>
        <v>4.3099999999999999E-2</v>
      </c>
      <c r="N156" s="99">
        <f>IF(INDEX('Pace of change parameters'!$E$28:$I$28,1,$B$6)=1,(1+L156)*D156,D156)</f>
        <v>188947.85658652405</v>
      </c>
      <c r="O156" s="85">
        <f>IF(K156&lt;INDEX('Pace of change parameters'!$E$16:$I$16,1,$B$6),1,IF(K156&gt;INDEX('Pace of change parameters'!$E$17:$I$17,1,$B$6),0,(K156-INDEX('Pace of change parameters'!$E$17:$I$17,1,$B$6))/(INDEX('Pace of change parameters'!$E$16:$I$16,1,$B$6)-INDEX('Pace of change parameters'!$E$17:$I$17,1,$B$6))))</f>
        <v>0</v>
      </c>
      <c r="P156" s="52">
        <v>5.2833721075435269E-2</v>
      </c>
      <c r="Q156" s="52">
        <v>4.3099999999999916E-2</v>
      </c>
      <c r="R156" s="9">
        <f>IF(INDEX('Pace of change parameters'!$E$29:$I$29,1,$B$6)=1,D156*(1+P156),D156)</f>
        <v>188947.85658652405</v>
      </c>
      <c r="S156" s="94">
        <f>IF(P156&lt;INDEX('Pace of change parameters'!$E$22:$I$22,1,$B$6),INDEX('Pace of change parameters'!$E$22:$I$22,1,$B$6),P156)</f>
        <v>5.2833721075435269E-2</v>
      </c>
      <c r="T156" s="123">
        <v>4.3099999999999916E-2</v>
      </c>
      <c r="U156" s="108">
        <f t="shared" si="21"/>
        <v>188947.85658652405</v>
      </c>
      <c r="V156" s="122">
        <f>IF(J156&gt;INDEX('Pace of change parameters'!$E$24:$I$24,1,$B$6),0,IF(J156&lt;INDEX('Pace of change parameters'!$E$23:$I$23,1,$B$6),1,(J156-INDEX('Pace of change parameters'!$E$24:$I$24,1,$B$6))/(INDEX('Pace of change parameters'!$E$23:$I$23,1,$B$6)-INDEX('Pace of change parameters'!$E$24:$I$24,1,$B$6))))</f>
        <v>1</v>
      </c>
      <c r="W156" s="123">
        <f>MIN(S156, S156+(INDEX('Pace of change parameters'!$E$25:$I$25,1,$B$6)-S156)*(1-V156))</f>
        <v>5.2833721075435269E-2</v>
      </c>
      <c r="X156" s="123">
        <v>4.3099999999999916E-2</v>
      </c>
      <c r="Y156" s="99">
        <f t="shared" si="22"/>
        <v>188947.85658652405</v>
      </c>
      <c r="Z156" s="88">
        <v>-2.0635548125715553E-2</v>
      </c>
      <c r="AA156" s="90">
        <f t="shared" si="26"/>
        <v>180056.92995468824</v>
      </c>
      <c r="AB156" s="90">
        <f>IF(INDEX('Pace of change parameters'!$E$27:$I$27,1,$B$6)=1,MAX(AA156,Y156),Y156)</f>
        <v>188947.85658652405</v>
      </c>
      <c r="AC156" s="88">
        <f t="shared" si="23"/>
        <v>5.2833721075435269E-2</v>
      </c>
      <c r="AD156" s="134">
        <v>4.3099999999999916E-2</v>
      </c>
      <c r="AE156" s="51">
        <f t="shared" si="24"/>
        <v>188948</v>
      </c>
      <c r="AF156" s="51">
        <v>467.21065738597167</v>
      </c>
      <c r="AG156" s="15">
        <f t="shared" si="25"/>
        <v>5.2834520187667877E-2</v>
      </c>
      <c r="AH156" s="15">
        <f t="shared" si="25"/>
        <v>4.3100791724232534E-2</v>
      </c>
      <c r="AI156" s="51"/>
      <c r="AJ156" s="51">
        <v>183850.79181718262</v>
      </c>
      <c r="AK156" s="51">
        <v>454.60681936743077</v>
      </c>
      <c r="AL156" s="15">
        <f t="shared" si="27"/>
        <v>2.7724700733875229E-2</v>
      </c>
      <c r="AM156" s="53">
        <f t="shared" si="27"/>
        <v>2.7724700733875229E-2</v>
      </c>
    </row>
    <row r="157" spans="1:39" x14ac:dyDescent="0.2">
      <c r="A157" s="160" t="s">
        <v>361</v>
      </c>
      <c r="B157" s="160" t="s">
        <v>362</v>
      </c>
      <c r="D157" s="62">
        <v>127223</v>
      </c>
      <c r="E157" s="67">
        <v>384.96075534840156</v>
      </c>
      <c r="F157" s="50"/>
      <c r="G157" s="82">
        <v>128242.1882590788</v>
      </c>
      <c r="H157" s="75">
        <v>383.19634735580132</v>
      </c>
      <c r="I157" s="84"/>
      <c r="J157" s="94">
        <f t="shared" si="28"/>
        <v>-7.9473710868049885E-3</v>
      </c>
      <c r="K157" s="117">
        <f t="shared" si="28"/>
        <v>4.6044488805159212E-3</v>
      </c>
      <c r="L157" s="94">
        <v>5.6297690350617602E-2</v>
      </c>
      <c r="M157" s="88">
        <f>INDEX('Pace of change parameters'!$E$20:$I$20,1,$B$6)</f>
        <v>4.3099999999999999E-2</v>
      </c>
      <c r="N157" s="99">
        <f>IF(INDEX('Pace of change parameters'!$E$28:$I$28,1,$B$6)=1,(1+L157)*D157,D157)</f>
        <v>134385.36105947662</v>
      </c>
      <c r="O157" s="85">
        <f>IF(K157&lt;INDEX('Pace of change parameters'!$E$16:$I$16,1,$B$6),1,IF(K157&gt;INDEX('Pace of change parameters'!$E$17:$I$17,1,$B$6),0,(K157-INDEX('Pace of change parameters'!$E$17:$I$17,1,$B$6))/(INDEX('Pace of change parameters'!$E$16:$I$16,1,$B$6)-INDEX('Pace of change parameters'!$E$17:$I$17,1,$B$6))))</f>
        <v>0</v>
      </c>
      <c r="P157" s="52">
        <v>5.6297690350617602E-2</v>
      </c>
      <c r="Q157" s="52">
        <v>4.3099999999999916E-2</v>
      </c>
      <c r="R157" s="9">
        <f>IF(INDEX('Pace of change parameters'!$E$29:$I$29,1,$B$6)=1,D157*(1+P157),D157)</f>
        <v>134385.36105947662</v>
      </c>
      <c r="S157" s="94">
        <f>IF(P157&lt;INDEX('Pace of change parameters'!$E$22:$I$22,1,$B$6),INDEX('Pace of change parameters'!$E$22:$I$22,1,$B$6),P157)</f>
        <v>5.6297690350617602E-2</v>
      </c>
      <c r="T157" s="123">
        <v>4.3099999999999916E-2</v>
      </c>
      <c r="U157" s="108">
        <f t="shared" si="21"/>
        <v>134385.36105947662</v>
      </c>
      <c r="V157" s="122">
        <f>IF(J157&gt;INDEX('Pace of change parameters'!$E$24:$I$24,1,$B$6),0,IF(J157&lt;INDEX('Pace of change parameters'!$E$23:$I$23,1,$B$6),1,(J157-INDEX('Pace of change parameters'!$E$24:$I$24,1,$B$6))/(INDEX('Pace of change parameters'!$E$23:$I$23,1,$B$6)-INDEX('Pace of change parameters'!$E$24:$I$24,1,$B$6))))</f>
        <v>1</v>
      </c>
      <c r="W157" s="123">
        <f>MIN(S157, S157+(INDEX('Pace of change parameters'!$E$25:$I$25,1,$B$6)-S157)*(1-V157))</f>
        <v>5.6297690350617602E-2</v>
      </c>
      <c r="X157" s="123">
        <v>4.3099999999999916E-2</v>
      </c>
      <c r="Y157" s="99">
        <f t="shared" si="22"/>
        <v>134385.36105947662</v>
      </c>
      <c r="Z157" s="88">
        <v>0</v>
      </c>
      <c r="AA157" s="90">
        <f t="shared" si="26"/>
        <v>134698.06285165192</v>
      </c>
      <c r="AB157" s="90">
        <f>IF(INDEX('Pace of change parameters'!$E$27:$I$27,1,$B$6)=1,MAX(AA157,Y157),Y157)</f>
        <v>134385.36105947662</v>
      </c>
      <c r="AC157" s="88">
        <f t="shared" si="23"/>
        <v>5.6297690350617602E-2</v>
      </c>
      <c r="AD157" s="134">
        <v>4.3099999999999916E-2</v>
      </c>
      <c r="AE157" s="51">
        <f t="shared" si="24"/>
        <v>134385</v>
      </c>
      <c r="AF157" s="51">
        <v>401.55148503373852</v>
      </c>
      <c r="AG157" s="15">
        <f t="shared" si="25"/>
        <v>5.629485234588083E-2</v>
      </c>
      <c r="AH157" s="15">
        <f t="shared" si="25"/>
        <v>4.3097197454119218E-2</v>
      </c>
      <c r="AI157" s="51"/>
      <c r="AJ157" s="51">
        <v>134698.06285165192</v>
      </c>
      <c r="AK157" s="51">
        <v>402.48693804553091</v>
      </c>
      <c r="AL157" s="15">
        <f t="shared" si="27"/>
        <v>-2.3241822861009842E-3</v>
      </c>
      <c r="AM157" s="53">
        <f t="shared" si="27"/>
        <v>-2.3241822861008732E-3</v>
      </c>
    </row>
    <row r="158" spans="1:39" x14ac:dyDescent="0.2">
      <c r="A158" s="160" t="s">
        <v>363</v>
      </c>
      <c r="B158" s="160" t="s">
        <v>364</v>
      </c>
      <c r="D158" s="62">
        <v>65357</v>
      </c>
      <c r="E158" s="67">
        <v>281.47174458300265</v>
      </c>
      <c r="F158" s="50"/>
      <c r="G158" s="82">
        <v>67058.164889316788</v>
      </c>
      <c r="H158" s="75">
        <v>285.46601804735394</v>
      </c>
      <c r="I158" s="84"/>
      <c r="J158" s="94">
        <f t="shared" si="28"/>
        <v>-2.5368497514428823E-2</v>
      </c>
      <c r="K158" s="117">
        <f t="shared" si="28"/>
        <v>-1.3992115389680815E-2</v>
      </c>
      <c r="L158" s="94">
        <v>5.5275580374799294E-2</v>
      </c>
      <c r="M158" s="88">
        <f>INDEX('Pace of change parameters'!$E$20:$I$20,1,$B$6)</f>
        <v>4.3099999999999999E-2</v>
      </c>
      <c r="N158" s="99">
        <f>IF(INDEX('Pace of change parameters'!$E$28:$I$28,1,$B$6)=1,(1+L158)*D158,D158)</f>
        <v>68969.646106555752</v>
      </c>
      <c r="O158" s="85">
        <f>IF(K158&lt;INDEX('Pace of change parameters'!$E$16:$I$16,1,$B$6),1,IF(K158&gt;INDEX('Pace of change parameters'!$E$17:$I$17,1,$B$6),0,(K158-INDEX('Pace of change parameters'!$E$17:$I$17,1,$B$6))/(INDEX('Pace of change parameters'!$E$16:$I$16,1,$B$6)-INDEX('Pace of change parameters'!$E$17:$I$17,1,$B$6))))</f>
        <v>0</v>
      </c>
      <c r="P158" s="52">
        <v>5.5275580374799294E-2</v>
      </c>
      <c r="Q158" s="52">
        <v>4.3099999999999916E-2</v>
      </c>
      <c r="R158" s="9">
        <f>IF(INDEX('Pace of change parameters'!$E$29:$I$29,1,$B$6)=1,D158*(1+P158),D158)</f>
        <v>68969.646106555752</v>
      </c>
      <c r="S158" s="94">
        <f>IF(P158&lt;INDEX('Pace of change parameters'!$E$22:$I$22,1,$B$6),INDEX('Pace of change parameters'!$E$22:$I$22,1,$B$6),P158)</f>
        <v>5.5275580374799294E-2</v>
      </c>
      <c r="T158" s="123">
        <v>4.3099999999999916E-2</v>
      </c>
      <c r="U158" s="108">
        <f t="shared" si="21"/>
        <v>68969.646106555752</v>
      </c>
      <c r="V158" s="122">
        <f>IF(J158&gt;INDEX('Pace of change parameters'!$E$24:$I$24,1,$B$6),0,IF(J158&lt;INDEX('Pace of change parameters'!$E$23:$I$23,1,$B$6),1,(J158-INDEX('Pace of change parameters'!$E$24:$I$24,1,$B$6))/(INDEX('Pace of change parameters'!$E$23:$I$23,1,$B$6)-INDEX('Pace of change parameters'!$E$24:$I$24,1,$B$6))))</f>
        <v>1</v>
      </c>
      <c r="W158" s="123">
        <f>MIN(S158, S158+(INDEX('Pace of change parameters'!$E$25:$I$25,1,$B$6)-S158)*(1-V158))</f>
        <v>5.5275580374799294E-2</v>
      </c>
      <c r="X158" s="123">
        <v>4.3099999999999916E-2</v>
      </c>
      <c r="Y158" s="99">
        <f t="shared" si="22"/>
        <v>68969.646106555752</v>
      </c>
      <c r="Z158" s="88">
        <v>-5.8302113454707927E-3</v>
      </c>
      <c r="AA158" s="90">
        <f t="shared" si="26"/>
        <v>70023.313195627939</v>
      </c>
      <c r="AB158" s="90">
        <f>IF(INDEX('Pace of change parameters'!$E$27:$I$27,1,$B$6)=1,MAX(AA158,Y158),Y158)</f>
        <v>68969.646106555752</v>
      </c>
      <c r="AC158" s="88">
        <f t="shared" si="23"/>
        <v>5.5275580374799294E-2</v>
      </c>
      <c r="AD158" s="134">
        <v>4.3099999999999916E-2</v>
      </c>
      <c r="AE158" s="51">
        <f t="shared" si="24"/>
        <v>68970</v>
      </c>
      <c r="AF158" s="51">
        <v>293.60468329580908</v>
      </c>
      <c r="AG158" s="15">
        <f t="shared" si="25"/>
        <v>5.5280995149716183E-2</v>
      </c>
      <c r="AH158" s="15">
        <f t="shared" si="25"/>
        <v>4.310535230021495E-2</v>
      </c>
      <c r="AI158" s="51"/>
      <c r="AJ158" s="51">
        <v>70433.958056998265</v>
      </c>
      <c r="AK158" s="51">
        <v>299.8367398665402</v>
      </c>
      <c r="AL158" s="15">
        <f t="shared" si="27"/>
        <v>-2.0784833017811755E-2</v>
      </c>
      <c r="AM158" s="53">
        <f t="shared" si="27"/>
        <v>-2.0784833017811866E-2</v>
      </c>
    </row>
    <row r="159" spans="1:39" x14ac:dyDescent="0.2">
      <c r="A159" s="160" t="s">
        <v>365</v>
      </c>
      <c r="B159" s="160" t="s">
        <v>366</v>
      </c>
      <c r="D159" s="62">
        <v>109689</v>
      </c>
      <c r="E159" s="67">
        <v>278.12966476569284</v>
      </c>
      <c r="F159" s="50"/>
      <c r="G159" s="82">
        <v>111945.96339981492</v>
      </c>
      <c r="H159" s="75">
        <v>280.26778241511477</v>
      </c>
      <c r="I159" s="84"/>
      <c r="J159" s="94">
        <f t="shared" si="28"/>
        <v>-2.0161186087203298E-2</v>
      </c>
      <c r="K159" s="117">
        <f t="shared" si="28"/>
        <v>-7.6288385022259542E-3</v>
      </c>
      <c r="L159" s="94">
        <v>5.6441471658677411E-2</v>
      </c>
      <c r="M159" s="88">
        <f>INDEX('Pace of change parameters'!$E$20:$I$20,1,$B$6)</f>
        <v>4.3099999999999999E-2</v>
      </c>
      <c r="N159" s="99">
        <f>IF(INDEX('Pace of change parameters'!$E$28:$I$28,1,$B$6)=1,(1+L159)*D159,D159)</f>
        <v>115880.00858476867</v>
      </c>
      <c r="O159" s="85">
        <f>IF(K159&lt;INDEX('Pace of change parameters'!$E$16:$I$16,1,$B$6),1,IF(K159&gt;INDEX('Pace of change parameters'!$E$17:$I$17,1,$B$6),0,(K159-INDEX('Pace of change parameters'!$E$17:$I$17,1,$B$6))/(INDEX('Pace of change parameters'!$E$16:$I$16,1,$B$6)-INDEX('Pace of change parameters'!$E$17:$I$17,1,$B$6))))</f>
        <v>0</v>
      </c>
      <c r="P159" s="52">
        <v>5.6441471658677411E-2</v>
      </c>
      <c r="Q159" s="52">
        <v>4.3099999999999916E-2</v>
      </c>
      <c r="R159" s="9">
        <f>IF(INDEX('Pace of change parameters'!$E$29:$I$29,1,$B$6)=1,D159*(1+P159),D159)</f>
        <v>115880.00858476867</v>
      </c>
      <c r="S159" s="94">
        <f>IF(P159&lt;INDEX('Pace of change parameters'!$E$22:$I$22,1,$B$6),INDEX('Pace of change parameters'!$E$22:$I$22,1,$B$6),P159)</f>
        <v>5.6441471658677411E-2</v>
      </c>
      <c r="T159" s="123">
        <v>4.3099999999999916E-2</v>
      </c>
      <c r="U159" s="108">
        <f t="shared" si="21"/>
        <v>115880.00858476867</v>
      </c>
      <c r="V159" s="122">
        <f>IF(J159&gt;INDEX('Pace of change parameters'!$E$24:$I$24,1,$B$6),0,IF(J159&lt;INDEX('Pace of change parameters'!$E$23:$I$23,1,$B$6),1,(J159-INDEX('Pace of change parameters'!$E$24:$I$24,1,$B$6))/(INDEX('Pace of change parameters'!$E$23:$I$23,1,$B$6)-INDEX('Pace of change parameters'!$E$24:$I$24,1,$B$6))))</f>
        <v>1</v>
      </c>
      <c r="W159" s="123">
        <f>MIN(S159, S159+(INDEX('Pace of change parameters'!$E$25:$I$25,1,$B$6)-S159)*(1-V159))</f>
        <v>5.6441471658677411E-2</v>
      </c>
      <c r="X159" s="123">
        <v>4.3099999999999916E-2</v>
      </c>
      <c r="Y159" s="99">
        <f t="shared" si="22"/>
        <v>115880.00858476867</v>
      </c>
      <c r="Z159" s="88">
        <v>0</v>
      </c>
      <c r="AA159" s="90">
        <f t="shared" si="26"/>
        <v>117581.46534082944</v>
      </c>
      <c r="AB159" s="90">
        <f>IF(INDEX('Pace of change parameters'!$E$27:$I$27,1,$B$6)=1,MAX(AA159,Y159),Y159)</f>
        <v>115880.00858476867</v>
      </c>
      <c r="AC159" s="88">
        <f t="shared" si="23"/>
        <v>5.6441471658677411E-2</v>
      </c>
      <c r="AD159" s="134">
        <v>4.3099999999999916E-2</v>
      </c>
      <c r="AE159" s="51">
        <f t="shared" si="24"/>
        <v>115880</v>
      </c>
      <c r="AF159" s="51">
        <v>290.11703182427743</v>
      </c>
      <c r="AG159" s="15">
        <f t="shared" si="25"/>
        <v>5.644139339405041E-2</v>
      </c>
      <c r="AH159" s="15">
        <f t="shared" si="25"/>
        <v>4.3099922723752737E-2</v>
      </c>
      <c r="AI159" s="51"/>
      <c r="AJ159" s="51">
        <v>117581.46534082944</v>
      </c>
      <c r="AK159" s="51">
        <v>294.37681845211074</v>
      </c>
      <c r="AL159" s="15">
        <f t="shared" si="27"/>
        <v>-1.4470523359251031E-2</v>
      </c>
      <c r="AM159" s="53">
        <f t="shared" si="27"/>
        <v>-1.4470523359251142E-2</v>
      </c>
    </row>
    <row r="160" spans="1:39" x14ac:dyDescent="0.2">
      <c r="A160" s="160" t="s">
        <v>367</v>
      </c>
      <c r="B160" s="160" t="s">
        <v>368</v>
      </c>
      <c r="D160" s="62">
        <v>85922</v>
      </c>
      <c r="E160" s="67">
        <v>266.40917494974451</v>
      </c>
      <c r="F160" s="50"/>
      <c r="G160" s="82">
        <v>91104.841189941857</v>
      </c>
      <c r="H160" s="75">
        <v>277.95124986302318</v>
      </c>
      <c r="I160" s="84"/>
      <c r="J160" s="94">
        <f t="shared" si="28"/>
        <v>-5.6888757197175788E-2</v>
      </c>
      <c r="K160" s="117">
        <f t="shared" si="28"/>
        <v>-4.1525537010417168E-2</v>
      </c>
      <c r="L160" s="94">
        <v>6.0092030472653546E-2</v>
      </c>
      <c r="M160" s="88">
        <f>INDEX('Pace of change parameters'!$E$20:$I$20,1,$B$6)</f>
        <v>4.3099999999999999E-2</v>
      </c>
      <c r="N160" s="99">
        <f>IF(INDEX('Pace of change parameters'!$E$28:$I$28,1,$B$6)=1,(1+L160)*D160,D160)</f>
        <v>91085.227442271338</v>
      </c>
      <c r="O160" s="85">
        <f>IF(K160&lt;INDEX('Pace of change parameters'!$E$16:$I$16,1,$B$6),1,IF(K160&gt;INDEX('Pace of change parameters'!$E$17:$I$17,1,$B$6),0,(K160-INDEX('Pace of change parameters'!$E$17:$I$17,1,$B$6))/(INDEX('Pace of change parameters'!$E$16:$I$16,1,$B$6)-INDEX('Pace of change parameters'!$E$17:$I$17,1,$B$6))))</f>
        <v>0</v>
      </c>
      <c r="P160" s="52">
        <v>6.0092030472653546E-2</v>
      </c>
      <c r="Q160" s="52">
        <v>4.3099999999999916E-2</v>
      </c>
      <c r="R160" s="9">
        <f>IF(INDEX('Pace of change parameters'!$E$29:$I$29,1,$B$6)=1,D160*(1+P160),D160)</f>
        <v>91085.227442271338</v>
      </c>
      <c r="S160" s="94">
        <f>IF(P160&lt;INDEX('Pace of change parameters'!$E$22:$I$22,1,$B$6),INDEX('Pace of change parameters'!$E$22:$I$22,1,$B$6),P160)</f>
        <v>6.0092030472653546E-2</v>
      </c>
      <c r="T160" s="123">
        <v>4.3099999999999916E-2</v>
      </c>
      <c r="U160" s="108">
        <f t="shared" si="21"/>
        <v>91085.227442271338</v>
      </c>
      <c r="V160" s="122">
        <f>IF(J160&gt;INDEX('Pace of change parameters'!$E$24:$I$24,1,$B$6),0,IF(J160&lt;INDEX('Pace of change parameters'!$E$23:$I$23,1,$B$6),1,(J160-INDEX('Pace of change parameters'!$E$24:$I$24,1,$B$6))/(INDEX('Pace of change parameters'!$E$23:$I$23,1,$B$6)-INDEX('Pace of change parameters'!$E$24:$I$24,1,$B$6))))</f>
        <v>1</v>
      </c>
      <c r="W160" s="123">
        <f>MIN(S160, S160+(INDEX('Pace of change parameters'!$E$25:$I$25,1,$B$6)-S160)*(1-V160))</f>
        <v>6.0092030472653546E-2</v>
      </c>
      <c r="X160" s="123">
        <v>4.3099999999999916E-2</v>
      </c>
      <c r="Y160" s="99">
        <f t="shared" si="22"/>
        <v>91085.227442271338</v>
      </c>
      <c r="Z160" s="88">
        <v>-1.332620572124843E-2</v>
      </c>
      <c r="AA160" s="90">
        <f t="shared" si="26"/>
        <v>94415.974297775305</v>
      </c>
      <c r="AB160" s="90">
        <f>IF(INDEX('Pace of change parameters'!$E$27:$I$27,1,$B$6)=1,MAX(AA160,Y160),Y160)</f>
        <v>91085.227442271338</v>
      </c>
      <c r="AC160" s="88">
        <f t="shared" si="23"/>
        <v>6.0092030472653546E-2</v>
      </c>
      <c r="AD160" s="134">
        <v>4.3099999999999916E-2</v>
      </c>
      <c r="AE160" s="51">
        <f t="shared" si="24"/>
        <v>91085</v>
      </c>
      <c r="AF160" s="51">
        <v>277.89071648772637</v>
      </c>
      <c r="AG160" s="15">
        <f t="shared" si="25"/>
        <v>6.0089383394241302E-2</v>
      </c>
      <c r="AH160" s="15">
        <f t="shared" si="25"/>
        <v>4.3097395351146428E-2</v>
      </c>
      <c r="AI160" s="51"/>
      <c r="AJ160" s="51">
        <v>95691.174575881392</v>
      </c>
      <c r="AK160" s="51">
        <v>291.94366870992792</v>
      </c>
      <c r="AL160" s="15">
        <f t="shared" si="27"/>
        <v>-4.8135834848894832E-2</v>
      </c>
      <c r="AM160" s="53">
        <f t="shared" si="27"/>
        <v>-4.8135834848894832E-2</v>
      </c>
    </row>
    <row r="161" spans="1:39" x14ac:dyDescent="0.2">
      <c r="A161" s="160" t="s">
        <v>369</v>
      </c>
      <c r="B161" s="160" t="s">
        <v>370</v>
      </c>
      <c r="D161" s="62">
        <v>57309</v>
      </c>
      <c r="E161" s="67">
        <v>259.90484306849618</v>
      </c>
      <c r="F161" s="50"/>
      <c r="G161" s="82">
        <v>56576.24190202904</v>
      </c>
      <c r="H161" s="75">
        <v>253.64612524387948</v>
      </c>
      <c r="I161" s="84"/>
      <c r="J161" s="94">
        <f t="shared" si="28"/>
        <v>1.295169267764118E-2</v>
      </c>
      <c r="K161" s="117">
        <f t="shared" si="28"/>
        <v>2.4674998755052746E-2</v>
      </c>
      <c r="L161" s="94">
        <v>5.5172224823498706E-2</v>
      </c>
      <c r="M161" s="88">
        <f>INDEX('Pace of change parameters'!$E$20:$I$20,1,$B$6)</f>
        <v>4.3099999999999999E-2</v>
      </c>
      <c r="N161" s="99">
        <f>IF(INDEX('Pace of change parameters'!$E$28:$I$28,1,$B$6)=1,(1+L161)*D161,D161)</f>
        <v>60470.865032409885</v>
      </c>
      <c r="O161" s="85">
        <f>IF(K161&lt;INDEX('Pace of change parameters'!$E$16:$I$16,1,$B$6),1,IF(K161&gt;INDEX('Pace of change parameters'!$E$17:$I$17,1,$B$6),0,(K161-INDEX('Pace of change parameters'!$E$17:$I$17,1,$B$6))/(INDEX('Pace of change parameters'!$E$16:$I$16,1,$B$6)-INDEX('Pace of change parameters'!$E$17:$I$17,1,$B$6))))</f>
        <v>0</v>
      </c>
      <c r="P161" s="52">
        <v>5.5172224823498706E-2</v>
      </c>
      <c r="Q161" s="52">
        <v>4.3099999999999916E-2</v>
      </c>
      <c r="R161" s="9">
        <f>IF(INDEX('Pace of change parameters'!$E$29:$I$29,1,$B$6)=1,D161*(1+P161),D161)</f>
        <v>60470.865032409885</v>
      </c>
      <c r="S161" s="94">
        <f>IF(P161&lt;INDEX('Pace of change parameters'!$E$22:$I$22,1,$B$6),INDEX('Pace of change parameters'!$E$22:$I$22,1,$B$6),P161)</f>
        <v>5.5172224823498706E-2</v>
      </c>
      <c r="T161" s="123">
        <v>4.3099999999999916E-2</v>
      </c>
      <c r="U161" s="108">
        <f t="shared" si="21"/>
        <v>60470.865032409885</v>
      </c>
      <c r="V161" s="122">
        <f>IF(J161&gt;INDEX('Pace of change parameters'!$E$24:$I$24,1,$B$6),0,IF(J161&lt;INDEX('Pace of change parameters'!$E$23:$I$23,1,$B$6),1,(J161-INDEX('Pace of change parameters'!$E$24:$I$24,1,$B$6))/(INDEX('Pace of change parameters'!$E$23:$I$23,1,$B$6)-INDEX('Pace of change parameters'!$E$24:$I$24,1,$B$6))))</f>
        <v>1</v>
      </c>
      <c r="W161" s="123">
        <f>MIN(S161, S161+(INDEX('Pace of change parameters'!$E$25:$I$25,1,$B$6)-S161)*(1-V161))</f>
        <v>5.5172224823498706E-2</v>
      </c>
      <c r="X161" s="123">
        <v>4.3099999999999916E-2</v>
      </c>
      <c r="Y161" s="99">
        <f t="shared" si="22"/>
        <v>60470.865032409885</v>
      </c>
      <c r="Z161" s="88">
        <v>0</v>
      </c>
      <c r="AA161" s="90">
        <f t="shared" si="26"/>
        <v>59424.361757101171</v>
      </c>
      <c r="AB161" s="90">
        <f>IF(INDEX('Pace of change parameters'!$E$27:$I$27,1,$B$6)=1,MAX(AA161,Y161),Y161)</f>
        <v>60470.865032409885</v>
      </c>
      <c r="AC161" s="88">
        <f t="shared" si="23"/>
        <v>5.5172224823498706E-2</v>
      </c>
      <c r="AD161" s="134">
        <v>4.3099999999999916E-2</v>
      </c>
      <c r="AE161" s="51">
        <f t="shared" si="24"/>
        <v>60471</v>
      </c>
      <c r="AF161" s="51">
        <v>271.10734689983974</v>
      </c>
      <c r="AG161" s="15">
        <f t="shared" ref="AG161:AH217" si="29">AE161/D161 - 1</f>
        <v>5.5174579908914723E-2</v>
      </c>
      <c r="AH161" s="15">
        <f t="shared" si="29"/>
        <v>4.3102328140885104E-2</v>
      </c>
      <c r="AI161" s="51"/>
      <c r="AJ161" s="51">
        <v>59424.361757101171</v>
      </c>
      <c r="AK161" s="51">
        <v>266.41499325600699</v>
      </c>
      <c r="AL161" s="15">
        <f t="shared" ref="AL161:AM217" si="30">AE161/AJ161-1</f>
        <v>1.7612948830262543E-2</v>
      </c>
      <c r="AM161" s="53">
        <f t="shared" si="30"/>
        <v>1.761294883026232E-2</v>
      </c>
    </row>
    <row r="162" spans="1:39" x14ac:dyDescent="0.2">
      <c r="A162" s="160" t="s">
        <v>371</v>
      </c>
      <c r="B162" s="160" t="s">
        <v>372</v>
      </c>
      <c r="D162" s="62">
        <v>133322</v>
      </c>
      <c r="E162" s="67">
        <v>405.27449394877027</v>
      </c>
      <c r="F162" s="50"/>
      <c r="G162" s="82">
        <v>132576.82306938013</v>
      </c>
      <c r="H162" s="75">
        <v>398.52582113660435</v>
      </c>
      <c r="I162" s="84"/>
      <c r="J162" s="94">
        <f t="shared" si="28"/>
        <v>5.6207179608602775E-3</v>
      </c>
      <c r="K162" s="117">
        <f t="shared" si="28"/>
        <v>1.6934091730665068E-2</v>
      </c>
      <c r="L162" s="94">
        <v>5.4835020936335521E-2</v>
      </c>
      <c r="M162" s="88">
        <f>INDEX('Pace of change parameters'!$E$20:$I$20,1,$B$6)</f>
        <v>4.3099999999999999E-2</v>
      </c>
      <c r="N162" s="99">
        <f>IF(INDEX('Pace of change parameters'!$E$28:$I$28,1,$B$6)=1,(1+L162)*D162,D162)</f>
        <v>140632.71466127413</v>
      </c>
      <c r="O162" s="85">
        <f>IF(K162&lt;INDEX('Pace of change parameters'!$E$16:$I$16,1,$B$6),1,IF(K162&gt;INDEX('Pace of change parameters'!$E$17:$I$17,1,$B$6),0,(K162-INDEX('Pace of change parameters'!$E$17:$I$17,1,$B$6))/(INDEX('Pace of change parameters'!$E$16:$I$16,1,$B$6)-INDEX('Pace of change parameters'!$E$17:$I$17,1,$B$6))))</f>
        <v>0</v>
      </c>
      <c r="P162" s="52">
        <v>5.4835020936335521E-2</v>
      </c>
      <c r="Q162" s="52">
        <v>4.3099999999999916E-2</v>
      </c>
      <c r="R162" s="9">
        <f>IF(INDEX('Pace of change parameters'!$E$29:$I$29,1,$B$6)=1,D162*(1+P162),D162)</f>
        <v>140632.71466127413</v>
      </c>
      <c r="S162" s="94">
        <f>IF(P162&lt;INDEX('Pace of change parameters'!$E$22:$I$22,1,$B$6),INDEX('Pace of change parameters'!$E$22:$I$22,1,$B$6),P162)</f>
        <v>5.4835020936335521E-2</v>
      </c>
      <c r="T162" s="123">
        <v>4.3099999999999916E-2</v>
      </c>
      <c r="U162" s="108">
        <f t="shared" si="21"/>
        <v>140632.71466127413</v>
      </c>
      <c r="V162" s="122">
        <f>IF(J162&gt;INDEX('Pace of change parameters'!$E$24:$I$24,1,$B$6),0,IF(J162&lt;INDEX('Pace of change parameters'!$E$23:$I$23,1,$B$6),1,(J162-INDEX('Pace of change parameters'!$E$24:$I$24,1,$B$6))/(INDEX('Pace of change parameters'!$E$23:$I$23,1,$B$6)-INDEX('Pace of change parameters'!$E$24:$I$24,1,$B$6))))</f>
        <v>1</v>
      </c>
      <c r="W162" s="123">
        <f>MIN(S162, S162+(INDEX('Pace of change parameters'!$E$25:$I$25,1,$B$6)-S162)*(1-V162))</f>
        <v>5.4835020936335521E-2</v>
      </c>
      <c r="X162" s="123">
        <v>4.3099999999999916E-2</v>
      </c>
      <c r="Y162" s="99">
        <f t="shared" si="22"/>
        <v>140632.71466127413</v>
      </c>
      <c r="Z162" s="88">
        <v>0</v>
      </c>
      <c r="AA162" s="90">
        <f t="shared" si="26"/>
        <v>139250.90868220953</v>
      </c>
      <c r="AB162" s="90">
        <f>IF(INDEX('Pace of change parameters'!$E$27:$I$27,1,$B$6)=1,MAX(AA162,Y162),Y162)</f>
        <v>140632.71466127413</v>
      </c>
      <c r="AC162" s="88">
        <f t="shared" si="23"/>
        <v>5.4835020936335521E-2</v>
      </c>
      <c r="AD162" s="134">
        <v>4.3099999999999916E-2</v>
      </c>
      <c r="AE162" s="51">
        <f t="shared" si="24"/>
        <v>140633</v>
      </c>
      <c r="AF162" s="51">
        <v>422.74268236593764</v>
      </c>
      <c r="AG162" s="15">
        <f t="shared" si="29"/>
        <v>5.4837161158698411E-2</v>
      </c>
      <c r="AH162" s="15">
        <f t="shared" si="29"/>
        <v>4.3102116412427005E-2</v>
      </c>
      <c r="AI162" s="51"/>
      <c r="AJ162" s="51">
        <v>139250.90868220953</v>
      </c>
      <c r="AK162" s="51">
        <v>418.58811700107003</v>
      </c>
      <c r="AL162" s="15">
        <f t="shared" si="30"/>
        <v>9.9251870660650443E-3</v>
      </c>
      <c r="AM162" s="53">
        <f t="shared" si="30"/>
        <v>9.9251870660652664E-3</v>
      </c>
    </row>
    <row r="163" spans="1:39" x14ac:dyDescent="0.2">
      <c r="A163" s="160" t="s">
        <v>373</v>
      </c>
      <c r="B163" s="160" t="s">
        <v>374</v>
      </c>
      <c r="D163" s="62">
        <v>61621</v>
      </c>
      <c r="E163" s="67">
        <v>306.47627338464451</v>
      </c>
      <c r="F163" s="50"/>
      <c r="G163" s="82">
        <v>60534.611963367483</v>
      </c>
      <c r="H163" s="75">
        <v>297.15207071205873</v>
      </c>
      <c r="I163" s="84"/>
      <c r="J163" s="94">
        <f t="shared" si="28"/>
        <v>1.794655985058502E-2</v>
      </c>
      <c r="K163" s="117">
        <f t="shared" si="28"/>
        <v>3.1378555263782637E-2</v>
      </c>
      <c r="L163" s="94">
        <v>5.6863899764603376E-2</v>
      </c>
      <c r="M163" s="88">
        <f>INDEX('Pace of change parameters'!$E$20:$I$20,1,$B$6)</f>
        <v>4.3099999999999999E-2</v>
      </c>
      <c r="N163" s="99">
        <f>IF(INDEX('Pace of change parameters'!$E$28:$I$28,1,$B$6)=1,(1+L163)*D163,D163)</f>
        <v>65125.010367394621</v>
      </c>
      <c r="O163" s="85">
        <f>IF(K163&lt;INDEX('Pace of change parameters'!$E$16:$I$16,1,$B$6),1,IF(K163&gt;INDEX('Pace of change parameters'!$E$17:$I$17,1,$B$6),0,(K163-INDEX('Pace of change parameters'!$E$17:$I$17,1,$B$6))/(INDEX('Pace of change parameters'!$E$16:$I$16,1,$B$6)-INDEX('Pace of change parameters'!$E$17:$I$17,1,$B$6))))</f>
        <v>0</v>
      </c>
      <c r="P163" s="52">
        <v>5.6863899764603376E-2</v>
      </c>
      <c r="Q163" s="52">
        <v>4.3099999999999916E-2</v>
      </c>
      <c r="R163" s="9">
        <f>IF(INDEX('Pace of change parameters'!$E$29:$I$29,1,$B$6)=1,D163*(1+P163),D163)</f>
        <v>65125.010367394621</v>
      </c>
      <c r="S163" s="94">
        <f>IF(P163&lt;INDEX('Pace of change parameters'!$E$22:$I$22,1,$B$6),INDEX('Pace of change parameters'!$E$22:$I$22,1,$B$6),P163)</f>
        <v>5.6863899764603376E-2</v>
      </c>
      <c r="T163" s="123">
        <v>4.3099999999999916E-2</v>
      </c>
      <c r="U163" s="108">
        <f t="shared" si="21"/>
        <v>65125.010367394621</v>
      </c>
      <c r="V163" s="122">
        <f>IF(J163&gt;INDEX('Pace of change parameters'!$E$24:$I$24,1,$B$6),0,IF(J163&lt;INDEX('Pace of change parameters'!$E$23:$I$23,1,$B$6),1,(J163-INDEX('Pace of change parameters'!$E$24:$I$24,1,$B$6))/(INDEX('Pace of change parameters'!$E$23:$I$23,1,$B$6)-INDEX('Pace of change parameters'!$E$24:$I$24,1,$B$6))))</f>
        <v>1</v>
      </c>
      <c r="W163" s="123">
        <f>MIN(S163, S163+(INDEX('Pace of change parameters'!$E$25:$I$25,1,$B$6)-S163)*(1-V163))</f>
        <v>5.6863899764603376E-2</v>
      </c>
      <c r="X163" s="123">
        <v>4.3099999999999916E-2</v>
      </c>
      <c r="Y163" s="99">
        <f t="shared" si="22"/>
        <v>65125.010367394621</v>
      </c>
      <c r="Z163" s="88">
        <v>-2.4438578603478534E-2</v>
      </c>
      <c r="AA163" s="90">
        <f t="shared" si="26"/>
        <v>62028.147459537533</v>
      </c>
      <c r="AB163" s="90">
        <f>IF(INDEX('Pace of change parameters'!$E$27:$I$27,1,$B$6)=1,MAX(AA163,Y163),Y163)</f>
        <v>65125.010367394621</v>
      </c>
      <c r="AC163" s="88">
        <f t="shared" si="23"/>
        <v>5.6863899764603376E-2</v>
      </c>
      <c r="AD163" s="134">
        <v>4.3099999999999916E-2</v>
      </c>
      <c r="AE163" s="51">
        <f t="shared" si="24"/>
        <v>65125</v>
      </c>
      <c r="AF163" s="51">
        <v>319.68534987609576</v>
      </c>
      <c r="AG163" s="15">
        <f t="shared" si="29"/>
        <v>5.6863731520098604E-2</v>
      </c>
      <c r="AH163" s="15">
        <f t="shared" si="29"/>
        <v>4.3099833946600885E-2</v>
      </c>
      <c r="AI163" s="51"/>
      <c r="AJ163" s="51">
        <v>63582.001193470634</v>
      </c>
      <c r="AK163" s="51">
        <v>312.11108326076004</v>
      </c>
      <c r="AL163" s="15">
        <f t="shared" si="30"/>
        <v>2.42678553295963E-2</v>
      </c>
      <c r="AM163" s="53">
        <f t="shared" si="30"/>
        <v>2.42678553295963E-2</v>
      </c>
    </row>
    <row r="164" spans="1:39" x14ac:dyDescent="0.2">
      <c r="A164" s="160" t="s">
        <v>375</v>
      </c>
      <c r="B164" s="160" t="s">
        <v>376</v>
      </c>
      <c r="D164" s="62">
        <v>145432</v>
      </c>
      <c r="E164" s="67">
        <v>455.27999414777543</v>
      </c>
      <c r="F164" s="50"/>
      <c r="G164" s="82">
        <v>119303.36770841475</v>
      </c>
      <c r="H164" s="75">
        <v>367.32456456266709</v>
      </c>
      <c r="I164" s="84"/>
      <c r="J164" s="94">
        <f t="shared" si="28"/>
        <v>0.21901001449888113</v>
      </c>
      <c r="K164" s="117">
        <f t="shared" si="28"/>
        <v>0.23944880922904566</v>
      </c>
      <c r="L164" s="94">
        <v>6.0589361473210479E-2</v>
      </c>
      <c r="M164" s="88">
        <f>INDEX('Pace of change parameters'!$E$20:$I$20,1,$B$6)</f>
        <v>4.3099999999999999E-2</v>
      </c>
      <c r="N164" s="99">
        <f>IF(INDEX('Pace of change parameters'!$E$28:$I$28,1,$B$6)=1,(1+L164)*D164,D164)</f>
        <v>154243.63201777195</v>
      </c>
      <c r="O164" s="85">
        <f>IF(K164&lt;INDEX('Pace of change parameters'!$E$16:$I$16,1,$B$6),1,IF(K164&gt;INDEX('Pace of change parameters'!$E$17:$I$17,1,$B$6),0,(K164-INDEX('Pace of change parameters'!$E$17:$I$17,1,$B$6))/(INDEX('Pace of change parameters'!$E$16:$I$16,1,$B$6)-INDEX('Pace of change parameters'!$E$17:$I$17,1,$B$6))))</f>
        <v>0</v>
      </c>
      <c r="P164" s="52">
        <v>6.0589361473210479E-2</v>
      </c>
      <c r="Q164" s="52">
        <v>4.3099999999999916E-2</v>
      </c>
      <c r="R164" s="9">
        <f>IF(INDEX('Pace of change parameters'!$E$29:$I$29,1,$B$6)=1,D164*(1+P164),D164)</f>
        <v>154243.63201777195</v>
      </c>
      <c r="S164" s="94">
        <f>IF(P164&lt;INDEX('Pace of change parameters'!$E$22:$I$22,1,$B$6),INDEX('Pace of change parameters'!$E$22:$I$22,1,$B$6),P164)</f>
        <v>6.0589361473210479E-2</v>
      </c>
      <c r="T164" s="123">
        <v>4.3099999999999916E-2</v>
      </c>
      <c r="U164" s="108">
        <f t="shared" si="21"/>
        <v>154243.63201777195</v>
      </c>
      <c r="V164" s="122">
        <f>IF(J164&gt;INDEX('Pace of change parameters'!$E$24:$I$24,1,$B$6),0,IF(J164&lt;INDEX('Pace of change parameters'!$E$23:$I$23,1,$B$6),1,(J164-INDEX('Pace of change parameters'!$E$24:$I$24,1,$B$6))/(INDEX('Pace of change parameters'!$E$23:$I$23,1,$B$6)-INDEX('Pace of change parameters'!$E$24:$I$24,1,$B$6))))</f>
        <v>1</v>
      </c>
      <c r="W164" s="123">
        <f>MIN(S164, S164+(INDEX('Pace of change parameters'!$E$25:$I$25,1,$B$6)-S164)*(1-V164))</f>
        <v>6.0589361473210479E-2</v>
      </c>
      <c r="X164" s="123">
        <v>4.3099999999999916E-2</v>
      </c>
      <c r="Y164" s="99">
        <f t="shared" si="22"/>
        <v>154243.63201777195</v>
      </c>
      <c r="Z164" s="88">
        <v>0</v>
      </c>
      <c r="AA164" s="90">
        <f t="shared" si="26"/>
        <v>125309.25072439361</v>
      </c>
      <c r="AB164" s="90">
        <f>IF(INDEX('Pace of change parameters'!$E$27:$I$27,1,$B$6)=1,MAX(AA164,Y164),Y164)</f>
        <v>154243.63201777195</v>
      </c>
      <c r="AC164" s="88">
        <f t="shared" si="23"/>
        <v>6.0589361473210479E-2</v>
      </c>
      <c r="AD164" s="134">
        <v>4.3099999999999916E-2</v>
      </c>
      <c r="AE164" s="51">
        <f t="shared" si="24"/>
        <v>154244</v>
      </c>
      <c r="AF164" s="51">
        <v>474.90369488042393</v>
      </c>
      <c r="AG164" s="15">
        <f t="shared" si="29"/>
        <v>6.0591891743220216E-2</v>
      </c>
      <c r="AH164" s="15">
        <f t="shared" si="29"/>
        <v>4.310248854527754E-2</v>
      </c>
      <c r="AI164" s="51"/>
      <c r="AJ164" s="51">
        <v>125309.25072439361</v>
      </c>
      <c r="AK164" s="51">
        <v>385.81614955338273</v>
      </c>
      <c r="AL164" s="15">
        <f t="shared" si="30"/>
        <v>0.23090672961763814</v>
      </c>
      <c r="AM164" s="53">
        <f t="shared" si="30"/>
        <v>0.23090672961763814</v>
      </c>
    </row>
    <row r="165" spans="1:39" x14ac:dyDescent="0.2">
      <c r="A165" s="160" t="s">
        <v>377</v>
      </c>
      <c r="B165" s="160" t="s">
        <v>378</v>
      </c>
      <c r="D165" s="62">
        <v>104715</v>
      </c>
      <c r="E165" s="67">
        <v>335.04316312657551</v>
      </c>
      <c r="F165" s="50"/>
      <c r="G165" s="82">
        <v>104996.97864688881</v>
      </c>
      <c r="H165" s="75">
        <v>332.19505356458654</v>
      </c>
      <c r="I165" s="84"/>
      <c r="J165" s="94">
        <f t="shared" si="28"/>
        <v>-2.6855881999910958E-3</v>
      </c>
      <c r="K165" s="117">
        <f t="shared" si="28"/>
        <v>8.5736061733237001E-3</v>
      </c>
      <c r="L165" s="94">
        <v>5.4876091382864312E-2</v>
      </c>
      <c r="M165" s="88">
        <f>INDEX('Pace of change parameters'!$E$20:$I$20,1,$B$6)</f>
        <v>4.3099999999999999E-2</v>
      </c>
      <c r="N165" s="99">
        <f>IF(INDEX('Pace of change parameters'!$E$28:$I$28,1,$B$6)=1,(1+L165)*D165,D165)</f>
        <v>110461.34990915663</v>
      </c>
      <c r="O165" s="85">
        <f>IF(K165&lt;INDEX('Pace of change parameters'!$E$16:$I$16,1,$B$6),1,IF(K165&gt;INDEX('Pace of change parameters'!$E$17:$I$17,1,$B$6),0,(K165-INDEX('Pace of change parameters'!$E$17:$I$17,1,$B$6))/(INDEX('Pace of change parameters'!$E$16:$I$16,1,$B$6)-INDEX('Pace of change parameters'!$E$17:$I$17,1,$B$6))))</f>
        <v>0</v>
      </c>
      <c r="P165" s="52">
        <v>5.4876091382864312E-2</v>
      </c>
      <c r="Q165" s="52">
        <v>4.3099999999999916E-2</v>
      </c>
      <c r="R165" s="9">
        <f>IF(INDEX('Pace of change parameters'!$E$29:$I$29,1,$B$6)=1,D165*(1+P165),D165)</f>
        <v>110461.34990915663</v>
      </c>
      <c r="S165" s="94">
        <f>IF(P165&lt;INDEX('Pace of change parameters'!$E$22:$I$22,1,$B$6),INDEX('Pace of change parameters'!$E$22:$I$22,1,$B$6),P165)</f>
        <v>5.4876091382864312E-2</v>
      </c>
      <c r="T165" s="123">
        <v>4.3099999999999916E-2</v>
      </c>
      <c r="U165" s="108">
        <f t="shared" si="21"/>
        <v>110461.34990915663</v>
      </c>
      <c r="V165" s="122">
        <f>IF(J165&gt;INDEX('Pace of change parameters'!$E$24:$I$24,1,$B$6),0,IF(J165&lt;INDEX('Pace of change parameters'!$E$23:$I$23,1,$B$6),1,(J165-INDEX('Pace of change parameters'!$E$24:$I$24,1,$B$6))/(INDEX('Pace of change parameters'!$E$23:$I$23,1,$B$6)-INDEX('Pace of change parameters'!$E$24:$I$24,1,$B$6))))</f>
        <v>1</v>
      </c>
      <c r="W165" s="123">
        <f>MIN(S165, S165+(INDEX('Pace of change parameters'!$E$25:$I$25,1,$B$6)-S165)*(1-V165))</f>
        <v>5.4876091382864312E-2</v>
      </c>
      <c r="X165" s="123">
        <v>4.3099999999999916E-2</v>
      </c>
      <c r="Y165" s="99">
        <f t="shared" si="22"/>
        <v>110461.34990915663</v>
      </c>
      <c r="Z165" s="88">
        <v>-2.5068452131914998E-2</v>
      </c>
      <c r="AA165" s="90">
        <f t="shared" si="26"/>
        <v>107518.04429198205</v>
      </c>
      <c r="AB165" s="90">
        <f>IF(INDEX('Pace of change parameters'!$E$27:$I$27,1,$B$6)=1,MAX(AA165,Y165),Y165)</f>
        <v>110461.34990915663</v>
      </c>
      <c r="AC165" s="88">
        <f t="shared" si="23"/>
        <v>5.4876091382864312E-2</v>
      </c>
      <c r="AD165" s="134">
        <v>4.3099999999999916E-2</v>
      </c>
      <c r="AE165" s="51">
        <f t="shared" si="24"/>
        <v>110461</v>
      </c>
      <c r="AF165" s="51">
        <v>349.48241639603697</v>
      </c>
      <c r="AG165" s="15">
        <f t="shared" si="29"/>
        <v>5.4872749844816937E-2</v>
      </c>
      <c r="AH165" s="15">
        <f t="shared" si="29"/>
        <v>4.3096695765155735E-2</v>
      </c>
      <c r="AI165" s="51"/>
      <c r="AJ165" s="51">
        <v>110282.65987196261</v>
      </c>
      <c r="AK165" s="51">
        <v>348.91817436593686</v>
      </c>
      <c r="AL165" s="15">
        <f t="shared" si="30"/>
        <v>1.6171184866637933E-3</v>
      </c>
      <c r="AM165" s="53">
        <f t="shared" si="30"/>
        <v>1.6171184866637933E-3</v>
      </c>
    </row>
    <row r="166" spans="1:39" x14ac:dyDescent="0.2">
      <c r="A166" s="160" t="s">
        <v>379</v>
      </c>
      <c r="B166" s="160" t="s">
        <v>380</v>
      </c>
      <c r="D166" s="62">
        <v>121036</v>
      </c>
      <c r="E166" s="67">
        <v>304.10574794237192</v>
      </c>
      <c r="F166" s="50"/>
      <c r="G166" s="82">
        <v>121129.97031456303</v>
      </c>
      <c r="H166" s="75">
        <v>301.79445208173399</v>
      </c>
      <c r="I166" s="84"/>
      <c r="J166" s="94">
        <f t="shared" si="28"/>
        <v>-7.7578087668150886E-4</v>
      </c>
      <c r="K166" s="117">
        <f t="shared" si="28"/>
        <v>7.6585101041286574E-3</v>
      </c>
      <c r="L166" s="94">
        <v>5.1904639392950314E-2</v>
      </c>
      <c r="M166" s="88">
        <f>INDEX('Pace of change parameters'!$E$20:$I$20,1,$B$6)</f>
        <v>4.3099999999999999E-2</v>
      </c>
      <c r="N166" s="99">
        <f>IF(INDEX('Pace of change parameters'!$E$28:$I$28,1,$B$6)=1,(1+L166)*D166,D166)</f>
        <v>127318.32993356514</v>
      </c>
      <c r="O166" s="85">
        <f>IF(K166&lt;INDEX('Pace of change parameters'!$E$16:$I$16,1,$B$6),1,IF(K166&gt;INDEX('Pace of change parameters'!$E$17:$I$17,1,$B$6),0,(K166-INDEX('Pace of change parameters'!$E$17:$I$17,1,$B$6))/(INDEX('Pace of change parameters'!$E$16:$I$16,1,$B$6)-INDEX('Pace of change parameters'!$E$17:$I$17,1,$B$6))))</f>
        <v>0</v>
      </c>
      <c r="P166" s="52">
        <v>5.1904639392950314E-2</v>
      </c>
      <c r="Q166" s="52">
        <v>4.3099999999999916E-2</v>
      </c>
      <c r="R166" s="9">
        <f>IF(INDEX('Pace of change parameters'!$E$29:$I$29,1,$B$6)=1,D166*(1+P166),D166)</f>
        <v>127318.32993356514</v>
      </c>
      <c r="S166" s="94">
        <f>IF(P166&lt;INDEX('Pace of change parameters'!$E$22:$I$22,1,$B$6),INDEX('Pace of change parameters'!$E$22:$I$22,1,$B$6),P166)</f>
        <v>5.1904639392950314E-2</v>
      </c>
      <c r="T166" s="123">
        <v>4.3099999999999916E-2</v>
      </c>
      <c r="U166" s="108">
        <f t="shared" si="21"/>
        <v>127318.32993356514</v>
      </c>
      <c r="V166" s="122">
        <f>IF(J166&gt;INDEX('Pace of change parameters'!$E$24:$I$24,1,$B$6),0,IF(J166&lt;INDEX('Pace of change parameters'!$E$23:$I$23,1,$B$6),1,(J166-INDEX('Pace of change parameters'!$E$24:$I$24,1,$B$6))/(INDEX('Pace of change parameters'!$E$23:$I$23,1,$B$6)-INDEX('Pace of change parameters'!$E$24:$I$24,1,$B$6))))</f>
        <v>1</v>
      </c>
      <c r="W166" s="123">
        <f>MIN(S166, S166+(INDEX('Pace of change parameters'!$E$25:$I$25,1,$B$6)-S166)*(1-V166))</f>
        <v>5.1904639392950314E-2</v>
      </c>
      <c r="X166" s="123">
        <v>4.3099999999999916E-2</v>
      </c>
      <c r="Y166" s="99">
        <f t="shared" si="22"/>
        <v>127318.32993356514</v>
      </c>
      <c r="Z166" s="88">
        <v>0</v>
      </c>
      <c r="AA166" s="90">
        <f t="shared" si="26"/>
        <v>127227.80682506536</v>
      </c>
      <c r="AB166" s="90">
        <f>IF(INDEX('Pace of change parameters'!$E$27:$I$27,1,$B$6)=1,MAX(AA166,Y166),Y166)</f>
        <v>127318.32993356514</v>
      </c>
      <c r="AC166" s="88">
        <f t="shared" si="23"/>
        <v>5.1904639392950314E-2</v>
      </c>
      <c r="AD166" s="134">
        <v>4.3099999999999916E-2</v>
      </c>
      <c r="AE166" s="51">
        <f t="shared" si="24"/>
        <v>127318</v>
      </c>
      <c r="AF166" s="51">
        <v>317.21188365157752</v>
      </c>
      <c r="AG166" s="15">
        <f t="shared" si="29"/>
        <v>5.1901913480286943E-2</v>
      </c>
      <c r="AH166" s="15">
        <f t="shared" si="29"/>
        <v>4.3097296903737536E-2</v>
      </c>
      <c r="AI166" s="51"/>
      <c r="AJ166" s="51">
        <v>127227.80682506536</v>
      </c>
      <c r="AK166" s="51">
        <v>316.98716800325184</v>
      </c>
      <c r="AL166" s="15">
        <f t="shared" si="30"/>
        <v>7.0891086772140177E-4</v>
      </c>
      <c r="AM166" s="53">
        <f t="shared" si="30"/>
        <v>7.0891086772117973E-4</v>
      </c>
    </row>
    <row r="167" spans="1:39" x14ac:dyDescent="0.2">
      <c r="A167" s="160" t="s">
        <v>381</v>
      </c>
      <c r="B167" s="160" t="s">
        <v>382</v>
      </c>
      <c r="D167" s="62">
        <v>85329</v>
      </c>
      <c r="E167" s="67">
        <v>343.34166336190509</v>
      </c>
      <c r="F167" s="50"/>
      <c r="G167" s="82">
        <v>83343.917756250245</v>
      </c>
      <c r="H167" s="75">
        <v>334.10776757071221</v>
      </c>
      <c r="I167" s="84"/>
      <c r="J167" s="94">
        <f t="shared" si="28"/>
        <v>2.3817961732437221E-2</v>
      </c>
      <c r="K167" s="117">
        <f t="shared" si="28"/>
        <v>2.7637477147964162E-2</v>
      </c>
      <c r="L167" s="94">
        <v>4.6991450119896916E-2</v>
      </c>
      <c r="M167" s="88">
        <f>INDEX('Pace of change parameters'!$E$20:$I$20,1,$B$6)</f>
        <v>4.3099999999999999E-2</v>
      </c>
      <c r="N167" s="99">
        <f>IF(INDEX('Pace of change parameters'!$E$28:$I$28,1,$B$6)=1,(1+L167)*D167,D167)</f>
        <v>89338.733447280683</v>
      </c>
      <c r="O167" s="85">
        <f>IF(K167&lt;INDEX('Pace of change parameters'!$E$16:$I$16,1,$B$6),1,IF(K167&gt;INDEX('Pace of change parameters'!$E$17:$I$17,1,$B$6),0,(K167-INDEX('Pace of change parameters'!$E$17:$I$17,1,$B$6))/(INDEX('Pace of change parameters'!$E$16:$I$16,1,$B$6)-INDEX('Pace of change parameters'!$E$17:$I$17,1,$B$6))))</f>
        <v>0</v>
      </c>
      <c r="P167" s="52">
        <v>4.6991450119896916E-2</v>
      </c>
      <c r="Q167" s="52">
        <v>4.3099999999999916E-2</v>
      </c>
      <c r="R167" s="9">
        <f>IF(INDEX('Pace of change parameters'!$E$29:$I$29,1,$B$6)=1,D167*(1+P167),D167)</f>
        <v>89338.733447280683</v>
      </c>
      <c r="S167" s="94">
        <f>IF(P167&lt;INDEX('Pace of change parameters'!$E$22:$I$22,1,$B$6),INDEX('Pace of change parameters'!$E$22:$I$22,1,$B$6),P167)</f>
        <v>4.6991450119896916E-2</v>
      </c>
      <c r="T167" s="123">
        <v>4.3099999999999916E-2</v>
      </c>
      <c r="U167" s="108">
        <f t="shared" si="21"/>
        <v>89338.733447280683</v>
      </c>
      <c r="V167" s="122">
        <f>IF(J167&gt;INDEX('Pace of change parameters'!$E$24:$I$24,1,$B$6),0,IF(J167&lt;INDEX('Pace of change parameters'!$E$23:$I$23,1,$B$6),1,(J167-INDEX('Pace of change parameters'!$E$24:$I$24,1,$B$6))/(INDEX('Pace of change parameters'!$E$23:$I$23,1,$B$6)-INDEX('Pace of change parameters'!$E$24:$I$24,1,$B$6))))</f>
        <v>1</v>
      </c>
      <c r="W167" s="123">
        <f>MIN(S167, S167+(INDEX('Pace of change parameters'!$E$25:$I$25,1,$B$6)-S167)*(1-V167))</f>
        <v>4.6991450119896916E-2</v>
      </c>
      <c r="X167" s="123">
        <v>4.3099999999999916E-2</v>
      </c>
      <c r="Y167" s="99">
        <f t="shared" si="22"/>
        <v>89338.733447280683</v>
      </c>
      <c r="Z167" s="88">
        <v>0</v>
      </c>
      <c r="AA167" s="90">
        <f t="shared" si="26"/>
        <v>87539.55640209961</v>
      </c>
      <c r="AB167" s="90">
        <f>IF(INDEX('Pace of change parameters'!$E$27:$I$27,1,$B$6)=1,MAX(AA167,Y167),Y167)</f>
        <v>89338.733447280683</v>
      </c>
      <c r="AC167" s="88">
        <f t="shared" si="23"/>
        <v>4.6991450119896916E-2</v>
      </c>
      <c r="AD167" s="134">
        <v>4.3099999999999916E-2</v>
      </c>
      <c r="AE167" s="51">
        <f t="shared" si="24"/>
        <v>89339</v>
      </c>
      <c r="AF167" s="51">
        <v>358.14075760509098</v>
      </c>
      <c r="AG167" s="15">
        <f t="shared" si="29"/>
        <v>4.6994573943208051E-2</v>
      </c>
      <c r="AH167" s="15">
        <f t="shared" si="29"/>
        <v>4.3103112212707684E-2</v>
      </c>
      <c r="AI167" s="51"/>
      <c r="AJ167" s="51">
        <v>87539.55640209961</v>
      </c>
      <c r="AK167" s="51">
        <v>350.92717682380083</v>
      </c>
      <c r="AL167" s="15">
        <f t="shared" si="30"/>
        <v>2.0555776975095919E-2</v>
      </c>
      <c r="AM167" s="53">
        <f t="shared" si="30"/>
        <v>2.0555776975096141E-2</v>
      </c>
    </row>
    <row r="168" spans="1:39" x14ac:dyDescent="0.2">
      <c r="A168" s="160" t="s">
        <v>383</v>
      </c>
      <c r="B168" s="160" t="s">
        <v>384</v>
      </c>
      <c r="D168" s="62">
        <v>34561</v>
      </c>
      <c r="E168" s="67">
        <v>259.42662434392452</v>
      </c>
      <c r="F168" s="50"/>
      <c r="G168" s="82">
        <v>37642.392195232256</v>
      </c>
      <c r="H168" s="75">
        <v>279.725404671315</v>
      </c>
      <c r="I168" s="84"/>
      <c r="J168" s="94">
        <f t="shared" si="28"/>
        <v>-8.1859627285391867E-2</v>
      </c>
      <c r="K168" s="117">
        <f t="shared" si="28"/>
        <v>-7.2566810123099512E-2</v>
      </c>
      <c r="L168" s="94">
        <v>5.3657576891349645E-2</v>
      </c>
      <c r="M168" s="88">
        <f>INDEX('Pace of change parameters'!$E$20:$I$20,1,$B$6)</f>
        <v>4.3099999999999999E-2</v>
      </c>
      <c r="N168" s="99">
        <f>IF(INDEX('Pace of change parameters'!$E$28:$I$28,1,$B$6)=1,(1+L168)*D168,D168)</f>
        <v>36415.459514941933</v>
      </c>
      <c r="O168" s="85">
        <f>IF(K168&lt;INDEX('Pace of change parameters'!$E$16:$I$16,1,$B$6),1,IF(K168&gt;INDEX('Pace of change parameters'!$E$17:$I$17,1,$B$6),0,(K168-INDEX('Pace of change parameters'!$E$17:$I$17,1,$B$6))/(INDEX('Pace of change parameters'!$E$16:$I$16,1,$B$6)-INDEX('Pace of change parameters'!$E$17:$I$17,1,$B$6))))</f>
        <v>0</v>
      </c>
      <c r="P168" s="52">
        <v>5.3657576891349645E-2</v>
      </c>
      <c r="Q168" s="52">
        <v>4.3099999999999916E-2</v>
      </c>
      <c r="R168" s="9">
        <f>IF(INDEX('Pace of change parameters'!$E$29:$I$29,1,$B$6)=1,D168*(1+P168),D168)</f>
        <v>36415.459514941933</v>
      </c>
      <c r="S168" s="94">
        <f>IF(P168&lt;INDEX('Pace of change parameters'!$E$22:$I$22,1,$B$6),INDEX('Pace of change parameters'!$E$22:$I$22,1,$B$6),P168)</f>
        <v>5.3657576891349645E-2</v>
      </c>
      <c r="T168" s="123">
        <v>4.3099999999999916E-2</v>
      </c>
      <c r="U168" s="108">
        <f t="shared" si="21"/>
        <v>36415.459514941933</v>
      </c>
      <c r="V168" s="122">
        <f>IF(J168&gt;INDEX('Pace of change parameters'!$E$24:$I$24,1,$B$6),0,IF(J168&lt;INDEX('Pace of change parameters'!$E$23:$I$23,1,$B$6),1,(J168-INDEX('Pace of change parameters'!$E$24:$I$24,1,$B$6))/(INDEX('Pace of change parameters'!$E$23:$I$23,1,$B$6)-INDEX('Pace of change parameters'!$E$24:$I$24,1,$B$6))))</f>
        <v>1</v>
      </c>
      <c r="W168" s="123">
        <f>MIN(S168, S168+(INDEX('Pace of change parameters'!$E$25:$I$25,1,$B$6)-S168)*(1-V168))</f>
        <v>5.3657576891349645E-2</v>
      </c>
      <c r="X168" s="123">
        <v>4.3099999999999916E-2</v>
      </c>
      <c r="Y168" s="99">
        <f t="shared" si="22"/>
        <v>36415.459514941933</v>
      </c>
      <c r="Z168" s="88">
        <v>0</v>
      </c>
      <c r="AA168" s="90">
        <f t="shared" si="26"/>
        <v>39537.358014794911</v>
      </c>
      <c r="AB168" s="90">
        <f>IF(INDEX('Pace of change parameters'!$E$27:$I$27,1,$B$6)=1,MAX(AA168,Y168),Y168)</f>
        <v>36415.459514941933</v>
      </c>
      <c r="AC168" s="88">
        <f t="shared" si="23"/>
        <v>5.3657576891349645E-2</v>
      </c>
      <c r="AD168" s="134">
        <v>4.3099999999999916E-2</v>
      </c>
      <c r="AE168" s="51">
        <f t="shared" si="24"/>
        <v>36415</v>
      </c>
      <c r="AF168" s="51">
        <v>270.60449713916188</v>
      </c>
      <c r="AG168" s="15">
        <f t="shared" si="29"/>
        <v>5.3644281126124849E-2</v>
      </c>
      <c r="AH168" s="15">
        <f t="shared" si="29"/>
        <v>4.308683745743358E-2</v>
      </c>
      <c r="AI168" s="51"/>
      <c r="AJ168" s="51">
        <v>39537.358014794911</v>
      </c>
      <c r="AK168" s="51">
        <v>293.8071367240035</v>
      </c>
      <c r="AL168" s="15">
        <f t="shared" si="30"/>
        <v>-7.8972348471704201E-2</v>
      </c>
      <c r="AM168" s="53">
        <f t="shared" si="30"/>
        <v>-7.897234847170409E-2</v>
      </c>
    </row>
    <row r="169" spans="1:39" x14ac:dyDescent="0.2">
      <c r="A169" s="160" t="s">
        <v>385</v>
      </c>
      <c r="B169" s="160" t="s">
        <v>386</v>
      </c>
      <c r="D169" s="62">
        <v>59173</v>
      </c>
      <c r="E169" s="67">
        <v>273.75780358713018</v>
      </c>
      <c r="F169" s="50"/>
      <c r="G169" s="82">
        <v>52495.728840484961</v>
      </c>
      <c r="H169" s="75">
        <v>240.48080370391389</v>
      </c>
      <c r="I169" s="84"/>
      <c r="J169" s="94">
        <f t="shared" si="28"/>
        <v>0.12719646544588015</v>
      </c>
      <c r="K169" s="117">
        <f t="shared" si="28"/>
        <v>0.13837694889022312</v>
      </c>
      <c r="L169" s="94">
        <v>5.3446343905701577E-2</v>
      </c>
      <c r="M169" s="88">
        <f>INDEX('Pace of change parameters'!$E$20:$I$20,1,$B$6)</f>
        <v>4.3099999999999999E-2</v>
      </c>
      <c r="N169" s="99">
        <f>IF(INDEX('Pace of change parameters'!$E$28:$I$28,1,$B$6)=1,(1+L169)*D169,D169)</f>
        <v>62335.580507932078</v>
      </c>
      <c r="O169" s="85">
        <f>IF(K169&lt;INDEX('Pace of change parameters'!$E$16:$I$16,1,$B$6),1,IF(K169&gt;INDEX('Pace of change parameters'!$E$17:$I$17,1,$B$6),0,(K169-INDEX('Pace of change parameters'!$E$17:$I$17,1,$B$6))/(INDEX('Pace of change parameters'!$E$16:$I$16,1,$B$6)-INDEX('Pace of change parameters'!$E$17:$I$17,1,$B$6))))</f>
        <v>0</v>
      </c>
      <c r="P169" s="52">
        <v>5.3446343905701577E-2</v>
      </c>
      <c r="Q169" s="52">
        <v>4.3099999999999916E-2</v>
      </c>
      <c r="R169" s="9">
        <f>IF(INDEX('Pace of change parameters'!$E$29:$I$29,1,$B$6)=1,D169*(1+P169),D169)</f>
        <v>62335.580507932078</v>
      </c>
      <c r="S169" s="94">
        <f>IF(P169&lt;INDEX('Pace of change parameters'!$E$22:$I$22,1,$B$6),INDEX('Pace of change parameters'!$E$22:$I$22,1,$B$6),P169)</f>
        <v>5.3446343905701577E-2</v>
      </c>
      <c r="T169" s="123">
        <v>4.3099999999999916E-2</v>
      </c>
      <c r="U169" s="108">
        <f t="shared" si="21"/>
        <v>62335.580507932078</v>
      </c>
      <c r="V169" s="122">
        <f>IF(J169&gt;INDEX('Pace of change parameters'!$E$24:$I$24,1,$B$6),0,IF(J169&lt;INDEX('Pace of change parameters'!$E$23:$I$23,1,$B$6),1,(J169-INDEX('Pace of change parameters'!$E$24:$I$24,1,$B$6))/(INDEX('Pace of change parameters'!$E$23:$I$23,1,$B$6)-INDEX('Pace of change parameters'!$E$24:$I$24,1,$B$6))))</f>
        <v>1</v>
      </c>
      <c r="W169" s="123">
        <f>MIN(S169, S169+(INDEX('Pace of change parameters'!$E$25:$I$25,1,$B$6)-S169)*(1-V169))</f>
        <v>5.3446343905701577E-2</v>
      </c>
      <c r="X169" s="123">
        <v>4.3099999999999916E-2</v>
      </c>
      <c r="Y169" s="99">
        <f t="shared" si="22"/>
        <v>62335.580507932078</v>
      </c>
      <c r="Z169" s="88">
        <v>-4.7921990361570077E-2</v>
      </c>
      <c r="AA169" s="90">
        <f t="shared" si="26"/>
        <v>52496.087152463806</v>
      </c>
      <c r="AB169" s="90">
        <f>IF(INDEX('Pace of change parameters'!$E$27:$I$27,1,$B$6)=1,MAX(AA169,Y169),Y169)</f>
        <v>62335.580507932078</v>
      </c>
      <c r="AC169" s="88">
        <f t="shared" si="23"/>
        <v>5.3446343905701577E-2</v>
      </c>
      <c r="AD169" s="134">
        <v>4.3099999999999916E-2</v>
      </c>
      <c r="AE169" s="51">
        <f t="shared" si="24"/>
        <v>62336</v>
      </c>
      <c r="AF169" s="51">
        <v>285.55868659787694</v>
      </c>
      <c r="AG169" s="15">
        <f t="shared" si="29"/>
        <v>5.3453433153634267E-2</v>
      </c>
      <c r="AH169" s="15">
        <f t="shared" si="29"/>
        <v>4.3107019621418052E-2</v>
      </c>
      <c r="AI169" s="51"/>
      <c r="AJ169" s="51">
        <v>55138.430486804558</v>
      </c>
      <c r="AK169" s="51">
        <v>252.58691271304298</v>
      </c>
      <c r="AL169" s="15">
        <f t="shared" si="30"/>
        <v>0.13053635095612526</v>
      </c>
      <c r="AM169" s="53">
        <f t="shared" si="30"/>
        <v>0.13053635095612526</v>
      </c>
    </row>
    <row r="170" spans="1:39" x14ac:dyDescent="0.2">
      <c r="A170" s="160" t="s">
        <v>387</v>
      </c>
      <c r="B170" s="160" t="s">
        <v>388</v>
      </c>
      <c r="D170" s="62">
        <v>33579</v>
      </c>
      <c r="E170" s="67">
        <v>230.84417079246148</v>
      </c>
      <c r="F170" s="50"/>
      <c r="G170" s="82">
        <v>35544.964494237371</v>
      </c>
      <c r="H170" s="75">
        <v>242.08204707312029</v>
      </c>
      <c r="I170" s="84"/>
      <c r="J170" s="94">
        <f t="shared" si="28"/>
        <v>-5.5309226558830749E-2</v>
      </c>
      <c r="K170" s="117">
        <f t="shared" si="28"/>
        <v>-4.6421766572654732E-2</v>
      </c>
      <c r="L170" s="94">
        <v>5.2913274112767139E-2</v>
      </c>
      <c r="M170" s="88">
        <f>INDEX('Pace of change parameters'!$E$20:$I$20,1,$B$6)</f>
        <v>4.3099999999999999E-2</v>
      </c>
      <c r="N170" s="99">
        <f>IF(INDEX('Pace of change parameters'!$E$28:$I$28,1,$B$6)=1,(1+L170)*D170,D170)</f>
        <v>35355.774831432609</v>
      </c>
      <c r="O170" s="85">
        <f>IF(K170&lt;INDEX('Pace of change parameters'!$E$16:$I$16,1,$B$6),1,IF(K170&gt;INDEX('Pace of change parameters'!$E$17:$I$17,1,$B$6),0,(K170-INDEX('Pace of change parameters'!$E$17:$I$17,1,$B$6))/(INDEX('Pace of change parameters'!$E$16:$I$16,1,$B$6)-INDEX('Pace of change parameters'!$E$17:$I$17,1,$B$6))))</f>
        <v>0</v>
      </c>
      <c r="P170" s="52">
        <v>5.2913274112767139E-2</v>
      </c>
      <c r="Q170" s="52">
        <v>4.3099999999999916E-2</v>
      </c>
      <c r="R170" s="9">
        <f>IF(INDEX('Pace of change parameters'!$E$29:$I$29,1,$B$6)=1,D170*(1+P170),D170)</f>
        <v>35355.774831432609</v>
      </c>
      <c r="S170" s="94">
        <f>IF(P170&lt;INDEX('Pace of change parameters'!$E$22:$I$22,1,$B$6),INDEX('Pace of change parameters'!$E$22:$I$22,1,$B$6),P170)</f>
        <v>5.2913274112767139E-2</v>
      </c>
      <c r="T170" s="123">
        <v>4.3099999999999916E-2</v>
      </c>
      <c r="U170" s="108">
        <f t="shared" si="21"/>
        <v>35355.774831432609</v>
      </c>
      <c r="V170" s="122">
        <f>IF(J170&gt;INDEX('Pace of change parameters'!$E$24:$I$24,1,$B$6),0,IF(J170&lt;INDEX('Pace of change parameters'!$E$23:$I$23,1,$B$6),1,(J170-INDEX('Pace of change parameters'!$E$24:$I$24,1,$B$6))/(INDEX('Pace of change parameters'!$E$23:$I$23,1,$B$6)-INDEX('Pace of change parameters'!$E$24:$I$24,1,$B$6))))</f>
        <v>1</v>
      </c>
      <c r="W170" s="123">
        <f>MIN(S170, S170+(INDEX('Pace of change parameters'!$E$25:$I$25,1,$B$6)-S170)*(1-V170))</f>
        <v>5.2913274112767139E-2</v>
      </c>
      <c r="X170" s="123">
        <v>4.3099999999999916E-2</v>
      </c>
      <c r="Y170" s="99">
        <f t="shared" si="22"/>
        <v>35355.774831432609</v>
      </c>
      <c r="Z170" s="88">
        <v>-1.173208371054868E-2</v>
      </c>
      <c r="AA170" s="90">
        <f t="shared" si="26"/>
        <v>36896.333501123343</v>
      </c>
      <c r="AB170" s="90">
        <f>IF(INDEX('Pace of change parameters'!$E$27:$I$27,1,$B$6)=1,MAX(AA170,Y170),Y170)</f>
        <v>35355.774831432609</v>
      </c>
      <c r="AC170" s="88">
        <f t="shared" si="23"/>
        <v>5.2913274112767139E-2</v>
      </c>
      <c r="AD170" s="134">
        <v>4.3099999999999916E-2</v>
      </c>
      <c r="AE170" s="51">
        <f t="shared" si="24"/>
        <v>35356</v>
      </c>
      <c r="AF170" s="51">
        <v>240.79508808356957</v>
      </c>
      <c r="AG170" s="15">
        <f t="shared" si="29"/>
        <v>5.2919979749248114E-2</v>
      </c>
      <c r="AH170" s="15">
        <f t="shared" si="29"/>
        <v>4.3106643139169343E-2</v>
      </c>
      <c r="AI170" s="51"/>
      <c r="AJ170" s="51">
        <v>37334.3431401216</v>
      </c>
      <c r="AK170" s="51">
        <v>254.26876470663515</v>
      </c>
      <c r="AL170" s="15">
        <f t="shared" si="30"/>
        <v>-5.2989900818572577E-2</v>
      </c>
      <c r="AM170" s="53">
        <f t="shared" si="30"/>
        <v>-5.2989900818572688E-2</v>
      </c>
    </row>
    <row r="171" spans="1:39" x14ac:dyDescent="0.2">
      <c r="A171" s="160" t="s">
        <v>389</v>
      </c>
      <c r="B171" s="160" t="s">
        <v>390</v>
      </c>
      <c r="D171" s="62">
        <v>103300</v>
      </c>
      <c r="E171" s="67">
        <v>323.63145272105959</v>
      </c>
      <c r="F171" s="50"/>
      <c r="G171" s="82">
        <v>103213.48124806535</v>
      </c>
      <c r="H171" s="75">
        <v>321.42118149774308</v>
      </c>
      <c r="I171" s="84"/>
      <c r="J171" s="94">
        <f t="shared" si="28"/>
        <v>8.3825049681940378E-4</v>
      </c>
      <c r="K171" s="117">
        <f t="shared" si="28"/>
        <v>6.8765574596458823E-3</v>
      </c>
      <c r="L171" s="94">
        <v>4.939328264562004E-2</v>
      </c>
      <c r="M171" s="88">
        <f>INDEX('Pace of change parameters'!$E$20:$I$20,1,$B$6)</f>
        <v>4.3099999999999999E-2</v>
      </c>
      <c r="N171" s="99">
        <f>IF(INDEX('Pace of change parameters'!$E$28:$I$28,1,$B$6)=1,(1+L171)*D171,D171)</f>
        <v>108402.32609729255</v>
      </c>
      <c r="O171" s="85">
        <f>IF(K171&lt;INDEX('Pace of change parameters'!$E$16:$I$16,1,$B$6),1,IF(K171&gt;INDEX('Pace of change parameters'!$E$17:$I$17,1,$B$6),0,(K171-INDEX('Pace of change parameters'!$E$17:$I$17,1,$B$6))/(INDEX('Pace of change parameters'!$E$16:$I$16,1,$B$6)-INDEX('Pace of change parameters'!$E$17:$I$17,1,$B$6))))</f>
        <v>0</v>
      </c>
      <c r="P171" s="52">
        <v>4.939328264562004E-2</v>
      </c>
      <c r="Q171" s="52">
        <v>4.3099999999999916E-2</v>
      </c>
      <c r="R171" s="9">
        <f>IF(INDEX('Pace of change parameters'!$E$29:$I$29,1,$B$6)=1,D171*(1+P171),D171)</f>
        <v>108402.32609729255</v>
      </c>
      <c r="S171" s="94">
        <f>IF(P171&lt;INDEX('Pace of change parameters'!$E$22:$I$22,1,$B$6),INDEX('Pace of change parameters'!$E$22:$I$22,1,$B$6),P171)</f>
        <v>4.939328264562004E-2</v>
      </c>
      <c r="T171" s="123">
        <v>4.3099999999999916E-2</v>
      </c>
      <c r="U171" s="108">
        <f t="shared" si="21"/>
        <v>108402.32609729255</v>
      </c>
      <c r="V171" s="122">
        <f>IF(J171&gt;INDEX('Pace of change parameters'!$E$24:$I$24,1,$B$6),0,IF(J171&lt;INDEX('Pace of change parameters'!$E$23:$I$23,1,$B$6),1,(J171-INDEX('Pace of change parameters'!$E$24:$I$24,1,$B$6))/(INDEX('Pace of change parameters'!$E$23:$I$23,1,$B$6)-INDEX('Pace of change parameters'!$E$24:$I$24,1,$B$6))))</f>
        <v>1</v>
      </c>
      <c r="W171" s="123">
        <f>MIN(S171, S171+(INDEX('Pace of change parameters'!$E$25:$I$25,1,$B$6)-S171)*(1-V171))</f>
        <v>4.939328264562004E-2</v>
      </c>
      <c r="X171" s="123">
        <v>4.3099999999999916E-2</v>
      </c>
      <c r="Y171" s="99">
        <f t="shared" si="22"/>
        <v>108402.32609729255</v>
      </c>
      <c r="Z171" s="88">
        <v>0</v>
      </c>
      <c r="AA171" s="90">
        <f t="shared" si="26"/>
        <v>108409.37894948527</v>
      </c>
      <c r="AB171" s="90">
        <f>IF(INDEX('Pace of change parameters'!$E$27:$I$27,1,$B$6)=1,MAX(AA171,Y171),Y171)</f>
        <v>108402.32609729255</v>
      </c>
      <c r="AC171" s="88">
        <f t="shared" si="23"/>
        <v>4.939328264562004E-2</v>
      </c>
      <c r="AD171" s="134">
        <v>4.3099999999999916E-2</v>
      </c>
      <c r="AE171" s="51">
        <f t="shared" si="24"/>
        <v>108402</v>
      </c>
      <c r="AF171" s="51">
        <v>337.5789528208694</v>
      </c>
      <c r="AG171" s="15">
        <f t="shared" si="29"/>
        <v>4.9390125847047495E-2</v>
      </c>
      <c r="AH171" s="15">
        <f t="shared" si="29"/>
        <v>4.3096862132962377E-2</v>
      </c>
      <c r="AI171" s="51"/>
      <c r="AJ171" s="51">
        <v>108409.37894948527</v>
      </c>
      <c r="AK171" s="51">
        <v>337.60193189911666</v>
      </c>
      <c r="AL171" s="15">
        <f t="shared" si="30"/>
        <v>-6.8065600566824536E-5</v>
      </c>
      <c r="AM171" s="53">
        <f t="shared" si="30"/>
        <v>-6.8065600566935558E-5</v>
      </c>
    </row>
    <row r="172" spans="1:39" x14ac:dyDescent="0.2">
      <c r="A172" s="160" t="s">
        <v>391</v>
      </c>
      <c r="B172" s="160" t="s">
        <v>392</v>
      </c>
      <c r="D172" s="62">
        <v>55919</v>
      </c>
      <c r="E172" s="67">
        <v>251.534148753165</v>
      </c>
      <c r="F172" s="50"/>
      <c r="G172" s="82">
        <v>59885.854922784645</v>
      </c>
      <c r="H172" s="75">
        <v>267.9854502563586</v>
      </c>
      <c r="I172" s="84"/>
      <c r="J172" s="94">
        <f t="shared" si="28"/>
        <v>-6.6240265383192942E-2</v>
      </c>
      <c r="K172" s="117">
        <f t="shared" si="28"/>
        <v>-6.1388786172742016E-2</v>
      </c>
      <c r="L172" s="94">
        <v>4.8519571841463049E-2</v>
      </c>
      <c r="M172" s="88">
        <f>INDEX('Pace of change parameters'!$E$20:$I$20,1,$B$6)</f>
        <v>4.3099999999999999E-2</v>
      </c>
      <c r="N172" s="99">
        <f>IF(INDEX('Pace of change parameters'!$E$28:$I$28,1,$B$6)=1,(1+L172)*D172,D172)</f>
        <v>58632.165937802769</v>
      </c>
      <c r="O172" s="85">
        <f>IF(K172&lt;INDEX('Pace of change parameters'!$E$16:$I$16,1,$B$6),1,IF(K172&gt;INDEX('Pace of change parameters'!$E$17:$I$17,1,$B$6),0,(K172-INDEX('Pace of change parameters'!$E$17:$I$17,1,$B$6))/(INDEX('Pace of change parameters'!$E$16:$I$16,1,$B$6)-INDEX('Pace of change parameters'!$E$17:$I$17,1,$B$6))))</f>
        <v>0</v>
      </c>
      <c r="P172" s="52">
        <v>4.8519571841463049E-2</v>
      </c>
      <c r="Q172" s="52">
        <v>4.3099999999999916E-2</v>
      </c>
      <c r="R172" s="9">
        <f>IF(INDEX('Pace of change parameters'!$E$29:$I$29,1,$B$6)=1,D172*(1+P172),D172)</f>
        <v>58632.165937802769</v>
      </c>
      <c r="S172" s="94">
        <f>IF(P172&lt;INDEX('Pace of change parameters'!$E$22:$I$22,1,$B$6),INDEX('Pace of change parameters'!$E$22:$I$22,1,$B$6),P172)</f>
        <v>4.8519571841463049E-2</v>
      </c>
      <c r="T172" s="123">
        <v>4.3099999999999916E-2</v>
      </c>
      <c r="U172" s="108">
        <f t="shared" si="21"/>
        <v>58632.165937802769</v>
      </c>
      <c r="V172" s="122">
        <f>IF(J172&gt;INDEX('Pace of change parameters'!$E$24:$I$24,1,$B$6),0,IF(J172&lt;INDEX('Pace of change parameters'!$E$23:$I$23,1,$B$6),1,(J172-INDEX('Pace of change parameters'!$E$24:$I$24,1,$B$6))/(INDEX('Pace of change parameters'!$E$23:$I$23,1,$B$6)-INDEX('Pace of change parameters'!$E$24:$I$24,1,$B$6))))</f>
        <v>1</v>
      </c>
      <c r="W172" s="123">
        <f>MIN(S172, S172+(INDEX('Pace of change parameters'!$E$25:$I$25,1,$B$6)-S172)*(1-V172))</f>
        <v>4.8519571841463049E-2</v>
      </c>
      <c r="X172" s="123">
        <v>4.3099999999999916E-2</v>
      </c>
      <c r="Y172" s="99">
        <f t="shared" si="22"/>
        <v>58632.165937802769</v>
      </c>
      <c r="Z172" s="88">
        <v>0</v>
      </c>
      <c r="AA172" s="90">
        <f t="shared" si="26"/>
        <v>62900.584899705136</v>
      </c>
      <c r="AB172" s="90">
        <f>IF(INDEX('Pace of change parameters'!$E$27:$I$27,1,$B$6)=1,MAX(AA172,Y172),Y172)</f>
        <v>58632.165937802769</v>
      </c>
      <c r="AC172" s="88">
        <f t="shared" si="23"/>
        <v>4.8519571841463049E-2</v>
      </c>
      <c r="AD172" s="134">
        <v>4.3099999999999916E-2</v>
      </c>
      <c r="AE172" s="51">
        <f t="shared" si="24"/>
        <v>58632</v>
      </c>
      <c r="AF172" s="51">
        <v>262.37452800315128</v>
      </c>
      <c r="AG172" s="15">
        <f t="shared" si="29"/>
        <v>4.8516604374184036E-2</v>
      </c>
      <c r="AH172" s="15">
        <f t="shared" si="29"/>
        <v>4.3097047870920058E-2</v>
      </c>
      <c r="AI172" s="51"/>
      <c r="AJ172" s="51">
        <v>62900.584899705136</v>
      </c>
      <c r="AK172" s="51">
        <v>281.47617809698255</v>
      </c>
      <c r="AL172" s="15">
        <f t="shared" si="30"/>
        <v>-6.7862403926948978E-2</v>
      </c>
      <c r="AM172" s="53">
        <f t="shared" si="30"/>
        <v>-6.7862403926948978E-2</v>
      </c>
    </row>
    <row r="173" spans="1:39" x14ac:dyDescent="0.2">
      <c r="A173" s="160" t="s">
        <v>393</v>
      </c>
      <c r="B173" s="160" t="s">
        <v>394</v>
      </c>
      <c r="D173" s="62">
        <v>89246</v>
      </c>
      <c r="E173" s="67">
        <v>258.09218882742988</v>
      </c>
      <c r="F173" s="50"/>
      <c r="G173" s="82">
        <v>83062.234882371296</v>
      </c>
      <c r="H173" s="75">
        <v>238.74273825642163</v>
      </c>
      <c r="I173" s="84"/>
      <c r="J173" s="94">
        <f t="shared" si="28"/>
        <v>7.4447372218985564E-2</v>
      </c>
      <c r="K173" s="117">
        <f t="shared" si="28"/>
        <v>8.1047284253839669E-2</v>
      </c>
      <c r="L173" s="94">
        <v>4.9507357327644996E-2</v>
      </c>
      <c r="M173" s="88">
        <f>INDEX('Pace of change parameters'!$E$20:$I$20,1,$B$6)</f>
        <v>4.3099999999999999E-2</v>
      </c>
      <c r="N173" s="99">
        <f>IF(INDEX('Pace of change parameters'!$E$28:$I$28,1,$B$6)=1,(1+L173)*D173,D173)</f>
        <v>93664.333612063012</v>
      </c>
      <c r="O173" s="85">
        <f>IF(K173&lt;INDEX('Pace of change parameters'!$E$16:$I$16,1,$B$6),1,IF(K173&gt;INDEX('Pace of change parameters'!$E$17:$I$17,1,$B$6),0,(K173-INDEX('Pace of change parameters'!$E$17:$I$17,1,$B$6))/(INDEX('Pace of change parameters'!$E$16:$I$16,1,$B$6)-INDEX('Pace of change parameters'!$E$17:$I$17,1,$B$6))))</f>
        <v>0</v>
      </c>
      <c r="P173" s="52">
        <v>4.9507357327644996E-2</v>
      </c>
      <c r="Q173" s="52">
        <v>4.3099999999999916E-2</v>
      </c>
      <c r="R173" s="9">
        <f>IF(INDEX('Pace of change parameters'!$E$29:$I$29,1,$B$6)=1,D173*(1+P173),D173)</f>
        <v>93664.333612063012</v>
      </c>
      <c r="S173" s="94">
        <f>IF(P173&lt;INDEX('Pace of change parameters'!$E$22:$I$22,1,$B$6),INDEX('Pace of change parameters'!$E$22:$I$22,1,$B$6),P173)</f>
        <v>4.9507357327644996E-2</v>
      </c>
      <c r="T173" s="123">
        <v>4.3099999999999916E-2</v>
      </c>
      <c r="U173" s="108">
        <f t="shared" si="21"/>
        <v>93664.333612063012</v>
      </c>
      <c r="V173" s="122">
        <f>IF(J173&gt;INDEX('Pace of change parameters'!$E$24:$I$24,1,$B$6),0,IF(J173&lt;INDEX('Pace of change parameters'!$E$23:$I$23,1,$B$6),1,(J173-INDEX('Pace of change parameters'!$E$24:$I$24,1,$B$6))/(INDEX('Pace of change parameters'!$E$23:$I$23,1,$B$6)-INDEX('Pace of change parameters'!$E$24:$I$24,1,$B$6))))</f>
        <v>1</v>
      </c>
      <c r="W173" s="123">
        <f>MIN(S173, S173+(INDEX('Pace of change parameters'!$E$25:$I$25,1,$B$6)-S173)*(1-V173))</f>
        <v>4.9507357327644996E-2</v>
      </c>
      <c r="X173" s="123">
        <v>4.3099999999999916E-2</v>
      </c>
      <c r="Y173" s="99">
        <f t="shared" si="22"/>
        <v>93664.333612063012</v>
      </c>
      <c r="Z173" s="88">
        <v>-3.9941685037770069E-2</v>
      </c>
      <c r="AA173" s="90">
        <f t="shared" si="26"/>
        <v>83759.033137172213</v>
      </c>
      <c r="AB173" s="90">
        <f>IF(INDEX('Pace of change parameters'!$E$27:$I$27,1,$B$6)=1,MAX(AA173,Y173),Y173)</f>
        <v>93664.333612063012</v>
      </c>
      <c r="AC173" s="88">
        <f t="shared" si="23"/>
        <v>4.9507357327644996E-2</v>
      </c>
      <c r="AD173" s="134">
        <v>4.3099999999999916E-2</v>
      </c>
      <c r="AE173" s="51">
        <f t="shared" si="24"/>
        <v>93664</v>
      </c>
      <c r="AF173" s="51">
        <v>269.21500327696322</v>
      </c>
      <c r="AG173" s="15">
        <f t="shared" si="29"/>
        <v>4.9503619209824601E-2</v>
      </c>
      <c r="AH173" s="15">
        <f t="shared" si="29"/>
        <v>4.3096284703798116E-2</v>
      </c>
      <c r="AI173" s="51"/>
      <c r="AJ173" s="51">
        <v>87243.69325468257</v>
      </c>
      <c r="AK173" s="51">
        <v>250.76135084401415</v>
      </c>
      <c r="AL173" s="15">
        <f t="shared" si="30"/>
        <v>7.3590496983835907E-2</v>
      </c>
      <c r="AM173" s="53">
        <f t="shared" si="30"/>
        <v>7.3590496983836129E-2</v>
      </c>
    </row>
    <row r="174" spans="1:39" x14ac:dyDescent="0.2">
      <c r="A174" s="160" t="s">
        <v>395</v>
      </c>
      <c r="B174" s="160" t="s">
        <v>396</v>
      </c>
      <c r="D174" s="62">
        <v>140677</v>
      </c>
      <c r="E174" s="67">
        <v>270.33319126698234</v>
      </c>
      <c r="F174" s="50"/>
      <c r="G174" s="82">
        <v>140774.95410898194</v>
      </c>
      <c r="H174" s="75">
        <v>268.34190959027097</v>
      </c>
      <c r="I174" s="84"/>
      <c r="J174" s="94">
        <f t="shared" si="28"/>
        <v>-6.9582057122252738E-4</v>
      </c>
      <c r="K174" s="117">
        <f t="shared" si="28"/>
        <v>7.4206883291239034E-3</v>
      </c>
      <c r="L174" s="94">
        <v>5.1572225582795728E-2</v>
      </c>
      <c r="M174" s="88">
        <f>INDEX('Pace of change parameters'!$E$20:$I$20,1,$B$6)</f>
        <v>4.3099999999999999E-2</v>
      </c>
      <c r="N174" s="99">
        <f>IF(INDEX('Pace of change parameters'!$E$28:$I$28,1,$B$6)=1,(1+L174)*D174,D174)</f>
        <v>147932.02597831097</v>
      </c>
      <c r="O174" s="85">
        <f>IF(K174&lt;INDEX('Pace of change parameters'!$E$16:$I$16,1,$B$6),1,IF(K174&gt;INDEX('Pace of change parameters'!$E$17:$I$17,1,$B$6),0,(K174-INDEX('Pace of change parameters'!$E$17:$I$17,1,$B$6))/(INDEX('Pace of change parameters'!$E$16:$I$16,1,$B$6)-INDEX('Pace of change parameters'!$E$17:$I$17,1,$B$6))))</f>
        <v>0</v>
      </c>
      <c r="P174" s="52">
        <v>5.1572225582795728E-2</v>
      </c>
      <c r="Q174" s="52">
        <v>4.3099999999999916E-2</v>
      </c>
      <c r="R174" s="9">
        <f>IF(INDEX('Pace of change parameters'!$E$29:$I$29,1,$B$6)=1,D174*(1+P174),D174)</f>
        <v>147932.02597831097</v>
      </c>
      <c r="S174" s="94">
        <f>IF(P174&lt;INDEX('Pace of change parameters'!$E$22:$I$22,1,$B$6),INDEX('Pace of change parameters'!$E$22:$I$22,1,$B$6),P174)</f>
        <v>5.1572225582795728E-2</v>
      </c>
      <c r="T174" s="123">
        <v>4.3099999999999916E-2</v>
      </c>
      <c r="U174" s="108">
        <f t="shared" si="21"/>
        <v>147932.02597831097</v>
      </c>
      <c r="V174" s="122">
        <f>IF(J174&gt;INDEX('Pace of change parameters'!$E$24:$I$24,1,$B$6),0,IF(J174&lt;INDEX('Pace of change parameters'!$E$23:$I$23,1,$B$6),1,(J174-INDEX('Pace of change parameters'!$E$24:$I$24,1,$B$6))/(INDEX('Pace of change parameters'!$E$23:$I$23,1,$B$6)-INDEX('Pace of change parameters'!$E$24:$I$24,1,$B$6))))</f>
        <v>1</v>
      </c>
      <c r="W174" s="123">
        <f>MIN(S174, S174+(INDEX('Pace of change parameters'!$E$25:$I$25,1,$B$6)-S174)*(1-V174))</f>
        <v>5.1572225582795728E-2</v>
      </c>
      <c r="X174" s="123">
        <v>4.3099999999999916E-2</v>
      </c>
      <c r="Y174" s="99">
        <f t="shared" si="22"/>
        <v>147932.02597831097</v>
      </c>
      <c r="Z174" s="88">
        <v>-2.1173379396313474E-2</v>
      </c>
      <c r="AA174" s="90">
        <f t="shared" si="26"/>
        <v>144731.01124300034</v>
      </c>
      <c r="AB174" s="90">
        <f>IF(INDEX('Pace of change parameters'!$E$27:$I$27,1,$B$6)=1,MAX(AA174,Y174),Y174)</f>
        <v>147932.02597831097</v>
      </c>
      <c r="AC174" s="88">
        <f t="shared" si="23"/>
        <v>5.1572225582795728E-2</v>
      </c>
      <c r="AD174" s="134">
        <v>4.3099999999999916E-2</v>
      </c>
      <c r="AE174" s="51">
        <f t="shared" si="24"/>
        <v>147932</v>
      </c>
      <c r="AF174" s="51">
        <v>281.98450229134329</v>
      </c>
      <c r="AG174" s="15">
        <f t="shared" si="29"/>
        <v>5.1572040916425532E-2</v>
      </c>
      <c r="AH174" s="15">
        <f t="shared" si="29"/>
        <v>4.3099816821435155E-2</v>
      </c>
      <c r="AI174" s="51"/>
      <c r="AJ174" s="51">
        <v>147861.7440479277</v>
      </c>
      <c r="AK174" s="51">
        <v>281.85058204637863</v>
      </c>
      <c r="AL174" s="15">
        <f t="shared" si="30"/>
        <v>4.7514624235422964E-4</v>
      </c>
      <c r="AM174" s="53">
        <f t="shared" si="30"/>
        <v>4.751462423540076E-4</v>
      </c>
    </row>
    <row r="175" spans="1:39" x14ac:dyDescent="0.2">
      <c r="A175" s="160" t="s">
        <v>397</v>
      </c>
      <c r="B175" s="160" t="s">
        <v>398</v>
      </c>
      <c r="D175" s="62">
        <v>36064</v>
      </c>
      <c r="E175" s="67">
        <v>267.78856780924565</v>
      </c>
      <c r="F175" s="50"/>
      <c r="G175" s="82">
        <v>38050.728098338572</v>
      </c>
      <c r="H175" s="75">
        <v>279.78855667220449</v>
      </c>
      <c r="I175" s="84"/>
      <c r="J175" s="94">
        <f t="shared" si="28"/>
        <v>-5.2212617146354168E-2</v>
      </c>
      <c r="K175" s="117">
        <f t="shared" si="28"/>
        <v>-4.2889491284726966E-2</v>
      </c>
      <c r="L175" s="94">
        <v>5.3360690068465333E-2</v>
      </c>
      <c r="M175" s="88">
        <f>INDEX('Pace of change parameters'!$E$20:$I$20,1,$B$6)</f>
        <v>4.3099999999999999E-2</v>
      </c>
      <c r="N175" s="99">
        <f>IF(INDEX('Pace of change parameters'!$E$28:$I$28,1,$B$6)=1,(1+L175)*D175,D175)</f>
        <v>37988.399926629136</v>
      </c>
      <c r="O175" s="85">
        <f>IF(K175&lt;INDEX('Pace of change parameters'!$E$16:$I$16,1,$B$6),1,IF(K175&gt;INDEX('Pace of change parameters'!$E$17:$I$17,1,$B$6),0,(K175-INDEX('Pace of change parameters'!$E$17:$I$17,1,$B$6))/(INDEX('Pace of change parameters'!$E$16:$I$16,1,$B$6)-INDEX('Pace of change parameters'!$E$17:$I$17,1,$B$6))))</f>
        <v>0</v>
      </c>
      <c r="P175" s="52">
        <v>5.3360690068465333E-2</v>
      </c>
      <c r="Q175" s="52">
        <v>4.3099999999999916E-2</v>
      </c>
      <c r="R175" s="9">
        <f>IF(INDEX('Pace of change parameters'!$E$29:$I$29,1,$B$6)=1,D175*(1+P175),D175)</f>
        <v>37988.399926629136</v>
      </c>
      <c r="S175" s="94">
        <f>IF(P175&lt;INDEX('Pace of change parameters'!$E$22:$I$22,1,$B$6),INDEX('Pace of change parameters'!$E$22:$I$22,1,$B$6),P175)</f>
        <v>5.3360690068465333E-2</v>
      </c>
      <c r="T175" s="123">
        <v>4.3099999999999916E-2</v>
      </c>
      <c r="U175" s="108">
        <f t="shared" si="21"/>
        <v>37988.399926629136</v>
      </c>
      <c r="V175" s="122">
        <f>IF(J175&gt;INDEX('Pace of change parameters'!$E$24:$I$24,1,$B$6),0,IF(J175&lt;INDEX('Pace of change parameters'!$E$23:$I$23,1,$B$6),1,(J175-INDEX('Pace of change parameters'!$E$24:$I$24,1,$B$6))/(INDEX('Pace of change parameters'!$E$23:$I$23,1,$B$6)-INDEX('Pace of change parameters'!$E$24:$I$24,1,$B$6))))</f>
        <v>1</v>
      </c>
      <c r="W175" s="123">
        <f>MIN(S175, S175+(INDEX('Pace of change parameters'!$E$25:$I$25,1,$B$6)-S175)*(1-V175))</f>
        <v>5.3360690068465333E-2</v>
      </c>
      <c r="X175" s="123">
        <v>4.3099999999999916E-2</v>
      </c>
      <c r="Y175" s="99">
        <f t="shared" si="22"/>
        <v>37988.399926629136</v>
      </c>
      <c r="Z175" s="88">
        <v>-3.99606243072681E-3</v>
      </c>
      <c r="AA175" s="90">
        <f t="shared" si="26"/>
        <v>39806.542435363626</v>
      </c>
      <c r="AB175" s="90">
        <f>IF(INDEX('Pace of change parameters'!$E$27:$I$27,1,$B$6)=1,MAX(AA175,Y175),Y175)</f>
        <v>37988.399926629136</v>
      </c>
      <c r="AC175" s="88">
        <f t="shared" si="23"/>
        <v>5.3360690068465333E-2</v>
      </c>
      <c r="AD175" s="134">
        <v>4.3099999999999916E-2</v>
      </c>
      <c r="AE175" s="51">
        <f t="shared" si="24"/>
        <v>37988</v>
      </c>
      <c r="AF175" s="51">
        <v>279.32731440499788</v>
      </c>
      <c r="AG175" s="15">
        <f t="shared" si="29"/>
        <v>5.3349600709849065E-2</v>
      </c>
      <c r="AH175" s="15">
        <f t="shared" si="29"/>
        <v>4.3089018661810918E-2</v>
      </c>
      <c r="AI175" s="51"/>
      <c r="AJ175" s="51">
        <v>39966.250065748398</v>
      </c>
      <c r="AK175" s="51">
        <v>293.87346787680502</v>
      </c>
      <c r="AL175" s="15">
        <f t="shared" si="30"/>
        <v>-4.9498015512938642E-2</v>
      </c>
      <c r="AM175" s="53">
        <f t="shared" si="30"/>
        <v>-4.9498015512938531E-2</v>
      </c>
    </row>
    <row r="176" spans="1:39" x14ac:dyDescent="0.2">
      <c r="A176" s="160" t="s">
        <v>399</v>
      </c>
      <c r="B176" s="160" t="s">
        <v>400</v>
      </c>
      <c r="D176" s="62">
        <v>78359</v>
      </c>
      <c r="E176" s="67">
        <v>290.91773161555716</v>
      </c>
      <c r="F176" s="50"/>
      <c r="G176" s="82">
        <v>77789.975150306069</v>
      </c>
      <c r="H176" s="75">
        <v>286.02851105620834</v>
      </c>
      <c r="I176" s="84"/>
      <c r="J176" s="94">
        <f t="shared" si="28"/>
        <v>7.3148866366707921E-3</v>
      </c>
      <c r="K176" s="117">
        <f t="shared" si="28"/>
        <v>1.7093472749603045E-2</v>
      </c>
      <c r="L176" s="94">
        <v>5.3225972831054458E-2</v>
      </c>
      <c r="M176" s="88">
        <f>INDEX('Pace of change parameters'!$E$20:$I$20,1,$B$6)</f>
        <v>4.3099999999999999E-2</v>
      </c>
      <c r="N176" s="99">
        <f>IF(INDEX('Pace of change parameters'!$E$28:$I$28,1,$B$6)=1,(1+L176)*D176,D176)</f>
        <v>82529.734005068603</v>
      </c>
      <c r="O176" s="85">
        <f>IF(K176&lt;INDEX('Pace of change parameters'!$E$16:$I$16,1,$B$6),1,IF(K176&gt;INDEX('Pace of change parameters'!$E$17:$I$17,1,$B$6),0,(K176-INDEX('Pace of change parameters'!$E$17:$I$17,1,$B$6))/(INDEX('Pace of change parameters'!$E$16:$I$16,1,$B$6)-INDEX('Pace of change parameters'!$E$17:$I$17,1,$B$6))))</f>
        <v>0</v>
      </c>
      <c r="P176" s="52">
        <v>5.3225972831054458E-2</v>
      </c>
      <c r="Q176" s="52">
        <v>4.3099999999999916E-2</v>
      </c>
      <c r="R176" s="9">
        <f>IF(INDEX('Pace of change parameters'!$E$29:$I$29,1,$B$6)=1,D176*(1+P176),D176)</f>
        <v>82529.734005068603</v>
      </c>
      <c r="S176" s="94">
        <f>IF(P176&lt;INDEX('Pace of change parameters'!$E$22:$I$22,1,$B$6),INDEX('Pace of change parameters'!$E$22:$I$22,1,$B$6),P176)</f>
        <v>5.3225972831054458E-2</v>
      </c>
      <c r="T176" s="123">
        <v>4.3099999999999916E-2</v>
      </c>
      <c r="U176" s="108">
        <f t="shared" si="21"/>
        <v>82529.734005068603</v>
      </c>
      <c r="V176" s="122">
        <f>IF(J176&gt;INDEX('Pace of change parameters'!$E$24:$I$24,1,$B$6),0,IF(J176&lt;INDEX('Pace of change parameters'!$E$23:$I$23,1,$B$6),1,(J176-INDEX('Pace of change parameters'!$E$24:$I$24,1,$B$6))/(INDEX('Pace of change parameters'!$E$23:$I$23,1,$B$6)-INDEX('Pace of change parameters'!$E$24:$I$24,1,$B$6))))</f>
        <v>1</v>
      </c>
      <c r="W176" s="123">
        <f>MIN(S176, S176+(INDEX('Pace of change parameters'!$E$25:$I$25,1,$B$6)-S176)*(1-V176))</f>
        <v>5.3225972831054458E-2</v>
      </c>
      <c r="X176" s="123">
        <v>4.3099999999999916E-2</v>
      </c>
      <c r="Y176" s="99">
        <f t="shared" si="22"/>
        <v>82529.734005068603</v>
      </c>
      <c r="Z176" s="88">
        <v>-2.829389708838026E-2</v>
      </c>
      <c r="AA176" s="90">
        <f t="shared" si="26"/>
        <v>79394.239515843234</v>
      </c>
      <c r="AB176" s="90">
        <f>IF(INDEX('Pace of change parameters'!$E$27:$I$27,1,$B$6)=1,MAX(AA176,Y176),Y176)</f>
        <v>82529.734005068603</v>
      </c>
      <c r="AC176" s="88">
        <f t="shared" si="23"/>
        <v>5.3225972831054458E-2</v>
      </c>
      <c r="AD176" s="134">
        <v>4.3099999999999916E-2</v>
      </c>
      <c r="AE176" s="51">
        <f t="shared" si="24"/>
        <v>82530</v>
      </c>
      <c r="AF176" s="51">
        <v>303.4572638936753</v>
      </c>
      <c r="AG176" s="15">
        <f t="shared" si="29"/>
        <v>5.3229367398767158E-2</v>
      </c>
      <c r="AH176" s="15">
        <f t="shared" si="29"/>
        <v>4.3103361931506212E-2</v>
      </c>
      <c r="AI176" s="51"/>
      <c r="AJ176" s="51">
        <v>81706.021273249571</v>
      </c>
      <c r="AK176" s="51">
        <v>300.42754948768618</v>
      </c>
      <c r="AL176" s="15">
        <f t="shared" si="30"/>
        <v>1.0084675693542877E-2</v>
      </c>
      <c r="AM176" s="53">
        <f t="shared" si="30"/>
        <v>1.0084675693542877E-2</v>
      </c>
    </row>
    <row r="177" spans="1:39" x14ac:dyDescent="0.2">
      <c r="A177" s="160" t="s">
        <v>401</v>
      </c>
      <c r="B177" s="160" t="s">
        <v>402</v>
      </c>
      <c r="D177" s="62">
        <v>50521</v>
      </c>
      <c r="E177" s="67">
        <v>269.96148977325049</v>
      </c>
      <c r="F177" s="50"/>
      <c r="G177" s="82">
        <v>52450.846047695799</v>
      </c>
      <c r="H177" s="75">
        <v>277.27685078192548</v>
      </c>
      <c r="I177" s="84"/>
      <c r="J177" s="94">
        <f t="shared" si="28"/>
        <v>-3.6793420757043838E-2</v>
      </c>
      <c r="K177" s="117">
        <f t="shared" si="28"/>
        <v>-2.6382876854110004E-2</v>
      </c>
      <c r="L177" s="94">
        <v>5.4374049180275552E-2</v>
      </c>
      <c r="M177" s="88">
        <f>INDEX('Pace of change parameters'!$E$20:$I$20,1,$B$6)</f>
        <v>4.3099999999999999E-2</v>
      </c>
      <c r="N177" s="99">
        <f>IF(INDEX('Pace of change parameters'!$E$28:$I$28,1,$B$6)=1,(1+L177)*D177,D177)</f>
        <v>53268.031338636698</v>
      </c>
      <c r="O177" s="85">
        <f>IF(K177&lt;INDEX('Pace of change parameters'!$E$16:$I$16,1,$B$6),1,IF(K177&gt;INDEX('Pace of change parameters'!$E$17:$I$17,1,$B$6),0,(K177-INDEX('Pace of change parameters'!$E$17:$I$17,1,$B$6))/(INDEX('Pace of change parameters'!$E$16:$I$16,1,$B$6)-INDEX('Pace of change parameters'!$E$17:$I$17,1,$B$6))))</f>
        <v>0</v>
      </c>
      <c r="P177" s="52">
        <v>5.4374049180275552E-2</v>
      </c>
      <c r="Q177" s="52">
        <v>4.3099999999999916E-2</v>
      </c>
      <c r="R177" s="9">
        <f>IF(INDEX('Pace of change parameters'!$E$29:$I$29,1,$B$6)=1,D177*(1+P177),D177)</f>
        <v>53268.031338636698</v>
      </c>
      <c r="S177" s="94">
        <f>IF(P177&lt;INDEX('Pace of change parameters'!$E$22:$I$22,1,$B$6),INDEX('Pace of change parameters'!$E$22:$I$22,1,$B$6),P177)</f>
        <v>5.4374049180275552E-2</v>
      </c>
      <c r="T177" s="123">
        <v>4.3099999999999916E-2</v>
      </c>
      <c r="U177" s="108">
        <f t="shared" si="21"/>
        <v>53268.031338636698</v>
      </c>
      <c r="V177" s="122">
        <f>IF(J177&gt;INDEX('Pace of change parameters'!$E$24:$I$24,1,$B$6),0,IF(J177&lt;INDEX('Pace of change parameters'!$E$23:$I$23,1,$B$6),1,(J177-INDEX('Pace of change parameters'!$E$24:$I$24,1,$B$6))/(INDEX('Pace of change parameters'!$E$23:$I$23,1,$B$6)-INDEX('Pace of change parameters'!$E$24:$I$24,1,$B$6))))</f>
        <v>1</v>
      </c>
      <c r="W177" s="123">
        <f>MIN(S177, S177+(INDEX('Pace of change parameters'!$E$25:$I$25,1,$B$6)-S177)*(1-V177))</f>
        <v>5.4374049180275552E-2</v>
      </c>
      <c r="X177" s="123">
        <v>4.3099999999999916E-2</v>
      </c>
      <c r="Y177" s="99">
        <f t="shared" si="22"/>
        <v>53268.031338636698</v>
      </c>
      <c r="Z177" s="88">
        <v>-2.1996048150919045E-2</v>
      </c>
      <c r="AA177" s="90">
        <f t="shared" si="26"/>
        <v>53879.497608474019</v>
      </c>
      <c r="AB177" s="90">
        <f>IF(INDEX('Pace of change parameters'!$E$27:$I$27,1,$B$6)=1,MAX(AA177,Y177),Y177)</f>
        <v>53268.031338636698</v>
      </c>
      <c r="AC177" s="88">
        <f t="shared" si="23"/>
        <v>5.4374049180275552E-2</v>
      </c>
      <c r="AD177" s="134">
        <v>4.3099999999999916E-2</v>
      </c>
      <c r="AE177" s="51">
        <f t="shared" si="24"/>
        <v>53268</v>
      </c>
      <c r="AF177" s="51">
        <v>281.59666431349132</v>
      </c>
      <c r="AG177" s="15">
        <f t="shared" si="29"/>
        <v>5.4373428871162588E-2</v>
      </c>
      <c r="AH177" s="15">
        <f t="shared" si="29"/>
        <v>4.3099386323633082E-2</v>
      </c>
      <c r="AI177" s="51"/>
      <c r="AJ177" s="51">
        <v>55091.288237236433</v>
      </c>
      <c r="AK177" s="51">
        <v>291.23531952276903</v>
      </c>
      <c r="AL177" s="15">
        <f t="shared" si="30"/>
        <v>-3.309576333348585E-2</v>
      </c>
      <c r="AM177" s="53">
        <f t="shared" si="30"/>
        <v>-3.3095763333485961E-2</v>
      </c>
    </row>
    <row r="178" spans="1:39" x14ac:dyDescent="0.2">
      <c r="A178" s="160" t="s">
        <v>403</v>
      </c>
      <c r="B178" s="160" t="s">
        <v>404</v>
      </c>
      <c r="D178" s="62">
        <v>56545</v>
      </c>
      <c r="E178" s="67">
        <v>285.52242358794405</v>
      </c>
      <c r="F178" s="50"/>
      <c r="G178" s="82">
        <v>56569.798662516383</v>
      </c>
      <c r="H178" s="75">
        <v>283.49052554631669</v>
      </c>
      <c r="I178" s="84"/>
      <c r="J178" s="94">
        <f t="shared" si="28"/>
        <v>-4.3837282618464091E-4</v>
      </c>
      <c r="K178" s="117">
        <f t="shared" si="28"/>
        <v>7.1674283918718995E-3</v>
      </c>
      <c r="L178" s="94">
        <v>5.103709065541695E-2</v>
      </c>
      <c r="M178" s="88">
        <f>INDEX('Pace of change parameters'!$E$20:$I$20,1,$B$6)</f>
        <v>4.3099999999999999E-2</v>
      </c>
      <c r="N178" s="99">
        <f>IF(INDEX('Pace of change parameters'!$E$28:$I$28,1,$B$6)=1,(1+L178)*D178,D178)</f>
        <v>59430.892291110555</v>
      </c>
      <c r="O178" s="85">
        <f>IF(K178&lt;INDEX('Pace of change parameters'!$E$16:$I$16,1,$B$6),1,IF(K178&gt;INDEX('Pace of change parameters'!$E$17:$I$17,1,$B$6),0,(K178-INDEX('Pace of change parameters'!$E$17:$I$17,1,$B$6))/(INDEX('Pace of change parameters'!$E$16:$I$16,1,$B$6)-INDEX('Pace of change parameters'!$E$17:$I$17,1,$B$6))))</f>
        <v>0</v>
      </c>
      <c r="P178" s="52">
        <v>5.103709065541695E-2</v>
      </c>
      <c r="Q178" s="52">
        <v>4.3099999999999916E-2</v>
      </c>
      <c r="R178" s="9">
        <f>IF(INDEX('Pace of change parameters'!$E$29:$I$29,1,$B$6)=1,D178*(1+P178),D178)</f>
        <v>59430.892291110555</v>
      </c>
      <c r="S178" s="94">
        <f>IF(P178&lt;INDEX('Pace of change parameters'!$E$22:$I$22,1,$B$6),INDEX('Pace of change parameters'!$E$22:$I$22,1,$B$6),P178)</f>
        <v>5.103709065541695E-2</v>
      </c>
      <c r="T178" s="123">
        <v>4.3099999999999916E-2</v>
      </c>
      <c r="U178" s="108">
        <f t="shared" si="21"/>
        <v>59430.892291110555</v>
      </c>
      <c r="V178" s="122">
        <f>IF(J178&gt;INDEX('Pace of change parameters'!$E$24:$I$24,1,$B$6),0,IF(J178&lt;INDEX('Pace of change parameters'!$E$23:$I$23,1,$B$6),1,(J178-INDEX('Pace of change parameters'!$E$24:$I$24,1,$B$6))/(INDEX('Pace of change parameters'!$E$23:$I$23,1,$B$6)-INDEX('Pace of change parameters'!$E$24:$I$24,1,$B$6))))</f>
        <v>1</v>
      </c>
      <c r="W178" s="123">
        <f>MIN(S178, S178+(INDEX('Pace of change parameters'!$E$25:$I$25,1,$B$6)-S178)*(1-V178))</f>
        <v>5.103709065541695E-2</v>
      </c>
      <c r="X178" s="123">
        <v>4.3099999999999916E-2</v>
      </c>
      <c r="Y178" s="99">
        <f t="shared" si="22"/>
        <v>59430.892291110555</v>
      </c>
      <c r="Z178" s="88">
        <v>-1.5860669679256589E-2</v>
      </c>
      <c r="AA178" s="90">
        <f t="shared" si="26"/>
        <v>58475.191322674116</v>
      </c>
      <c r="AB178" s="90">
        <f>IF(INDEX('Pace of change parameters'!$E$27:$I$27,1,$B$6)=1,MAX(AA178,Y178),Y178)</f>
        <v>59430.892291110555</v>
      </c>
      <c r="AC178" s="88">
        <f t="shared" si="23"/>
        <v>5.103709065541695E-2</v>
      </c>
      <c r="AD178" s="134">
        <v>4.3099999999999916E-2</v>
      </c>
      <c r="AE178" s="51">
        <f t="shared" si="24"/>
        <v>59431</v>
      </c>
      <c r="AF178" s="51">
        <v>297.82897981050894</v>
      </c>
      <c r="AG178" s="15">
        <f t="shared" si="29"/>
        <v>5.1038995490317429E-2</v>
      </c>
      <c r="AH178" s="15">
        <f t="shared" si="29"/>
        <v>4.3101890450206071E-2</v>
      </c>
      <c r="AI178" s="51"/>
      <c r="AJ178" s="51">
        <v>59417.594156730142</v>
      </c>
      <c r="AK178" s="51">
        <v>297.76179856461772</v>
      </c>
      <c r="AL178" s="15">
        <f t="shared" si="30"/>
        <v>2.2562076873211545E-4</v>
      </c>
      <c r="AM178" s="53">
        <f t="shared" si="30"/>
        <v>2.2562076873211545E-4</v>
      </c>
    </row>
    <row r="179" spans="1:39" x14ac:dyDescent="0.2">
      <c r="A179" s="160" t="s">
        <v>405</v>
      </c>
      <c r="B179" s="160" t="s">
        <v>406</v>
      </c>
      <c r="D179" s="62">
        <v>48385</v>
      </c>
      <c r="E179" s="67">
        <v>233.20687892780077</v>
      </c>
      <c r="F179" s="50"/>
      <c r="G179" s="82">
        <v>45743.39666308806</v>
      </c>
      <c r="H179" s="75">
        <v>219.2499478619701</v>
      </c>
      <c r="I179" s="84"/>
      <c r="J179" s="94">
        <f t="shared" si="28"/>
        <v>5.7748298762508421E-2</v>
      </c>
      <c r="K179" s="117">
        <f t="shared" si="28"/>
        <v>6.3657625472355095E-2</v>
      </c>
      <c r="L179" s="94">
        <v>4.8927490999751688E-2</v>
      </c>
      <c r="M179" s="88">
        <f>INDEX('Pace of change parameters'!$E$20:$I$20,1,$B$6)</f>
        <v>4.3099999999999999E-2</v>
      </c>
      <c r="N179" s="99">
        <f>IF(INDEX('Pace of change parameters'!$E$28:$I$28,1,$B$6)=1,(1+L179)*D179,D179)</f>
        <v>50752.356652022987</v>
      </c>
      <c r="O179" s="85">
        <f>IF(K179&lt;INDEX('Pace of change parameters'!$E$16:$I$16,1,$B$6),1,IF(K179&gt;INDEX('Pace of change parameters'!$E$17:$I$17,1,$B$6),0,(K179-INDEX('Pace of change parameters'!$E$17:$I$17,1,$B$6))/(INDEX('Pace of change parameters'!$E$16:$I$16,1,$B$6)-INDEX('Pace of change parameters'!$E$17:$I$17,1,$B$6))))</f>
        <v>0</v>
      </c>
      <c r="P179" s="52">
        <v>4.8927490999751688E-2</v>
      </c>
      <c r="Q179" s="52">
        <v>4.3099999999999916E-2</v>
      </c>
      <c r="R179" s="9">
        <f>IF(INDEX('Pace of change parameters'!$E$29:$I$29,1,$B$6)=1,D179*(1+P179),D179)</f>
        <v>50752.356652022987</v>
      </c>
      <c r="S179" s="94">
        <f>IF(P179&lt;INDEX('Pace of change parameters'!$E$22:$I$22,1,$B$6),INDEX('Pace of change parameters'!$E$22:$I$22,1,$B$6),P179)</f>
        <v>4.8927490999751688E-2</v>
      </c>
      <c r="T179" s="123">
        <v>4.3099999999999916E-2</v>
      </c>
      <c r="U179" s="108">
        <f t="shared" si="21"/>
        <v>50752.356652022987</v>
      </c>
      <c r="V179" s="122">
        <f>IF(J179&gt;INDEX('Pace of change parameters'!$E$24:$I$24,1,$B$6),0,IF(J179&lt;INDEX('Pace of change parameters'!$E$23:$I$23,1,$B$6),1,(J179-INDEX('Pace of change parameters'!$E$24:$I$24,1,$B$6))/(INDEX('Pace of change parameters'!$E$23:$I$23,1,$B$6)-INDEX('Pace of change parameters'!$E$24:$I$24,1,$B$6))))</f>
        <v>1</v>
      </c>
      <c r="W179" s="123">
        <f>MIN(S179, S179+(INDEX('Pace of change parameters'!$E$25:$I$25,1,$B$6)-S179)*(1-V179))</f>
        <v>4.8927490999751688E-2</v>
      </c>
      <c r="X179" s="123">
        <v>4.3099999999999916E-2</v>
      </c>
      <c r="Y179" s="99">
        <f t="shared" si="22"/>
        <v>50752.356652022987</v>
      </c>
      <c r="Z179" s="88">
        <v>-3.3566268829917756E-2</v>
      </c>
      <c r="AA179" s="90">
        <f t="shared" si="26"/>
        <v>46433.446429181982</v>
      </c>
      <c r="AB179" s="90">
        <f>IF(INDEX('Pace of change parameters'!$E$27:$I$27,1,$B$6)=1,MAX(AA179,Y179),Y179)</f>
        <v>50752.356652022987</v>
      </c>
      <c r="AC179" s="88">
        <f t="shared" si="23"/>
        <v>4.8927490999751688E-2</v>
      </c>
      <c r="AD179" s="134">
        <v>4.3099999999999916E-2</v>
      </c>
      <c r="AE179" s="51">
        <f t="shared" si="24"/>
        <v>50752</v>
      </c>
      <c r="AF179" s="51">
        <v>243.25638596203703</v>
      </c>
      <c r="AG179" s="15">
        <f t="shared" si="29"/>
        <v>4.8920119871861178E-2</v>
      </c>
      <c r="AH179" s="15">
        <f t="shared" si="29"/>
        <v>4.3092669823635577E-2</v>
      </c>
      <c r="AI179" s="51"/>
      <c r="AJ179" s="51">
        <v>48046.17733381885</v>
      </c>
      <c r="AK179" s="51">
        <v>230.28726863012128</v>
      </c>
      <c r="AL179" s="15">
        <f t="shared" si="30"/>
        <v>5.6317126904424253E-2</v>
      </c>
      <c r="AM179" s="53">
        <f t="shared" si="30"/>
        <v>5.6317126904424253E-2</v>
      </c>
    </row>
    <row r="180" spans="1:39" x14ac:dyDescent="0.2">
      <c r="A180" s="160" t="s">
        <v>407</v>
      </c>
      <c r="B180" s="160" t="s">
        <v>408</v>
      </c>
      <c r="D180" s="62">
        <v>57394</v>
      </c>
      <c r="E180" s="67">
        <v>251.89140100103771</v>
      </c>
      <c r="F180" s="50"/>
      <c r="G180" s="82">
        <v>51325.249059779104</v>
      </c>
      <c r="H180" s="75">
        <v>223.64559315385367</v>
      </c>
      <c r="I180" s="84"/>
      <c r="J180" s="94">
        <f t="shared" si="28"/>
        <v>0.11824104220424836</v>
      </c>
      <c r="K180" s="117">
        <f t="shared" si="28"/>
        <v>0.12629718050269267</v>
      </c>
      <c r="L180" s="94">
        <v>5.0614800067204424E-2</v>
      </c>
      <c r="M180" s="88">
        <f>INDEX('Pace of change parameters'!$E$20:$I$20,1,$B$6)</f>
        <v>4.3099999999999999E-2</v>
      </c>
      <c r="N180" s="99">
        <f>IF(INDEX('Pace of change parameters'!$E$28:$I$28,1,$B$6)=1,(1+L180)*D180,D180)</f>
        <v>60298.98583505713</v>
      </c>
      <c r="O180" s="85">
        <f>IF(K180&lt;INDEX('Pace of change parameters'!$E$16:$I$16,1,$B$6),1,IF(K180&gt;INDEX('Pace of change parameters'!$E$17:$I$17,1,$B$6),0,(K180-INDEX('Pace of change parameters'!$E$17:$I$17,1,$B$6))/(INDEX('Pace of change parameters'!$E$16:$I$16,1,$B$6)-INDEX('Pace of change parameters'!$E$17:$I$17,1,$B$6))))</f>
        <v>0</v>
      </c>
      <c r="P180" s="52">
        <v>5.0614800067204424E-2</v>
      </c>
      <c r="Q180" s="52">
        <v>4.3099999999999916E-2</v>
      </c>
      <c r="R180" s="9">
        <f>IF(INDEX('Pace of change parameters'!$E$29:$I$29,1,$B$6)=1,D180*(1+P180),D180)</f>
        <v>60298.98583505713</v>
      </c>
      <c r="S180" s="94">
        <f>IF(P180&lt;INDEX('Pace of change parameters'!$E$22:$I$22,1,$B$6),INDEX('Pace of change parameters'!$E$22:$I$22,1,$B$6),P180)</f>
        <v>5.0614800067204424E-2</v>
      </c>
      <c r="T180" s="123">
        <v>4.3099999999999916E-2</v>
      </c>
      <c r="U180" s="108">
        <f t="shared" si="21"/>
        <v>60298.98583505713</v>
      </c>
      <c r="V180" s="122">
        <f>IF(J180&gt;INDEX('Pace of change parameters'!$E$24:$I$24,1,$B$6),0,IF(J180&lt;INDEX('Pace of change parameters'!$E$23:$I$23,1,$B$6),1,(J180-INDEX('Pace of change parameters'!$E$24:$I$24,1,$B$6))/(INDEX('Pace of change parameters'!$E$23:$I$23,1,$B$6)-INDEX('Pace of change parameters'!$E$24:$I$24,1,$B$6))))</f>
        <v>1</v>
      </c>
      <c r="W180" s="123">
        <f>MIN(S180, S180+(INDEX('Pace of change parameters'!$E$25:$I$25,1,$B$6)-S180)*(1-V180))</f>
        <v>5.0614800067204424E-2</v>
      </c>
      <c r="X180" s="123">
        <v>4.3099999999999916E-2</v>
      </c>
      <c r="Y180" s="99">
        <f t="shared" si="22"/>
        <v>60298.98583505713</v>
      </c>
      <c r="Z180" s="88">
        <v>-2.245086299742638E-2</v>
      </c>
      <c r="AA180" s="90">
        <f t="shared" si="26"/>
        <v>52698.723082208315</v>
      </c>
      <c r="AB180" s="90">
        <f>IF(INDEX('Pace of change parameters'!$E$27:$I$27,1,$B$6)=1,MAX(AA180,Y180),Y180)</f>
        <v>60298.98583505713</v>
      </c>
      <c r="AC180" s="88">
        <f t="shared" si="23"/>
        <v>5.0614800067204424E-2</v>
      </c>
      <c r="AD180" s="134">
        <v>4.3099999999999916E-2</v>
      </c>
      <c r="AE180" s="51">
        <f t="shared" si="24"/>
        <v>60299</v>
      </c>
      <c r="AF180" s="51">
        <v>262.74798210676744</v>
      </c>
      <c r="AG180" s="15">
        <f t="shared" si="29"/>
        <v>5.0615046869010749E-2</v>
      </c>
      <c r="AH180" s="15">
        <f t="shared" si="29"/>
        <v>4.3100245036491014E-2</v>
      </c>
      <c r="AI180" s="51"/>
      <c r="AJ180" s="51">
        <v>53909.027267720427</v>
      </c>
      <c r="AK180" s="51">
        <v>234.90419628737197</v>
      </c>
      <c r="AL180" s="15">
        <f t="shared" si="30"/>
        <v>0.11853251776452933</v>
      </c>
      <c r="AM180" s="53">
        <f t="shared" si="30"/>
        <v>0.11853251776452955</v>
      </c>
    </row>
    <row r="181" spans="1:39" x14ac:dyDescent="0.2">
      <c r="A181" s="160" t="s">
        <v>409</v>
      </c>
      <c r="B181" s="160" t="s">
        <v>410</v>
      </c>
      <c r="D181" s="62">
        <v>49451</v>
      </c>
      <c r="E181" s="67">
        <v>258.93063362108933</v>
      </c>
      <c r="F181" s="50"/>
      <c r="G181" s="82">
        <v>52706.398535862943</v>
      </c>
      <c r="H181" s="75">
        <v>274.02474964782448</v>
      </c>
      <c r="I181" s="84"/>
      <c r="J181" s="94">
        <f t="shared" si="28"/>
        <v>-6.1764769103847539E-2</v>
      </c>
      <c r="K181" s="117">
        <f t="shared" si="28"/>
        <v>-5.5083039200415462E-2</v>
      </c>
      <c r="L181" s="94">
        <v>5.0528534159405947E-2</v>
      </c>
      <c r="M181" s="88">
        <f>INDEX('Pace of change parameters'!$E$20:$I$20,1,$B$6)</f>
        <v>4.3099999999999999E-2</v>
      </c>
      <c r="N181" s="99">
        <f>IF(INDEX('Pace of change parameters'!$E$28:$I$28,1,$B$6)=1,(1+L181)*D181,D181)</f>
        <v>51949.686542716787</v>
      </c>
      <c r="O181" s="85">
        <f>IF(K181&lt;INDEX('Pace of change parameters'!$E$16:$I$16,1,$B$6),1,IF(K181&gt;INDEX('Pace of change parameters'!$E$17:$I$17,1,$B$6),0,(K181-INDEX('Pace of change parameters'!$E$17:$I$17,1,$B$6))/(INDEX('Pace of change parameters'!$E$16:$I$16,1,$B$6)-INDEX('Pace of change parameters'!$E$17:$I$17,1,$B$6))))</f>
        <v>0</v>
      </c>
      <c r="P181" s="52">
        <v>5.0528534159405947E-2</v>
      </c>
      <c r="Q181" s="52">
        <v>4.3099999999999916E-2</v>
      </c>
      <c r="R181" s="9">
        <f>IF(INDEX('Pace of change parameters'!$E$29:$I$29,1,$B$6)=1,D181*(1+P181),D181)</f>
        <v>51949.686542716787</v>
      </c>
      <c r="S181" s="94">
        <f>IF(P181&lt;INDEX('Pace of change parameters'!$E$22:$I$22,1,$B$6),INDEX('Pace of change parameters'!$E$22:$I$22,1,$B$6),P181)</f>
        <v>5.0528534159405947E-2</v>
      </c>
      <c r="T181" s="123">
        <v>4.3099999999999916E-2</v>
      </c>
      <c r="U181" s="108">
        <f t="shared" si="21"/>
        <v>51949.686542716787</v>
      </c>
      <c r="V181" s="122">
        <f>IF(J181&gt;INDEX('Pace of change parameters'!$E$24:$I$24,1,$B$6),0,IF(J181&lt;INDEX('Pace of change parameters'!$E$23:$I$23,1,$B$6),1,(J181-INDEX('Pace of change parameters'!$E$24:$I$24,1,$B$6))/(INDEX('Pace of change parameters'!$E$23:$I$23,1,$B$6)-INDEX('Pace of change parameters'!$E$24:$I$24,1,$B$6))))</f>
        <v>1</v>
      </c>
      <c r="W181" s="123">
        <f>MIN(S181, S181+(INDEX('Pace of change parameters'!$E$25:$I$25,1,$B$6)-S181)*(1-V181))</f>
        <v>5.0528534159405947E-2</v>
      </c>
      <c r="X181" s="123">
        <v>4.3099999999999916E-2</v>
      </c>
      <c r="Y181" s="99">
        <f t="shared" si="22"/>
        <v>51949.686542716787</v>
      </c>
      <c r="Z181" s="88">
        <v>0</v>
      </c>
      <c r="AA181" s="90">
        <f t="shared" si="26"/>
        <v>55359.705562145864</v>
      </c>
      <c r="AB181" s="90">
        <f>IF(INDEX('Pace of change parameters'!$E$27:$I$27,1,$B$6)=1,MAX(AA181,Y181),Y181)</f>
        <v>51949.686542716787</v>
      </c>
      <c r="AC181" s="88">
        <f t="shared" si="23"/>
        <v>5.0528534159405947E-2</v>
      </c>
      <c r="AD181" s="134">
        <v>4.3099999999999916E-2</v>
      </c>
      <c r="AE181" s="51">
        <f t="shared" si="24"/>
        <v>51950</v>
      </c>
      <c r="AF181" s="51">
        <v>270.09217361945497</v>
      </c>
      <c r="AG181" s="15">
        <f t="shared" si="29"/>
        <v>5.0534872904491213E-2</v>
      </c>
      <c r="AH181" s="15">
        <f t="shared" si="29"/>
        <v>4.3106293922329231E-2</v>
      </c>
      <c r="AI181" s="51"/>
      <c r="AJ181" s="51">
        <v>55359.705562145864</v>
      </c>
      <c r="AK181" s="51">
        <v>287.8195034882196</v>
      </c>
      <c r="AL181" s="15">
        <f t="shared" si="30"/>
        <v>-6.1591829788873897E-2</v>
      </c>
      <c r="AM181" s="53">
        <f t="shared" si="30"/>
        <v>-6.1591829788873897E-2</v>
      </c>
    </row>
    <row r="182" spans="1:39" x14ac:dyDescent="0.2">
      <c r="A182" s="160" t="s">
        <v>411</v>
      </c>
      <c r="B182" s="160" t="s">
        <v>412</v>
      </c>
      <c r="D182" s="62">
        <v>43066</v>
      </c>
      <c r="E182" s="67">
        <v>248.01702026883154</v>
      </c>
      <c r="F182" s="50"/>
      <c r="G182" s="82">
        <v>45340.344244874446</v>
      </c>
      <c r="H182" s="75">
        <v>259.22949735435924</v>
      </c>
      <c r="I182" s="84"/>
      <c r="J182" s="94">
        <f t="shared" si="28"/>
        <v>-5.0161600727845257E-2</v>
      </c>
      <c r="K182" s="117">
        <f t="shared" si="28"/>
        <v>-4.3253091179668357E-2</v>
      </c>
      <c r="L182" s="94">
        <v>5.0686834050113427E-2</v>
      </c>
      <c r="M182" s="88">
        <f>INDEX('Pace of change parameters'!$E$20:$I$20,1,$B$6)</f>
        <v>4.3099999999999999E-2</v>
      </c>
      <c r="N182" s="99">
        <f>IF(INDEX('Pace of change parameters'!$E$28:$I$28,1,$B$6)=1,(1+L182)*D182,D182)</f>
        <v>45248.879195202186</v>
      </c>
      <c r="O182" s="85">
        <f>IF(K182&lt;INDEX('Pace of change parameters'!$E$16:$I$16,1,$B$6),1,IF(K182&gt;INDEX('Pace of change parameters'!$E$17:$I$17,1,$B$6),0,(K182-INDEX('Pace of change parameters'!$E$17:$I$17,1,$B$6))/(INDEX('Pace of change parameters'!$E$16:$I$16,1,$B$6)-INDEX('Pace of change parameters'!$E$17:$I$17,1,$B$6))))</f>
        <v>0</v>
      </c>
      <c r="P182" s="52">
        <v>5.0686834050113427E-2</v>
      </c>
      <c r="Q182" s="52">
        <v>4.3099999999999916E-2</v>
      </c>
      <c r="R182" s="9">
        <f>IF(INDEX('Pace of change parameters'!$E$29:$I$29,1,$B$6)=1,D182*(1+P182),D182)</f>
        <v>45248.879195202186</v>
      </c>
      <c r="S182" s="94">
        <f>IF(P182&lt;INDEX('Pace of change parameters'!$E$22:$I$22,1,$B$6),INDEX('Pace of change parameters'!$E$22:$I$22,1,$B$6),P182)</f>
        <v>5.0686834050113427E-2</v>
      </c>
      <c r="T182" s="123">
        <v>4.3099999999999916E-2</v>
      </c>
      <c r="U182" s="108">
        <f t="shared" si="21"/>
        <v>45248.879195202186</v>
      </c>
      <c r="V182" s="122">
        <f>IF(J182&gt;INDEX('Pace of change parameters'!$E$24:$I$24,1,$B$6),0,IF(J182&lt;INDEX('Pace of change parameters'!$E$23:$I$23,1,$B$6),1,(J182-INDEX('Pace of change parameters'!$E$24:$I$24,1,$B$6))/(INDEX('Pace of change parameters'!$E$23:$I$23,1,$B$6)-INDEX('Pace of change parameters'!$E$24:$I$24,1,$B$6))))</f>
        <v>1</v>
      </c>
      <c r="W182" s="123">
        <f>MIN(S182, S182+(INDEX('Pace of change parameters'!$E$25:$I$25,1,$B$6)-S182)*(1-V182))</f>
        <v>5.0686834050113427E-2</v>
      </c>
      <c r="X182" s="123">
        <v>4.3099999999999916E-2</v>
      </c>
      <c r="Y182" s="99">
        <f t="shared" si="22"/>
        <v>45248.879195202186</v>
      </c>
      <c r="Z182" s="88">
        <v>-1.0579870895685128E-2</v>
      </c>
      <c r="AA182" s="90">
        <f t="shared" si="26"/>
        <v>47118.991301806593</v>
      </c>
      <c r="AB182" s="90">
        <f>IF(INDEX('Pace of change parameters'!$E$27:$I$27,1,$B$6)=1,MAX(AA182,Y182),Y182)</f>
        <v>45248.879195202186</v>
      </c>
      <c r="AC182" s="88">
        <f t="shared" si="23"/>
        <v>5.0686834050113427E-2</v>
      </c>
      <c r="AD182" s="134">
        <v>4.3099999999999916E-2</v>
      </c>
      <c r="AE182" s="51">
        <f t="shared" si="24"/>
        <v>45249</v>
      </c>
      <c r="AF182" s="51">
        <v>258.70724453340296</v>
      </c>
      <c r="AG182" s="15">
        <f t="shared" si="29"/>
        <v>5.0689639158500999E-2</v>
      </c>
      <c r="AH182" s="15">
        <f t="shared" si="29"/>
        <v>4.3102784853168652E-2</v>
      </c>
      <c r="AI182" s="51"/>
      <c r="AJ182" s="51">
        <v>47622.834745096261</v>
      </c>
      <c r="AK182" s="51">
        <v>272.27943940801907</v>
      </c>
      <c r="AL182" s="15">
        <f t="shared" si="30"/>
        <v>-4.9846565367272611E-2</v>
      </c>
      <c r="AM182" s="53">
        <f t="shared" si="30"/>
        <v>-4.9846565367272389E-2</v>
      </c>
    </row>
    <row r="183" spans="1:39" x14ac:dyDescent="0.2">
      <c r="A183" s="160" t="s">
        <v>413</v>
      </c>
      <c r="B183" s="160" t="s">
        <v>414</v>
      </c>
      <c r="D183" s="62">
        <v>64357</v>
      </c>
      <c r="E183" s="67">
        <v>267.69006165935434</v>
      </c>
      <c r="F183" s="50"/>
      <c r="G183" s="82">
        <v>64361.445449665844</v>
      </c>
      <c r="H183" s="75">
        <v>265.88412304585682</v>
      </c>
      <c r="I183" s="84"/>
      <c r="J183" s="94">
        <f t="shared" si="28"/>
        <v>-6.9070071916255138E-5</v>
      </c>
      <c r="K183" s="117">
        <f t="shared" si="28"/>
        <v>6.7922017787653832E-3</v>
      </c>
      <c r="L183" s="94">
        <v>5.0257487035589854E-2</v>
      </c>
      <c r="M183" s="88">
        <f>INDEX('Pace of change parameters'!$E$20:$I$20,1,$B$6)</f>
        <v>4.3099999999999999E-2</v>
      </c>
      <c r="N183" s="99">
        <f>IF(INDEX('Pace of change parameters'!$E$28:$I$28,1,$B$6)=1,(1+L183)*D183,D183)</f>
        <v>67591.42109314946</v>
      </c>
      <c r="O183" s="85">
        <f>IF(K183&lt;INDEX('Pace of change parameters'!$E$16:$I$16,1,$B$6),1,IF(K183&gt;INDEX('Pace of change parameters'!$E$17:$I$17,1,$B$6),0,(K183-INDEX('Pace of change parameters'!$E$17:$I$17,1,$B$6))/(INDEX('Pace of change parameters'!$E$16:$I$16,1,$B$6)-INDEX('Pace of change parameters'!$E$17:$I$17,1,$B$6))))</f>
        <v>0</v>
      </c>
      <c r="P183" s="52">
        <v>5.0257487035589854E-2</v>
      </c>
      <c r="Q183" s="52">
        <v>4.3099999999999916E-2</v>
      </c>
      <c r="R183" s="9">
        <f>IF(INDEX('Pace of change parameters'!$E$29:$I$29,1,$B$6)=1,D183*(1+P183),D183)</f>
        <v>67591.42109314946</v>
      </c>
      <c r="S183" s="94">
        <f>IF(P183&lt;INDEX('Pace of change parameters'!$E$22:$I$22,1,$B$6),INDEX('Pace of change parameters'!$E$22:$I$22,1,$B$6),P183)</f>
        <v>5.0257487035589854E-2</v>
      </c>
      <c r="T183" s="123">
        <v>4.3099999999999916E-2</v>
      </c>
      <c r="U183" s="108">
        <f t="shared" si="21"/>
        <v>67591.42109314946</v>
      </c>
      <c r="V183" s="122">
        <f>IF(J183&gt;INDEX('Pace of change parameters'!$E$24:$I$24,1,$B$6),0,IF(J183&lt;INDEX('Pace of change parameters'!$E$23:$I$23,1,$B$6),1,(J183-INDEX('Pace of change parameters'!$E$24:$I$24,1,$B$6))/(INDEX('Pace of change parameters'!$E$23:$I$23,1,$B$6)-INDEX('Pace of change parameters'!$E$24:$I$24,1,$B$6))))</f>
        <v>1</v>
      </c>
      <c r="W183" s="123">
        <f>MIN(S183, S183+(INDEX('Pace of change parameters'!$E$25:$I$25,1,$B$6)-S183)*(1-V183))</f>
        <v>5.0257487035589854E-2</v>
      </c>
      <c r="X183" s="123">
        <v>4.3099999999999916E-2</v>
      </c>
      <c r="Y183" s="99">
        <f t="shared" si="22"/>
        <v>67591.42109314946</v>
      </c>
      <c r="Z183" s="88">
        <v>-2.6661716350930398E-2</v>
      </c>
      <c r="AA183" s="90">
        <f t="shared" si="26"/>
        <v>65799.110789633138</v>
      </c>
      <c r="AB183" s="90">
        <f>IF(INDEX('Pace of change parameters'!$E$27:$I$27,1,$B$6)=1,MAX(AA183,Y183),Y183)</f>
        <v>67591.42109314946</v>
      </c>
      <c r="AC183" s="88">
        <f t="shared" si="23"/>
        <v>5.0257487035589854E-2</v>
      </c>
      <c r="AD183" s="134">
        <v>4.3099999999999916E-2</v>
      </c>
      <c r="AE183" s="51">
        <f t="shared" si="24"/>
        <v>67591</v>
      </c>
      <c r="AF183" s="51">
        <v>279.22576373532667</v>
      </c>
      <c r="AG183" s="15">
        <f t="shared" si="29"/>
        <v>5.0250943953260796E-2</v>
      </c>
      <c r="AH183" s="15">
        <f t="shared" si="29"/>
        <v>4.3093501508666199E-2</v>
      </c>
      <c r="AI183" s="51"/>
      <c r="AJ183" s="51">
        <v>67601.482336593835</v>
      </c>
      <c r="AK183" s="51">
        <v>279.26906740654243</v>
      </c>
      <c r="AL183" s="15">
        <f t="shared" si="30"/>
        <v>-1.5506075061555435E-4</v>
      </c>
      <c r="AM183" s="53">
        <f t="shared" si="30"/>
        <v>-1.5506075061555435E-4</v>
      </c>
    </row>
    <row r="184" spans="1:39" x14ac:dyDescent="0.2">
      <c r="A184" s="160" t="s">
        <v>415</v>
      </c>
      <c r="B184" s="160" t="s">
        <v>416</v>
      </c>
      <c r="D184" s="62">
        <v>39715</v>
      </c>
      <c r="E184" s="67">
        <v>273.9913817112265</v>
      </c>
      <c r="F184" s="50"/>
      <c r="G184" s="82">
        <v>36602.16815841286</v>
      </c>
      <c r="H184" s="75">
        <v>251.3517618342442</v>
      </c>
      <c r="I184" s="84"/>
      <c r="J184" s="94">
        <f t="shared" si="28"/>
        <v>8.5045012309514556E-2</v>
      </c>
      <c r="K184" s="117">
        <f t="shared" si="28"/>
        <v>9.007145886612955E-2</v>
      </c>
      <c r="L184" s="94">
        <v>4.7932137232763239E-2</v>
      </c>
      <c r="M184" s="88">
        <f>INDEX('Pace of change parameters'!$E$20:$I$20,1,$B$6)</f>
        <v>4.3099999999999999E-2</v>
      </c>
      <c r="N184" s="99">
        <f>IF(INDEX('Pace of change parameters'!$E$28:$I$28,1,$B$6)=1,(1+L184)*D184,D184)</f>
        <v>41618.624830199195</v>
      </c>
      <c r="O184" s="85">
        <f>IF(K184&lt;INDEX('Pace of change parameters'!$E$16:$I$16,1,$B$6),1,IF(K184&gt;INDEX('Pace of change parameters'!$E$17:$I$17,1,$B$6),0,(K184-INDEX('Pace of change parameters'!$E$17:$I$17,1,$B$6))/(INDEX('Pace of change parameters'!$E$16:$I$16,1,$B$6)-INDEX('Pace of change parameters'!$E$17:$I$17,1,$B$6))))</f>
        <v>0</v>
      </c>
      <c r="P184" s="52">
        <v>4.7932137232763239E-2</v>
      </c>
      <c r="Q184" s="52">
        <v>4.3099999999999916E-2</v>
      </c>
      <c r="R184" s="9">
        <f>IF(INDEX('Pace of change parameters'!$E$29:$I$29,1,$B$6)=1,D184*(1+P184),D184)</f>
        <v>41618.624830199195</v>
      </c>
      <c r="S184" s="94">
        <f>IF(P184&lt;INDEX('Pace of change parameters'!$E$22:$I$22,1,$B$6),INDEX('Pace of change parameters'!$E$22:$I$22,1,$B$6),P184)</f>
        <v>4.7932137232763239E-2</v>
      </c>
      <c r="T184" s="123">
        <v>4.3099999999999916E-2</v>
      </c>
      <c r="U184" s="108">
        <f t="shared" si="21"/>
        <v>41618.624830199195</v>
      </c>
      <c r="V184" s="122">
        <f>IF(J184&gt;INDEX('Pace of change parameters'!$E$24:$I$24,1,$B$6),0,IF(J184&lt;INDEX('Pace of change parameters'!$E$23:$I$23,1,$B$6),1,(J184-INDEX('Pace of change parameters'!$E$24:$I$24,1,$B$6))/(INDEX('Pace of change parameters'!$E$23:$I$23,1,$B$6)-INDEX('Pace of change parameters'!$E$24:$I$24,1,$B$6))))</f>
        <v>1</v>
      </c>
      <c r="W184" s="123">
        <f>MIN(S184, S184+(INDEX('Pace of change parameters'!$E$25:$I$25,1,$B$6)-S184)*(1-V184))</f>
        <v>4.7932137232763239E-2</v>
      </c>
      <c r="X184" s="123">
        <v>4.3099999999999916E-2</v>
      </c>
      <c r="Y184" s="99">
        <f t="shared" si="22"/>
        <v>41618.624830199195</v>
      </c>
      <c r="Z184" s="88">
        <v>0</v>
      </c>
      <c r="AA184" s="90">
        <f t="shared" si="26"/>
        <v>38444.767779136804</v>
      </c>
      <c r="AB184" s="90">
        <f>IF(INDEX('Pace of change parameters'!$E$27:$I$27,1,$B$6)=1,MAX(AA184,Y184),Y184)</f>
        <v>41618.624830199195</v>
      </c>
      <c r="AC184" s="88">
        <f t="shared" si="23"/>
        <v>4.7932137232763239E-2</v>
      </c>
      <c r="AD184" s="134">
        <v>4.3099999999999916E-2</v>
      </c>
      <c r="AE184" s="51">
        <f t="shared" si="24"/>
        <v>41619</v>
      </c>
      <c r="AF184" s="51">
        <v>285.80298660190135</v>
      </c>
      <c r="AG184" s="15">
        <f t="shared" si="29"/>
        <v>4.7941583784464337E-2</v>
      </c>
      <c r="AH184" s="15">
        <f t="shared" si="29"/>
        <v>4.3109402992550061E-2</v>
      </c>
      <c r="AI184" s="51"/>
      <c r="AJ184" s="51">
        <v>38444.767779136804</v>
      </c>
      <c r="AK184" s="51">
        <v>264.0051286790611</v>
      </c>
      <c r="AL184" s="15">
        <f t="shared" si="30"/>
        <v>8.2566039651975398E-2</v>
      </c>
      <c r="AM184" s="53">
        <f t="shared" si="30"/>
        <v>8.2566039651975398E-2</v>
      </c>
    </row>
    <row r="185" spans="1:39" x14ac:dyDescent="0.2">
      <c r="A185" s="160" t="s">
        <v>417</v>
      </c>
      <c r="B185" s="160" t="s">
        <v>418</v>
      </c>
      <c r="D185" s="62">
        <v>80560</v>
      </c>
      <c r="E185" s="67">
        <v>264.17829448005097</v>
      </c>
      <c r="F185" s="50"/>
      <c r="G185" s="82">
        <v>90306.754594406098</v>
      </c>
      <c r="H185" s="75">
        <v>293.5322996249181</v>
      </c>
      <c r="I185" s="84"/>
      <c r="J185" s="94">
        <f t="shared" si="28"/>
        <v>-0.10792940836133036</v>
      </c>
      <c r="K185" s="117">
        <f t="shared" si="28"/>
        <v>-0.10000264087589783</v>
      </c>
      <c r="L185" s="94">
        <v>5.2368785723410083E-2</v>
      </c>
      <c r="M185" s="88">
        <f>INDEX('Pace of change parameters'!$E$20:$I$20,1,$B$6)</f>
        <v>4.3099999999999999E-2</v>
      </c>
      <c r="N185" s="99">
        <f>IF(INDEX('Pace of change parameters'!$E$28:$I$28,1,$B$6)=1,(1+L185)*D185,D185)</f>
        <v>84778.829377877919</v>
      </c>
      <c r="O185" s="85">
        <f>IF(K185&lt;INDEX('Pace of change parameters'!$E$16:$I$16,1,$B$6),1,IF(K185&gt;INDEX('Pace of change parameters'!$E$17:$I$17,1,$B$6),0,(K185-INDEX('Pace of change parameters'!$E$17:$I$17,1,$B$6))/(INDEX('Pace of change parameters'!$E$16:$I$16,1,$B$6)-INDEX('Pace of change parameters'!$E$17:$I$17,1,$B$6))))</f>
        <v>0</v>
      </c>
      <c r="P185" s="52">
        <v>5.2368785723410083E-2</v>
      </c>
      <c r="Q185" s="52">
        <v>4.3099999999999916E-2</v>
      </c>
      <c r="R185" s="9">
        <f>IF(INDEX('Pace of change parameters'!$E$29:$I$29,1,$B$6)=1,D185*(1+P185),D185)</f>
        <v>84778.829377877919</v>
      </c>
      <c r="S185" s="94">
        <f>IF(P185&lt;INDEX('Pace of change parameters'!$E$22:$I$22,1,$B$6),INDEX('Pace of change parameters'!$E$22:$I$22,1,$B$6),P185)</f>
        <v>5.2368785723410083E-2</v>
      </c>
      <c r="T185" s="123">
        <v>4.3099999999999916E-2</v>
      </c>
      <c r="U185" s="108">
        <f t="shared" si="21"/>
        <v>84778.829377877919</v>
      </c>
      <c r="V185" s="122">
        <f>IF(J185&gt;INDEX('Pace of change parameters'!$E$24:$I$24,1,$B$6),0,IF(J185&lt;INDEX('Pace of change parameters'!$E$23:$I$23,1,$B$6),1,(J185-INDEX('Pace of change parameters'!$E$24:$I$24,1,$B$6))/(INDEX('Pace of change parameters'!$E$23:$I$23,1,$B$6)-INDEX('Pace of change parameters'!$E$24:$I$24,1,$B$6))))</f>
        <v>1</v>
      </c>
      <c r="W185" s="123">
        <f>MIN(S185, S185+(INDEX('Pace of change parameters'!$E$25:$I$25,1,$B$6)-S185)*(1-V185))</f>
        <v>5.2368785723410083E-2</v>
      </c>
      <c r="X185" s="123">
        <v>4.3099999999999916E-2</v>
      </c>
      <c r="Y185" s="99">
        <f t="shared" si="22"/>
        <v>84778.829377877919</v>
      </c>
      <c r="Z185" s="88">
        <v>-5.8260493878828923E-3</v>
      </c>
      <c r="AA185" s="90">
        <f t="shared" si="26"/>
        <v>94300.293542008396</v>
      </c>
      <c r="AB185" s="90">
        <f>IF(INDEX('Pace of change parameters'!$E$27:$I$27,1,$B$6)=1,MAX(AA185,Y185),Y185)</f>
        <v>84778.829377877919</v>
      </c>
      <c r="AC185" s="88">
        <f t="shared" si="23"/>
        <v>5.2368785723410083E-2</v>
      </c>
      <c r="AD185" s="134">
        <v>4.3099999999999916E-2</v>
      </c>
      <c r="AE185" s="51">
        <f t="shared" si="24"/>
        <v>84779</v>
      </c>
      <c r="AF185" s="51">
        <v>275.56493356082154</v>
      </c>
      <c r="AG185" s="15">
        <f t="shared" si="29"/>
        <v>5.23709036742801E-2</v>
      </c>
      <c r="AH185" s="15">
        <f t="shared" si="29"/>
        <v>4.310209929692177E-2</v>
      </c>
      <c r="AI185" s="51"/>
      <c r="AJ185" s="51">
        <v>94852.911287755327</v>
      </c>
      <c r="AK185" s="51">
        <v>308.30908830088578</v>
      </c>
      <c r="AL185" s="15">
        <f t="shared" si="30"/>
        <v>-0.10620560983304028</v>
      </c>
      <c r="AM185" s="53">
        <f t="shared" si="30"/>
        <v>-0.10620560983304028</v>
      </c>
    </row>
    <row r="186" spans="1:39" x14ac:dyDescent="0.2">
      <c r="A186" s="160" t="s">
        <v>419</v>
      </c>
      <c r="B186" s="160" t="s">
        <v>420</v>
      </c>
      <c r="D186" s="62">
        <v>28059</v>
      </c>
      <c r="E186" s="67">
        <v>233.37897778919842</v>
      </c>
      <c r="F186" s="50"/>
      <c r="G186" s="82">
        <v>27666.530163592339</v>
      </c>
      <c r="H186" s="75">
        <v>228.66280238167712</v>
      </c>
      <c r="I186" s="84"/>
      <c r="J186" s="94">
        <f t="shared" si="28"/>
        <v>1.418572672781826E-2</v>
      </c>
      <c r="K186" s="117">
        <f t="shared" si="28"/>
        <v>2.0625022340315713E-2</v>
      </c>
      <c r="L186" s="94">
        <v>4.9722878903124768E-2</v>
      </c>
      <c r="M186" s="88">
        <f>INDEX('Pace of change parameters'!$E$20:$I$20,1,$B$6)</f>
        <v>4.3099999999999999E-2</v>
      </c>
      <c r="N186" s="99">
        <f>IF(INDEX('Pace of change parameters'!$E$28:$I$28,1,$B$6)=1,(1+L186)*D186,D186)</f>
        <v>29454.174259142779</v>
      </c>
      <c r="O186" s="85">
        <f>IF(K186&lt;INDEX('Pace of change parameters'!$E$16:$I$16,1,$B$6),1,IF(K186&gt;INDEX('Pace of change parameters'!$E$17:$I$17,1,$B$6),0,(K186-INDEX('Pace of change parameters'!$E$17:$I$17,1,$B$6))/(INDEX('Pace of change parameters'!$E$16:$I$16,1,$B$6)-INDEX('Pace of change parameters'!$E$17:$I$17,1,$B$6))))</f>
        <v>0</v>
      </c>
      <c r="P186" s="52">
        <v>4.9722878903124768E-2</v>
      </c>
      <c r="Q186" s="52">
        <v>4.3099999999999916E-2</v>
      </c>
      <c r="R186" s="9">
        <f>IF(INDEX('Pace of change parameters'!$E$29:$I$29,1,$B$6)=1,D186*(1+P186),D186)</f>
        <v>29454.174259142779</v>
      </c>
      <c r="S186" s="94">
        <f>IF(P186&lt;INDEX('Pace of change parameters'!$E$22:$I$22,1,$B$6),INDEX('Pace of change parameters'!$E$22:$I$22,1,$B$6),P186)</f>
        <v>4.9722878903124768E-2</v>
      </c>
      <c r="T186" s="123">
        <v>4.3099999999999916E-2</v>
      </c>
      <c r="U186" s="108">
        <f t="shared" si="21"/>
        <v>29454.174259142779</v>
      </c>
      <c r="V186" s="122">
        <f>IF(J186&gt;INDEX('Pace of change parameters'!$E$24:$I$24,1,$B$6),0,IF(J186&lt;INDEX('Pace of change parameters'!$E$23:$I$23,1,$B$6),1,(J186-INDEX('Pace of change parameters'!$E$24:$I$24,1,$B$6))/(INDEX('Pace of change parameters'!$E$23:$I$23,1,$B$6)-INDEX('Pace of change parameters'!$E$24:$I$24,1,$B$6))))</f>
        <v>1</v>
      </c>
      <c r="W186" s="123">
        <f>MIN(S186, S186+(INDEX('Pace of change parameters'!$E$25:$I$25,1,$B$6)-S186)*(1-V186))</f>
        <v>4.9722878903124768E-2</v>
      </c>
      <c r="X186" s="123">
        <v>4.3099999999999916E-2</v>
      </c>
      <c r="Y186" s="99">
        <f t="shared" si="22"/>
        <v>29454.174259142779</v>
      </c>
      <c r="Z186" s="88">
        <v>-1.946413790594359E-2</v>
      </c>
      <c r="AA186" s="90">
        <f t="shared" si="26"/>
        <v>28493.684229695758</v>
      </c>
      <c r="AB186" s="90">
        <f>IF(INDEX('Pace of change parameters'!$E$27:$I$27,1,$B$6)=1,MAX(AA186,Y186),Y186)</f>
        <v>29454.174259142779</v>
      </c>
      <c r="AC186" s="88">
        <f t="shared" si="23"/>
        <v>4.9722878903124768E-2</v>
      </c>
      <c r="AD186" s="134">
        <v>4.3099999999999916E-2</v>
      </c>
      <c r="AE186" s="51">
        <f t="shared" si="24"/>
        <v>29454</v>
      </c>
      <c r="AF186" s="51">
        <v>243.43617148683359</v>
      </c>
      <c r="AG186" s="15">
        <f t="shared" si="29"/>
        <v>4.97166684486261E-2</v>
      </c>
      <c r="AH186" s="15">
        <f t="shared" si="29"/>
        <v>4.309382872830736E-2</v>
      </c>
      <c r="AI186" s="51"/>
      <c r="AJ186" s="51">
        <v>29059.298421624222</v>
      </c>
      <c r="AK186" s="51">
        <v>240.17397819832914</v>
      </c>
      <c r="AL186" s="15">
        <f t="shared" si="30"/>
        <v>1.3582625865532494E-2</v>
      </c>
      <c r="AM186" s="53">
        <f t="shared" si="30"/>
        <v>1.3582625865532494E-2</v>
      </c>
    </row>
    <row r="187" spans="1:39" x14ac:dyDescent="0.2">
      <c r="A187" s="160" t="s">
        <v>421</v>
      </c>
      <c r="B187" s="160" t="s">
        <v>422</v>
      </c>
      <c r="D187" s="62">
        <v>22599</v>
      </c>
      <c r="E187" s="67">
        <v>200.73407545673362</v>
      </c>
      <c r="F187" s="50"/>
      <c r="G187" s="82">
        <v>23967.346543098956</v>
      </c>
      <c r="H187" s="75">
        <v>211.42709248730566</v>
      </c>
      <c r="I187" s="84"/>
      <c r="J187" s="94">
        <f t="shared" si="28"/>
        <v>-5.7092116586137109E-2</v>
      </c>
      <c r="K187" s="117">
        <f t="shared" si="28"/>
        <v>-5.0575434324785284E-2</v>
      </c>
      <c r="L187" s="94">
        <v>5.0309136105856966E-2</v>
      </c>
      <c r="M187" s="88">
        <f>INDEX('Pace of change parameters'!$E$20:$I$20,1,$B$6)</f>
        <v>4.3099999999999999E-2</v>
      </c>
      <c r="N187" s="99">
        <f>IF(INDEX('Pace of change parameters'!$E$28:$I$28,1,$B$6)=1,(1+L187)*D187,D187)</f>
        <v>23735.936166856263</v>
      </c>
      <c r="O187" s="85">
        <f>IF(K187&lt;INDEX('Pace of change parameters'!$E$16:$I$16,1,$B$6),1,IF(K187&gt;INDEX('Pace of change parameters'!$E$17:$I$17,1,$B$6),0,(K187-INDEX('Pace of change parameters'!$E$17:$I$17,1,$B$6))/(INDEX('Pace of change parameters'!$E$16:$I$16,1,$B$6)-INDEX('Pace of change parameters'!$E$17:$I$17,1,$B$6))))</f>
        <v>0</v>
      </c>
      <c r="P187" s="52">
        <v>5.0309136105856966E-2</v>
      </c>
      <c r="Q187" s="52">
        <v>4.3099999999999916E-2</v>
      </c>
      <c r="R187" s="9">
        <f>IF(INDEX('Pace of change parameters'!$E$29:$I$29,1,$B$6)=1,D187*(1+P187),D187)</f>
        <v>23735.936166856263</v>
      </c>
      <c r="S187" s="94">
        <f>IF(P187&lt;INDEX('Pace of change parameters'!$E$22:$I$22,1,$B$6),INDEX('Pace of change parameters'!$E$22:$I$22,1,$B$6),P187)</f>
        <v>5.0309136105856966E-2</v>
      </c>
      <c r="T187" s="123">
        <v>4.3099999999999916E-2</v>
      </c>
      <c r="U187" s="108">
        <f t="shared" si="21"/>
        <v>23735.936166856263</v>
      </c>
      <c r="V187" s="122">
        <f>IF(J187&gt;INDEX('Pace of change parameters'!$E$24:$I$24,1,$B$6),0,IF(J187&lt;INDEX('Pace of change parameters'!$E$23:$I$23,1,$B$6),1,(J187-INDEX('Pace of change parameters'!$E$24:$I$24,1,$B$6))/(INDEX('Pace of change parameters'!$E$23:$I$23,1,$B$6)-INDEX('Pace of change parameters'!$E$24:$I$24,1,$B$6))))</f>
        <v>1</v>
      </c>
      <c r="W187" s="123">
        <f>MIN(S187, S187+(INDEX('Pace of change parameters'!$E$25:$I$25,1,$B$6)-S187)*(1-V187))</f>
        <v>5.0309136105856966E-2</v>
      </c>
      <c r="X187" s="123">
        <v>4.3099999999999916E-2</v>
      </c>
      <c r="Y187" s="99">
        <f t="shared" si="22"/>
        <v>23735.936166856263</v>
      </c>
      <c r="Z187" s="88">
        <v>-1.620188960753377E-2</v>
      </c>
      <c r="AA187" s="90">
        <f t="shared" si="26"/>
        <v>24766.028562005613</v>
      </c>
      <c r="AB187" s="90">
        <f>IF(INDEX('Pace of change parameters'!$E$27:$I$27,1,$B$6)=1,MAX(AA187,Y187),Y187)</f>
        <v>23735.936166856263</v>
      </c>
      <c r="AC187" s="88">
        <f t="shared" si="23"/>
        <v>5.0309136105856966E-2</v>
      </c>
      <c r="AD187" s="134">
        <v>4.3099999999999916E-2</v>
      </c>
      <c r="AE187" s="51">
        <f t="shared" si="24"/>
        <v>23736</v>
      </c>
      <c r="AF187" s="51">
        <v>209.38627721071904</v>
      </c>
      <c r="AG187" s="15">
        <f t="shared" si="29"/>
        <v>5.03119607062259E-2</v>
      </c>
      <c r="AH187" s="15">
        <f t="shared" si="29"/>
        <v>4.3102805212811734E-2</v>
      </c>
      <c r="AI187" s="51"/>
      <c r="AJ187" s="51">
        <v>25173.893200634131</v>
      </c>
      <c r="AK187" s="51">
        <v>222.07060078281989</v>
      </c>
      <c r="AL187" s="15">
        <f t="shared" si="30"/>
        <v>-5.7118427776515324E-2</v>
      </c>
      <c r="AM187" s="53">
        <f t="shared" si="30"/>
        <v>-5.7118427776515213E-2</v>
      </c>
    </row>
    <row r="188" spans="1:39" x14ac:dyDescent="0.2">
      <c r="A188" s="160" t="s">
        <v>423</v>
      </c>
      <c r="B188" s="160" t="s">
        <v>424</v>
      </c>
      <c r="D188" s="62">
        <v>56849</v>
      </c>
      <c r="E188" s="67">
        <v>248.77142297464584</v>
      </c>
      <c r="F188" s="50"/>
      <c r="G188" s="82">
        <v>61119.681649774451</v>
      </c>
      <c r="H188" s="75">
        <v>266.09277905186883</v>
      </c>
      <c r="I188" s="84"/>
      <c r="J188" s="94">
        <f t="shared" si="28"/>
        <v>-6.9874082038681729E-2</v>
      </c>
      <c r="K188" s="117">
        <f t="shared" si="28"/>
        <v>-6.5095175220243662E-2</v>
      </c>
      <c r="L188" s="94">
        <v>4.8459357917085777E-2</v>
      </c>
      <c r="M188" s="88">
        <f>INDEX('Pace of change parameters'!$E$20:$I$20,1,$B$6)</f>
        <v>4.3099999999999999E-2</v>
      </c>
      <c r="N188" s="99">
        <f>IF(INDEX('Pace of change parameters'!$E$28:$I$28,1,$B$6)=1,(1+L188)*D188,D188)</f>
        <v>59603.866038228407</v>
      </c>
      <c r="O188" s="85">
        <f>IF(K188&lt;INDEX('Pace of change parameters'!$E$16:$I$16,1,$B$6),1,IF(K188&gt;INDEX('Pace of change parameters'!$E$17:$I$17,1,$B$6),0,(K188-INDEX('Pace of change parameters'!$E$17:$I$17,1,$B$6))/(INDEX('Pace of change parameters'!$E$16:$I$16,1,$B$6)-INDEX('Pace of change parameters'!$E$17:$I$17,1,$B$6))))</f>
        <v>0</v>
      </c>
      <c r="P188" s="52">
        <v>4.8459357917085777E-2</v>
      </c>
      <c r="Q188" s="52">
        <v>4.3099999999999916E-2</v>
      </c>
      <c r="R188" s="9">
        <f>IF(INDEX('Pace of change parameters'!$E$29:$I$29,1,$B$6)=1,D188*(1+P188),D188)</f>
        <v>59603.866038228407</v>
      </c>
      <c r="S188" s="94">
        <f>IF(P188&lt;INDEX('Pace of change parameters'!$E$22:$I$22,1,$B$6),INDEX('Pace of change parameters'!$E$22:$I$22,1,$B$6),P188)</f>
        <v>4.8459357917085777E-2</v>
      </c>
      <c r="T188" s="123">
        <v>4.3099999999999916E-2</v>
      </c>
      <c r="U188" s="108">
        <f t="shared" si="21"/>
        <v>59603.866038228407</v>
      </c>
      <c r="V188" s="122">
        <f>IF(J188&gt;INDEX('Pace of change parameters'!$E$24:$I$24,1,$B$6),0,IF(J188&lt;INDEX('Pace of change parameters'!$E$23:$I$23,1,$B$6),1,(J188-INDEX('Pace of change parameters'!$E$24:$I$24,1,$B$6))/(INDEX('Pace of change parameters'!$E$23:$I$23,1,$B$6)-INDEX('Pace of change parameters'!$E$24:$I$24,1,$B$6))))</f>
        <v>1</v>
      </c>
      <c r="W188" s="123">
        <f>MIN(S188, S188+(INDEX('Pace of change parameters'!$E$25:$I$25,1,$B$6)-S188)*(1-V188))</f>
        <v>4.8459357917085777E-2</v>
      </c>
      <c r="X188" s="123">
        <v>4.3099999999999916E-2</v>
      </c>
      <c r="Y188" s="99">
        <f t="shared" si="22"/>
        <v>59603.866038228407</v>
      </c>
      <c r="Z188" s="88">
        <v>-1.6764895737320651E-2</v>
      </c>
      <c r="AA188" s="90">
        <f t="shared" si="26"/>
        <v>63120.275998709491</v>
      </c>
      <c r="AB188" s="90">
        <f>IF(INDEX('Pace of change parameters'!$E$27:$I$27,1,$B$6)=1,MAX(AA188,Y188),Y188)</f>
        <v>59603.866038228407</v>
      </c>
      <c r="AC188" s="88">
        <f t="shared" si="23"/>
        <v>4.8459357917085777E-2</v>
      </c>
      <c r="AD188" s="134">
        <v>4.3099999999999916E-2</v>
      </c>
      <c r="AE188" s="51">
        <f t="shared" si="24"/>
        <v>59604</v>
      </c>
      <c r="AF188" s="51">
        <v>259.49405452549701</v>
      </c>
      <c r="AG188" s="15">
        <f t="shared" si="29"/>
        <v>4.8461714366127895E-2</v>
      </c>
      <c r="AH188" s="15">
        <f t="shared" si="29"/>
        <v>4.3102344403697757E-2</v>
      </c>
      <c r="AI188" s="51"/>
      <c r="AJ188" s="51">
        <v>64196.524030783985</v>
      </c>
      <c r="AK188" s="51">
        <v>279.48822742083814</v>
      </c>
      <c r="AL188" s="15">
        <f t="shared" si="30"/>
        <v>-7.1538515521210266E-2</v>
      </c>
      <c r="AM188" s="53">
        <f t="shared" si="30"/>
        <v>-7.1538515521210155E-2</v>
      </c>
    </row>
    <row r="189" spans="1:39" x14ac:dyDescent="0.2">
      <c r="A189" s="160" t="s">
        <v>425</v>
      </c>
      <c r="B189" s="160" t="s">
        <v>426</v>
      </c>
      <c r="D189" s="62">
        <v>55251</v>
      </c>
      <c r="E189" s="67">
        <v>239.92243395891438</v>
      </c>
      <c r="F189" s="50"/>
      <c r="G189" s="82">
        <v>50430.592233527386</v>
      </c>
      <c r="H189" s="75">
        <v>216.96818615165159</v>
      </c>
      <c r="I189" s="84"/>
      <c r="J189" s="94">
        <f t="shared" si="28"/>
        <v>9.5584992223587184E-2</v>
      </c>
      <c r="K189" s="117">
        <f t="shared" si="28"/>
        <v>0.10579545422949121</v>
      </c>
      <c r="L189" s="94">
        <v>5.2821320567509877E-2</v>
      </c>
      <c r="M189" s="88">
        <f>INDEX('Pace of change parameters'!$E$20:$I$20,1,$B$6)</f>
        <v>4.3099999999999999E-2</v>
      </c>
      <c r="N189" s="99">
        <f>IF(INDEX('Pace of change parameters'!$E$28:$I$28,1,$B$6)=1,(1+L189)*D189,D189)</f>
        <v>58169.430782675488</v>
      </c>
      <c r="O189" s="85">
        <f>IF(K189&lt;INDEX('Pace of change parameters'!$E$16:$I$16,1,$B$6),1,IF(K189&gt;INDEX('Pace of change parameters'!$E$17:$I$17,1,$B$6),0,(K189-INDEX('Pace of change parameters'!$E$17:$I$17,1,$B$6))/(INDEX('Pace of change parameters'!$E$16:$I$16,1,$B$6)-INDEX('Pace of change parameters'!$E$17:$I$17,1,$B$6))))</f>
        <v>0</v>
      </c>
      <c r="P189" s="52">
        <v>5.2821320567509877E-2</v>
      </c>
      <c r="Q189" s="52">
        <v>4.3099999999999916E-2</v>
      </c>
      <c r="R189" s="9">
        <f>IF(INDEX('Pace of change parameters'!$E$29:$I$29,1,$B$6)=1,D189*(1+P189),D189)</f>
        <v>58169.430782675488</v>
      </c>
      <c r="S189" s="94">
        <f>IF(P189&lt;INDEX('Pace of change parameters'!$E$22:$I$22,1,$B$6),INDEX('Pace of change parameters'!$E$22:$I$22,1,$B$6),P189)</f>
        <v>5.2821320567509877E-2</v>
      </c>
      <c r="T189" s="123">
        <v>4.3099999999999916E-2</v>
      </c>
      <c r="U189" s="108">
        <f t="shared" si="21"/>
        <v>58169.430782675488</v>
      </c>
      <c r="V189" s="122">
        <f>IF(J189&gt;INDEX('Pace of change parameters'!$E$24:$I$24,1,$B$6),0,IF(J189&lt;INDEX('Pace of change parameters'!$E$23:$I$23,1,$B$6),1,(J189-INDEX('Pace of change parameters'!$E$24:$I$24,1,$B$6))/(INDEX('Pace of change parameters'!$E$23:$I$23,1,$B$6)-INDEX('Pace of change parameters'!$E$24:$I$24,1,$B$6))))</f>
        <v>1</v>
      </c>
      <c r="W189" s="123">
        <f>MIN(S189, S189+(INDEX('Pace of change parameters'!$E$25:$I$25,1,$B$6)-S189)*(1-V189))</f>
        <v>5.2821320567509877E-2</v>
      </c>
      <c r="X189" s="123">
        <v>4.3099999999999916E-2</v>
      </c>
      <c r="Y189" s="99">
        <f t="shared" si="22"/>
        <v>58169.430782675488</v>
      </c>
      <c r="Z189" s="88">
        <v>-4.4694331741430005E-2</v>
      </c>
      <c r="AA189" s="90">
        <f t="shared" si="26"/>
        <v>50601.903371761968</v>
      </c>
      <c r="AB189" s="90">
        <f>IF(INDEX('Pace of change parameters'!$E$27:$I$27,1,$B$6)=1,MAX(AA189,Y189),Y189)</f>
        <v>58169.430782675488</v>
      </c>
      <c r="AC189" s="88">
        <f t="shared" si="23"/>
        <v>5.2821320567509877E-2</v>
      </c>
      <c r="AD189" s="134">
        <v>4.3099999999999916E-2</v>
      </c>
      <c r="AE189" s="51">
        <f t="shared" si="24"/>
        <v>58169</v>
      </c>
      <c r="AF189" s="51">
        <v>250.2612375006934</v>
      </c>
      <c r="AG189" s="15">
        <f t="shared" si="29"/>
        <v>5.2813523737126999E-2</v>
      </c>
      <c r="AH189" s="15">
        <f t="shared" si="29"/>
        <v>4.3092275162353033E-2</v>
      </c>
      <c r="AI189" s="51"/>
      <c r="AJ189" s="51">
        <v>52969.33228084405</v>
      </c>
      <c r="AK189" s="51">
        <v>227.89064013803673</v>
      </c>
      <c r="AL189" s="15">
        <f t="shared" si="30"/>
        <v>9.8163739191335253E-2</v>
      </c>
      <c r="AM189" s="53">
        <f t="shared" si="30"/>
        <v>9.8163739191335253E-2</v>
      </c>
    </row>
    <row r="190" spans="1:39" x14ac:dyDescent="0.2">
      <c r="A190" s="160" t="s">
        <v>427</v>
      </c>
      <c r="B190" s="160" t="s">
        <v>428</v>
      </c>
      <c r="D190" s="62">
        <v>99906</v>
      </c>
      <c r="E190" s="67">
        <v>264.90288892977156</v>
      </c>
      <c r="F190" s="50"/>
      <c r="G190" s="82">
        <v>92562.126271075147</v>
      </c>
      <c r="H190" s="75">
        <v>243.53208450949592</v>
      </c>
      <c r="I190" s="84"/>
      <c r="J190" s="94">
        <f t="shared" si="28"/>
        <v>7.9339941991152685E-2</v>
      </c>
      <c r="K190" s="117">
        <f t="shared" si="28"/>
        <v>8.7753547805904608E-2</v>
      </c>
      <c r="L190" s="94">
        <v>5.123111039806183E-2</v>
      </c>
      <c r="M190" s="88">
        <f>INDEX('Pace of change parameters'!$E$20:$I$20,1,$B$6)</f>
        <v>4.3099999999999999E-2</v>
      </c>
      <c r="N190" s="99">
        <f>IF(INDEX('Pace of change parameters'!$E$28:$I$28,1,$B$6)=1,(1+L190)*D190,D190)</f>
        <v>105024.29531542877</v>
      </c>
      <c r="O190" s="85">
        <f>IF(K190&lt;INDEX('Pace of change parameters'!$E$16:$I$16,1,$B$6),1,IF(K190&gt;INDEX('Pace of change parameters'!$E$17:$I$17,1,$B$6),0,(K190-INDEX('Pace of change parameters'!$E$17:$I$17,1,$B$6))/(INDEX('Pace of change parameters'!$E$16:$I$16,1,$B$6)-INDEX('Pace of change parameters'!$E$17:$I$17,1,$B$6))))</f>
        <v>0</v>
      </c>
      <c r="P190" s="52">
        <v>5.123111039806183E-2</v>
      </c>
      <c r="Q190" s="52">
        <v>4.3099999999999916E-2</v>
      </c>
      <c r="R190" s="9">
        <f>IF(INDEX('Pace of change parameters'!$E$29:$I$29,1,$B$6)=1,D190*(1+P190),D190)</f>
        <v>105024.29531542877</v>
      </c>
      <c r="S190" s="94">
        <f>IF(P190&lt;INDEX('Pace of change parameters'!$E$22:$I$22,1,$B$6),INDEX('Pace of change parameters'!$E$22:$I$22,1,$B$6),P190)</f>
        <v>5.123111039806183E-2</v>
      </c>
      <c r="T190" s="123">
        <v>4.3099999999999916E-2</v>
      </c>
      <c r="U190" s="108">
        <f t="shared" si="21"/>
        <v>105024.29531542877</v>
      </c>
      <c r="V190" s="122">
        <f>IF(J190&gt;INDEX('Pace of change parameters'!$E$24:$I$24,1,$B$6),0,IF(J190&lt;INDEX('Pace of change parameters'!$E$23:$I$23,1,$B$6),1,(J190-INDEX('Pace of change parameters'!$E$24:$I$24,1,$B$6))/(INDEX('Pace of change parameters'!$E$23:$I$23,1,$B$6)-INDEX('Pace of change parameters'!$E$24:$I$24,1,$B$6))))</f>
        <v>1</v>
      </c>
      <c r="W190" s="123">
        <f>MIN(S190, S190+(INDEX('Pace of change parameters'!$E$25:$I$25,1,$B$6)-S190)*(1-V190))</f>
        <v>5.123111039806183E-2</v>
      </c>
      <c r="X190" s="123">
        <v>4.3099999999999916E-2</v>
      </c>
      <c r="Y190" s="99">
        <f t="shared" si="22"/>
        <v>105024.29531542877</v>
      </c>
      <c r="Z190" s="88">
        <v>-3.6631482777419011E-2</v>
      </c>
      <c r="AA190" s="90">
        <f t="shared" si="26"/>
        <v>93660.4417681044</v>
      </c>
      <c r="AB190" s="90">
        <f>IF(INDEX('Pace of change parameters'!$E$27:$I$27,1,$B$6)=1,MAX(AA190,Y190),Y190)</f>
        <v>105024.29531542877</v>
      </c>
      <c r="AC190" s="88">
        <f t="shared" si="23"/>
        <v>5.123111039806183E-2</v>
      </c>
      <c r="AD190" s="134">
        <v>4.3099999999999916E-2</v>
      </c>
      <c r="AE190" s="51">
        <f t="shared" si="24"/>
        <v>105024</v>
      </c>
      <c r="AF190" s="51">
        <v>276.31942646414552</v>
      </c>
      <c r="AG190" s="15">
        <f t="shared" si="29"/>
        <v>5.1228154465197351E-2</v>
      </c>
      <c r="AH190" s="15">
        <f t="shared" si="29"/>
        <v>4.309706693082016E-2</v>
      </c>
      <c r="AI190" s="51"/>
      <c r="AJ190" s="51">
        <v>97221.821238387711</v>
      </c>
      <c r="AK190" s="51">
        <v>255.79179886874402</v>
      </c>
      <c r="AL190" s="15">
        <f t="shared" si="30"/>
        <v>8.025131253693929E-2</v>
      </c>
      <c r="AM190" s="53">
        <f t="shared" si="30"/>
        <v>8.025131253693929E-2</v>
      </c>
    </row>
    <row r="191" spans="1:39" x14ac:dyDescent="0.2">
      <c r="A191" s="160" t="s">
        <v>429</v>
      </c>
      <c r="B191" s="160" t="s">
        <v>430</v>
      </c>
      <c r="D191" s="62">
        <v>238364</v>
      </c>
      <c r="E191" s="67">
        <v>324.87143755379975</v>
      </c>
      <c r="F191" s="50"/>
      <c r="G191" s="82">
        <v>202420.98314766353</v>
      </c>
      <c r="H191" s="75">
        <v>274.35413462834765</v>
      </c>
      <c r="I191" s="84"/>
      <c r="J191" s="94">
        <f t="shared" si="28"/>
        <v>0.1775656668267267</v>
      </c>
      <c r="K191" s="117">
        <f t="shared" si="28"/>
        <v>0.18413173540790662</v>
      </c>
      <c r="L191" s="94">
        <v>4.8916292313859078E-2</v>
      </c>
      <c r="M191" s="88">
        <f>INDEX('Pace of change parameters'!$E$20:$I$20,1,$B$6)</f>
        <v>4.3099999999999999E-2</v>
      </c>
      <c r="N191" s="99">
        <f>IF(INDEX('Pace of change parameters'!$E$28:$I$28,1,$B$6)=1,(1+L191)*D191,D191)</f>
        <v>250023.88310110071</v>
      </c>
      <c r="O191" s="85">
        <f>IF(K191&lt;INDEX('Pace of change parameters'!$E$16:$I$16,1,$B$6),1,IF(K191&gt;INDEX('Pace of change parameters'!$E$17:$I$17,1,$B$6),0,(K191-INDEX('Pace of change parameters'!$E$17:$I$17,1,$B$6))/(INDEX('Pace of change parameters'!$E$16:$I$16,1,$B$6)-INDEX('Pace of change parameters'!$E$17:$I$17,1,$B$6))))</f>
        <v>0</v>
      </c>
      <c r="P191" s="52">
        <v>4.8916292313859078E-2</v>
      </c>
      <c r="Q191" s="52">
        <v>4.3099999999999916E-2</v>
      </c>
      <c r="R191" s="9">
        <f>IF(INDEX('Pace of change parameters'!$E$29:$I$29,1,$B$6)=1,D191*(1+P191),D191)</f>
        <v>250023.88310110071</v>
      </c>
      <c r="S191" s="94">
        <f>IF(P191&lt;INDEX('Pace of change parameters'!$E$22:$I$22,1,$B$6),INDEX('Pace of change parameters'!$E$22:$I$22,1,$B$6),P191)</f>
        <v>4.8916292313859078E-2</v>
      </c>
      <c r="T191" s="123">
        <v>4.3099999999999916E-2</v>
      </c>
      <c r="U191" s="108">
        <f t="shared" si="21"/>
        <v>250023.88310110071</v>
      </c>
      <c r="V191" s="122">
        <f>IF(J191&gt;INDEX('Pace of change parameters'!$E$24:$I$24,1,$B$6),0,IF(J191&lt;INDEX('Pace of change parameters'!$E$23:$I$23,1,$B$6),1,(J191-INDEX('Pace of change parameters'!$E$24:$I$24,1,$B$6))/(INDEX('Pace of change parameters'!$E$23:$I$23,1,$B$6)-INDEX('Pace of change parameters'!$E$24:$I$24,1,$B$6))))</f>
        <v>1</v>
      </c>
      <c r="W191" s="123">
        <f>MIN(S191, S191+(INDEX('Pace of change parameters'!$E$25:$I$25,1,$B$6)-S191)*(1-V191))</f>
        <v>4.8916292313859078E-2</v>
      </c>
      <c r="X191" s="123">
        <v>4.3099999999999916E-2</v>
      </c>
      <c r="Y191" s="99">
        <f t="shared" si="22"/>
        <v>250023.88310110071</v>
      </c>
      <c r="Z191" s="88">
        <v>-4.7695003832848415E-2</v>
      </c>
      <c r="AA191" s="90">
        <f t="shared" si="26"/>
        <v>202470.62463965328</v>
      </c>
      <c r="AB191" s="90">
        <f>IF(INDEX('Pace of change parameters'!$E$27:$I$27,1,$B$6)=1,MAX(AA191,Y191),Y191)</f>
        <v>250023.88310110071</v>
      </c>
      <c r="AC191" s="88">
        <f t="shared" si="23"/>
        <v>4.8916292313859078E-2</v>
      </c>
      <c r="AD191" s="134">
        <v>4.3099999999999916E-2</v>
      </c>
      <c r="AE191" s="51">
        <f t="shared" si="24"/>
        <v>250024</v>
      </c>
      <c r="AF191" s="51">
        <v>338.87355495294048</v>
      </c>
      <c r="AG191" s="15">
        <f t="shared" si="29"/>
        <v>4.8916782735648034E-2</v>
      </c>
      <c r="AH191" s="15">
        <f t="shared" si="29"/>
        <v>4.3100487702375956E-2</v>
      </c>
      <c r="AI191" s="51"/>
      <c r="AJ191" s="51">
        <v>212611.11246350638</v>
      </c>
      <c r="AK191" s="51">
        <v>288.16547012689915</v>
      </c>
      <c r="AL191" s="15">
        <f t="shared" si="30"/>
        <v>0.17596863636615123</v>
      </c>
      <c r="AM191" s="53">
        <f t="shared" si="30"/>
        <v>0.17596863636615123</v>
      </c>
    </row>
    <row r="192" spans="1:39" x14ac:dyDescent="0.2">
      <c r="A192" s="160" t="s">
        <v>431</v>
      </c>
      <c r="B192" s="160" t="s">
        <v>432</v>
      </c>
      <c r="D192" s="62">
        <v>55710</v>
      </c>
      <c r="E192" s="67">
        <v>245.09516450735552</v>
      </c>
      <c r="F192" s="50"/>
      <c r="G192" s="82">
        <v>54761.588861680226</v>
      </c>
      <c r="H192" s="75">
        <v>239.62762296922236</v>
      </c>
      <c r="I192" s="84"/>
      <c r="J192" s="94">
        <f t="shared" si="28"/>
        <v>1.7318911997154185E-2</v>
      </c>
      <c r="K192" s="117">
        <f t="shared" si="28"/>
        <v>2.2816824998658003E-2</v>
      </c>
      <c r="L192" s="94">
        <v>4.8737242151146276E-2</v>
      </c>
      <c r="M192" s="88">
        <f>INDEX('Pace of change parameters'!$E$20:$I$20,1,$B$6)</f>
        <v>4.3099999999999999E-2</v>
      </c>
      <c r="N192" s="99">
        <f>IF(INDEX('Pace of change parameters'!$E$28:$I$28,1,$B$6)=1,(1+L192)*D192,D192)</f>
        <v>58425.151760240362</v>
      </c>
      <c r="O192" s="85">
        <f>IF(K192&lt;INDEX('Pace of change parameters'!$E$16:$I$16,1,$B$6),1,IF(K192&gt;INDEX('Pace of change parameters'!$E$17:$I$17,1,$B$6),0,(K192-INDEX('Pace of change parameters'!$E$17:$I$17,1,$B$6))/(INDEX('Pace of change parameters'!$E$16:$I$16,1,$B$6)-INDEX('Pace of change parameters'!$E$17:$I$17,1,$B$6))))</f>
        <v>0</v>
      </c>
      <c r="P192" s="52">
        <v>4.8737242151146276E-2</v>
      </c>
      <c r="Q192" s="52">
        <v>4.3099999999999916E-2</v>
      </c>
      <c r="R192" s="9">
        <f>IF(INDEX('Pace of change parameters'!$E$29:$I$29,1,$B$6)=1,D192*(1+P192),D192)</f>
        <v>58425.151760240362</v>
      </c>
      <c r="S192" s="94">
        <f>IF(P192&lt;INDEX('Pace of change parameters'!$E$22:$I$22,1,$B$6),INDEX('Pace of change parameters'!$E$22:$I$22,1,$B$6),P192)</f>
        <v>4.8737242151146276E-2</v>
      </c>
      <c r="T192" s="123">
        <v>4.3099999999999916E-2</v>
      </c>
      <c r="U192" s="108">
        <f t="shared" si="21"/>
        <v>58425.151760240362</v>
      </c>
      <c r="V192" s="122">
        <f>IF(J192&gt;INDEX('Pace of change parameters'!$E$24:$I$24,1,$B$6),0,IF(J192&lt;INDEX('Pace of change parameters'!$E$23:$I$23,1,$B$6),1,(J192-INDEX('Pace of change parameters'!$E$24:$I$24,1,$B$6))/(INDEX('Pace of change parameters'!$E$23:$I$23,1,$B$6)-INDEX('Pace of change parameters'!$E$24:$I$24,1,$B$6))))</f>
        <v>1</v>
      </c>
      <c r="W192" s="123">
        <f>MIN(S192, S192+(INDEX('Pace of change parameters'!$E$25:$I$25,1,$B$6)-S192)*(1-V192))</f>
        <v>4.8737242151146276E-2</v>
      </c>
      <c r="X192" s="123">
        <v>4.3099999999999916E-2</v>
      </c>
      <c r="Y192" s="99">
        <f t="shared" si="22"/>
        <v>58425.151760240362</v>
      </c>
      <c r="Z192" s="88">
        <v>0</v>
      </c>
      <c r="AA192" s="90">
        <f t="shared" si="26"/>
        <v>57518.356778544192</v>
      </c>
      <c r="AB192" s="90">
        <f>IF(INDEX('Pace of change parameters'!$E$27:$I$27,1,$B$6)=1,MAX(AA192,Y192),Y192)</f>
        <v>58425.151760240362</v>
      </c>
      <c r="AC192" s="88">
        <f t="shared" si="23"/>
        <v>4.8737242151146276E-2</v>
      </c>
      <c r="AD192" s="134">
        <v>4.3099999999999916E-2</v>
      </c>
      <c r="AE192" s="51">
        <f t="shared" si="24"/>
        <v>58425</v>
      </c>
      <c r="AF192" s="51">
        <v>255.65810202000142</v>
      </c>
      <c r="AG192" s="15">
        <f t="shared" si="29"/>
        <v>4.8734518039849295E-2</v>
      </c>
      <c r="AH192" s="15">
        <f t="shared" si="29"/>
        <v>4.3097290531526999E-2</v>
      </c>
      <c r="AI192" s="51"/>
      <c r="AJ192" s="51">
        <v>57518.356778544192</v>
      </c>
      <c r="AK192" s="51">
        <v>251.69078177684025</v>
      </c>
      <c r="AL192" s="15">
        <f t="shared" si="30"/>
        <v>1.576267599136294E-2</v>
      </c>
      <c r="AM192" s="53">
        <f t="shared" si="30"/>
        <v>1.576267599136294E-2</v>
      </c>
    </row>
    <row r="193" spans="1:39" x14ac:dyDescent="0.2">
      <c r="A193" s="160" t="s">
        <v>433</v>
      </c>
      <c r="B193" s="160" t="s">
        <v>434</v>
      </c>
      <c r="D193" s="62">
        <v>44296</v>
      </c>
      <c r="E193" s="67">
        <v>277.8872116180118</v>
      </c>
      <c r="F193" s="50"/>
      <c r="G193" s="82">
        <v>43512.927798831341</v>
      </c>
      <c r="H193" s="75">
        <v>269.94969570085777</v>
      </c>
      <c r="I193" s="84"/>
      <c r="J193" s="94">
        <f t="shared" si="28"/>
        <v>1.7996311459181902E-2</v>
      </c>
      <c r="K193" s="117">
        <f t="shared" si="28"/>
        <v>2.9403685366439225E-2</v>
      </c>
      <c r="L193" s="94">
        <v>5.4788678621638942E-2</v>
      </c>
      <c r="M193" s="88">
        <f>INDEX('Pace of change parameters'!$E$20:$I$20,1,$B$6)</f>
        <v>4.3099999999999999E-2</v>
      </c>
      <c r="N193" s="99">
        <f>IF(INDEX('Pace of change parameters'!$E$28:$I$28,1,$B$6)=1,(1+L193)*D193,D193)</f>
        <v>46722.919308224118</v>
      </c>
      <c r="O193" s="85">
        <f>IF(K193&lt;INDEX('Pace of change parameters'!$E$16:$I$16,1,$B$6),1,IF(K193&gt;INDEX('Pace of change parameters'!$E$17:$I$17,1,$B$6),0,(K193-INDEX('Pace of change parameters'!$E$17:$I$17,1,$B$6))/(INDEX('Pace of change parameters'!$E$16:$I$16,1,$B$6)-INDEX('Pace of change parameters'!$E$17:$I$17,1,$B$6))))</f>
        <v>0</v>
      </c>
      <c r="P193" s="52">
        <v>5.4788678621638942E-2</v>
      </c>
      <c r="Q193" s="52">
        <v>4.3099999999999916E-2</v>
      </c>
      <c r="R193" s="9">
        <f>IF(INDEX('Pace of change parameters'!$E$29:$I$29,1,$B$6)=1,D193*(1+P193),D193)</f>
        <v>46722.919308224118</v>
      </c>
      <c r="S193" s="94">
        <f>IF(P193&lt;INDEX('Pace of change parameters'!$E$22:$I$22,1,$B$6),INDEX('Pace of change parameters'!$E$22:$I$22,1,$B$6),P193)</f>
        <v>5.4788678621638942E-2</v>
      </c>
      <c r="T193" s="123">
        <v>4.3099999999999916E-2</v>
      </c>
      <c r="U193" s="108">
        <f t="shared" si="21"/>
        <v>46722.919308224118</v>
      </c>
      <c r="V193" s="122">
        <f>IF(J193&gt;INDEX('Pace of change parameters'!$E$24:$I$24,1,$B$6),0,IF(J193&lt;INDEX('Pace of change parameters'!$E$23:$I$23,1,$B$6),1,(J193-INDEX('Pace of change parameters'!$E$24:$I$24,1,$B$6))/(INDEX('Pace of change parameters'!$E$23:$I$23,1,$B$6)-INDEX('Pace of change parameters'!$E$24:$I$24,1,$B$6))))</f>
        <v>1</v>
      </c>
      <c r="W193" s="123">
        <f>MIN(S193, S193+(INDEX('Pace of change parameters'!$E$25:$I$25,1,$B$6)-S193)*(1-V193))</f>
        <v>5.4788678621638942E-2</v>
      </c>
      <c r="X193" s="123">
        <v>4.3099999999999916E-2</v>
      </c>
      <c r="Y193" s="99">
        <f t="shared" si="22"/>
        <v>46722.919308224118</v>
      </c>
      <c r="Z193" s="88">
        <v>-4.1809204061489247E-3</v>
      </c>
      <c r="AA193" s="90">
        <f t="shared" si="26"/>
        <v>45512.341457454211</v>
      </c>
      <c r="AB193" s="90">
        <f>IF(INDEX('Pace of change parameters'!$E$27:$I$27,1,$B$6)=1,MAX(AA193,Y193),Y193)</f>
        <v>46722.919308224118</v>
      </c>
      <c r="AC193" s="88">
        <f t="shared" si="23"/>
        <v>5.4788678621638942E-2</v>
      </c>
      <c r="AD193" s="134">
        <v>4.3099999999999916E-2</v>
      </c>
      <c r="AE193" s="51">
        <f t="shared" si="24"/>
        <v>46723</v>
      </c>
      <c r="AF193" s="51">
        <v>289.86465104216518</v>
      </c>
      <c r="AG193" s="15">
        <f t="shared" si="29"/>
        <v>5.4790500270904818E-2</v>
      </c>
      <c r="AH193" s="15">
        <f t="shared" si="29"/>
        <v>4.3101801462593903E-2</v>
      </c>
      <c r="AI193" s="51"/>
      <c r="AJ193" s="51">
        <v>45703.423834795984</v>
      </c>
      <c r="AK193" s="51">
        <v>283.53930615125984</v>
      </c>
      <c r="AL193" s="15">
        <f t="shared" si="30"/>
        <v>2.2308529200995464E-2</v>
      </c>
      <c r="AM193" s="53">
        <f t="shared" si="30"/>
        <v>2.2308529200995464E-2</v>
      </c>
    </row>
    <row r="194" spans="1:39" x14ac:dyDescent="0.2">
      <c r="A194" s="160" t="s">
        <v>435</v>
      </c>
      <c r="B194" s="160" t="s">
        <v>436</v>
      </c>
      <c r="D194" s="62">
        <v>53344</v>
      </c>
      <c r="E194" s="67">
        <v>246.70014339955193</v>
      </c>
      <c r="F194" s="50"/>
      <c r="G194" s="82">
        <v>51594.356737317627</v>
      </c>
      <c r="H194" s="75">
        <v>237.4147802758884</v>
      </c>
      <c r="I194" s="84"/>
      <c r="J194" s="94">
        <f t="shared" si="28"/>
        <v>3.3911523920926667E-2</v>
      </c>
      <c r="K194" s="117">
        <f t="shared" si="28"/>
        <v>3.9110299337191456E-2</v>
      </c>
      <c r="L194" s="94">
        <v>4.8344977458168348E-2</v>
      </c>
      <c r="M194" s="88">
        <f>INDEX('Pace of change parameters'!$E$20:$I$20,1,$B$6)</f>
        <v>4.3099999999999999E-2</v>
      </c>
      <c r="N194" s="99">
        <f>IF(INDEX('Pace of change parameters'!$E$28:$I$28,1,$B$6)=1,(1+L194)*D194,D194)</f>
        <v>55922.914477528531</v>
      </c>
      <c r="O194" s="85">
        <f>IF(K194&lt;INDEX('Pace of change parameters'!$E$16:$I$16,1,$B$6),1,IF(K194&gt;INDEX('Pace of change parameters'!$E$17:$I$17,1,$B$6),0,(K194-INDEX('Pace of change parameters'!$E$17:$I$17,1,$B$6))/(INDEX('Pace of change parameters'!$E$16:$I$16,1,$B$6)-INDEX('Pace of change parameters'!$E$17:$I$17,1,$B$6))))</f>
        <v>0</v>
      </c>
      <c r="P194" s="52">
        <v>4.8344977458168348E-2</v>
      </c>
      <c r="Q194" s="52">
        <v>4.3099999999999916E-2</v>
      </c>
      <c r="R194" s="9">
        <f>IF(INDEX('Pace of change parameters'!$E$29:$I$29,1,$B$6)=1,D194*(1+P194),D194)</f>
        <v>55922.914477528531</v>
      </c>
      <c r="S194" s="94">
        <f>IF(P194&lt;INDEX('Pace of change parameters'!$E$22:$I$22,1,$B$6),INDEX('Pace of change parameters'!$E$22:$I$22,1,$B$6),P194)</f>
        <v>4.8344977458168348E-2</v>
      </c>
      <c r="T194" s="123">
        <v>4.3099999999999916E-2</v>
      </c>
      <c r="U194" s="108">
        <f t="shared" si="21"/>
        <v>55922.914477528531</v>
      </c>
      <c r="V194" s="122">
        <f>IF(J194&gt;INDEX('Pace of change parameters'!$E$24:$I$24,1,$B$6),0,IF(J194&lt;INDEX('Pace of change parameters'!$E$23:$I$23,1,$B$6),1,(J194-INDEX('Pace of change parameters'!$E$24:$I$24,1,$B$6))/(INDEX('Pace of change parameters'!$E$23:$I$23,1,$B$6)-INDEX('Pace of change parameters'!$E$24:$I$24,1,$B$6))))</f>
        <v>1</v>
      </c>
      <c r="W194" s="123">
        <f>MIN(S194, S194+(INDEX('Pace of change parameters'!$E$25:$I$25,1,$B$6)-S194)*(1-V194))</f>
        <v>4.8344977458168348E-2</v>
      </c>
      <c r="X194" s="123">
        <v>4.3099999999999916E-2</v>
      </c>
      <c r="Y194" s="99">
        <f t="shared" si="22"/>
        <v>55922.914477528531</v>
      </c>
      <c r="Z194" s="88">
        <v>-3.1453879952664021E-2</v>
      </c>
      <c r="AA194" s="90">
        <f t="shared" si="26"/>
        <v>52487.143502118139</v>
      </c>
      <c r="AB194" s="90">
        <f>IF(INDEX('Pace of change parameters'!$E$27:$I$27,1,$B$6)=1,MAX(AA194,Y194),Y194)</f>
        <v>55922.914477528531</v>
      </c>
      <c r="AC194" s="88">
        <f t="shared" si="23"/>
        <v>4.8344977458168348E-2</v>
      </c>
      <c r="AD194" s="134">
        <v>4.3099999999999916E-2</v>
      </c>
      <c r="AE194" s="51">
        <f t="shared" si="24"/>
        <v>55923</v>
      </c>
      <c r="AF194" s="51">
        <v>257.33331311727426</v>
      </c>
      <c r="AG194" s="15">
        <f t="shared" si="29"/>
        <v>4.8346580683863216E-2</v>
      </c>
      <c r="AH194" s="15">
        <f t="shared" si="29"/>
        <v>4.3101595204592114E-2</v>
      </c>
      <c r="AI194" s="51"/>
      <c r="AJ194" s="51">
        <v>54191.682167445906</v>
      </c>
      <c r="AK194" s="51">
        <v>249.36654177256523</v>
      </c>
      <c r="AL194" s="15">
        <f t="shared" si="30"/>
        <v>3.1948036364778831E-2</v>
      </c>
      <c r="AM194" s="53">
        <f t="shared" si="30"/>
        <v>3.1948036364778831E-2</v>
      </c>
    </row>
    <row r="195" spans="1:39" x14ac:dyDescent="0.2">
      <c r="A195" s="160" t="s">
        <v>437</v>
      </c>
      <c r="B195" s="160" t="s">
        <v>438</v>
      </c>
      <c r="D195" s="62">
        <v>60838</v>
      </c>
      <c r="E195" s="67">
        <v>298.00635741785976</v>
      </c>
      <c r="F195" s="50"/>
      <c r="G195" s="82">
        <v>63077.482183607768</v>
      </c>
      <c r="H195" s="75">
        <v>307.35707447123553</v>
      </c>
      <c r="I195" s="84"/>
      <c r="J195" s="94">
        <f t="shared" si="28"/>
        <v>-3.550367113717412E-2</v>
      </c>
      <c r="K195" s="117">
        <f t="shared" si="28"/>
        <v>-3.0422976498791665E-2</v>
      </c>
      <c r="L195" s="94">
        <v>4.859475660891821E-2</v>
      </c>
      <c r="M195" s="88">
        <f>INDEX('Pace of change parameters'!$E$20:$I$20,1,$B$6)</f>
        <v>4.3099999999999999E-2</v>
      </c>
      <c r="N195" s="99">
        <f>IF(INDEX('Pace of change parameters'!$E$28:$I$28,1,$B$6)=1,(1+L195)*D195,D195)</f>
        <v>63794.407802573369</v>
      </c>
      <c r="O195" s="85">
        <f>IF(K195&lt;INDEX('Pace of change parameters'!$E$16:$I$16,1,$B$6),1,IF(K195&gt;INDEX('Pace of change parameters'!$E$17:$I$17,1,$B$6),0,(K195-INDEX('Pace of change parameters'!$E$17:$I$17,1,$B$6))/(INDEX('Pace of change parameters'!$E$16:$I$16,1,$B$6)-INDEX('Pace of change parameters'!$E$17:$I$17,1,$B$6))))</f>
        <v>0</v>
      </c>
      <c r="P195" s="52">
        <v>4.859475660891821E-2</v>
      </c>
      <c r="Q195" s="52">
        <v>4.3099999999999916E-2</v>
      </c>
      <c r="R195" s="9">
        <f>IF(INDEX('Pace of change parameters'!$E$29:$I$29,1,$B$6)=1,D195*(1+P195),D195)</f>
        <v>63794.407802573369</v>
      </c>
      <c r="S195" s="94">
        <f>IF(P195&lt;INDEX('Pace of change parameters'!$E$22:$I$22,1,$B$6),INDEX('Pace of change parameters'!$E$22:$I$22,1,$B$6),P195)</f>
        <v>4.859475660891821E-2</v>
      </c>
      <c r="T195" s="123">
        <v>4.3099999999999916E-2</v>
      </c>
      <c r="U195" s="108">
        <f t="shared" si="21"/>
        <v>63794.407802573369</v>
      </c>
      <c r="V195" s="122">
        <f>IF(J195&gt;INDEX('Pace of change parameters'!$E$24:$I$24,1,$B$6),0,IF(J195&lt;INDEX('Pace of change parameters'!$E$23:$I$23,1,$B$6),1,(J195-INDEX('Pace of change parameters'!$E$24:$I$24,1,$B$6))/(INDEX('Pace of change parameters'!$E$23:$I$23,1,$B$6)-INDEX('Pace of change parameters'!$E$24:$I$24,1,$B$6))))</f>
        <v>1</v>
      </c>
      <c r="W195" s="123">
        <f>MIN(S195, S195+(INDEX('Pace of change parameters'!$E$25:$I$25,1,$B$6)-S195)*(1-V195))</f>
        <v>4.859475660891821E-2</v>
      </c>
      <c r="X195" s="123">
        <v>4.3099999999999916E-2</v>
      </c>
      <c r="Y195" s="99">
        <f t="shared" si="22"/>
        <v>63794.407802573369</v>
      </c>
      <c r="Z195" s="88">
        <v>0</v>
      </c>
      <c r="AA195" s="90">
        <f t="shared" si="26"/>
        <v>66252.882729409117</v>
      </c>
      <c r="AB195" s="90">
        <f>IF(INDEX('Pace of change parameters'!$E$27:$I$27,1,$B$6)=1,MAX(AA195,Y195),Y195)</f>
        <v>63794.407802573369</v>
      </c>
      <c r="AC195" s="88">
        <f t="shared" si="23"/>
        <v>4.859475660891821E-2</v>
      </c>
      <c r="AD195" s="134">
        <v>4.3099999999999916E-2</v>
      </c>
      <c r="AE195" s="51">
        <f t="shared" si="24"/>
        <v>63794</v>
      </c>
      <c r="AF195" s="51">
        <v>310.8484443266745</v>
      </c>
      <c r="AG195" s="15">
        <f t="shared" si="29"/>
        <v>4.8588053519182051E-2</v>
      </c>
      <c r="AH195" s="15">
        <f t="shared" si="29"/>
        <v>4.3093332035221588E-2</v>
      </c>
      <c r="AI195" s="51"/>
      <c r="AJ195" s="51">
        <v>66252.882729409117</v>
      </c>
      <c r="AK195" s="51">
        <v>322.82981986698468</v>
      </c>
      <c r="AL195" s="15">
        <f t="shared" si="30"/>
        <v>-3.7113596089874523E-2</v>
      </c>
      <c r="AM195" s="53">
        <f t="shared" si="30"/>
        <v>-3.7113596089874412E-2</v>
      </c>
    </row>
    <row r="196" spans="1:39" x14ac:dyDescent="0.2">
      <c r="A196" s="160" t="s">
        <v>439</v>
      </c>
      <c r="B196" s="160" t="s">
        <v>440</v>
      </c>
      <c r="D196" s="62">
        <v>28201</v>
      </c>
      <c r="E196" s="67">
        <v>201.132486353676</v>
      </c>
      <c r="F196" s="50"/>
      <c r="G196" s="82">
        <v>28470.898692990959</v>
      </c>
      <c r="H196" s="75">
        <v>202.4584473815454</v>
      </c>
      <c r="I196" s="84"/>
      <c r="J196" s="94">
        <f t="shared" si="28"/>
        <v>-9.479809397706318E-3</v>
      </c>
      <c r="K196" s="117">
        <f t="shared" si="28"/>
        <v>-6.5492995971194734E-3</v>
      </c>
      <c r="L196" s="94">
        <v>4.6186070129608625E-2</v>
      </c>
      <c r="M196" s="88">
        <f>INDEX('Pace of change parameters'!$E$20:$I$20,1,$B$6)</f>
        <v>4.3099999999999999E-2</v>
      </c>
      <c r="N196" s="99">
        <f>IF(INDEX('Pace of change parameters'!$E$28:$I$28,1,$B$6)=1,(1+L196)*D196,D196)</f>
        <v>29503.493363725094</v>
      </c>
      <c r="O196" s="85">
        <f>IF(K196&lt;INDEX('Pace of change parameters'!$E$16:$I$16,1,$B$6),1,IF(K196&gt;INDEX('Pace of change parameters'!$E$17:$I$17,1,$B$6),0,(K196-INDEX('Pace of change parameters'!$E$17:$I$17,1,$B$6))/(INDEX('Pace of change parameters'!$E$16:$I$16,1,$B$6)-INDEX('Pace of change parameters'!$E$17:$I$17,1,$B$6))))</f>
        <v>0</v>
      </c>
      <c r="P196" s="52">
        <v>4.6186070129608625E-2</v>
      </c>
      <c r="Q196" s="52">
        <v>4.3099999999999916E-2</v>
      </c>
      <c r="R196" s="9">
        <f>IF(INDEX('Pace of change parameters'!$E$29:$I$29,1,$B$6)=1,D196*(1+P196),D196)</f>
        <v>29503.493363725094</v>
      </c>
      <c r="S196" s="94">
        <f>IF(P196&lt;INDEX('Pace of change parameters'!$E$22:$I$22,1,$B$6),INDEX('Pace of change parameters'!$E$22:$I$22,1,$B$6),P196)</f>
        <v>4.6186070129608625E-2</v>
      </c>
      <c r="T196" s="123">
        <v>4.3099999999999916E-2</v>
      </c>
      <c r="U196" s="108">
        <f t="shared" si="21"/>
        <v>29503.493363725094</v>
      </c>
      <c r="V196" s="122">
        <f>IF(J196&gt;INDEX('Pace of change parameters'!$E$24:$I$24,1,$B$6),0,IF(J196&lt;INDEX('Pace of change parameters'!$E$23:$I$23,1,$B$6),1,(J196-INDEX('Pace of change parameters'!$E$24:$I$24,1,$B$6))/(INDEX('Pace of change parameters'!$E$23:$I$23,1,$B$6)-INDEX('Pace of change parameters'!$E$24:$I$24,1,$B$6))))</f>
        <v>1</v>
      </c>
      <c r="W196" s="123">
        <f>MIN(S196, S196+(INDEX('Pace of change parameters'!$E$25:$I$25,1,$B$6)-S196)*(1-V196))</f>
        <v>4.6186070129608625E-2</v>
      </c>
      <c r="X196" s="123">
        <v>4.3099999999999916E-2</v>
      </c>
      <c r="Y196" s="99">
        <f t="shared" si="22"/>
        <v>29503.493363725094</v>
      </c>
      <c r="Z196" s="88">
        <v>-3.1205620276022028E-2</v>
      </c>
      <c r="AA196" s="90">
        <f t="shared" si="26"/>
        <v>28970.982026122354</v>
      </c>
      <c r="AB196" s="90">
        <f>IF(INDEX('Pace of change parameters'!$E$27:$I$27,1,$B$6)=1,MAX(AA196,Y196),Y196)</f>
        <v>29503.493363725094</v>
      </c>
      <c r="AC196" s="88">
        <f t="shared" si="23"/>
        <v>4.6186070129608625E-2</v>
      </c>
      <c r="AD196" s="134">
        <v>4.3099999999999916E-2</v>
      </c>
      <c r="AE196" s="51">
        <f t="shared" si="24"/>
        <v>29503</v>
      </c>
      <c r="AF196" s="51">
        <v>209.7977881733749</v>
      </c>
      <c r="AG196" s="15">
        <f t="shared" si="29"/>
        <v>4.6168575582426152E-2</v>
      </c>
      <c r="AH196" s="15">
        <f t="shared" si="29"/>
        <v>4.3082557058742088E-2</v>
      </c>
      <c r="AI196" s="51"/>
      <c r="AJ196" s="51">
        <v>29904.159884140288</v>
      </c>
      <c r="AK196" s="51">
        <v>212.65046269449206</v>
      </c>
      <c r="AL196" s="15">
        <f t="shared" si="30"/>
        <v>-1.3414852170886227E-2</v>
      </c>
      <c r="AM196" s="53">
        <f t="shared" si="30"/>
        <v>-1.3414852170886227E-2</v>
      </c>
    </row>
    <row r="197" spans="1:39" x14ac:dyDescent="0.2">
      <c r="A197" s="160" t="s">
        <v>441</v>
      </c>
      <c r="B197" s="160" t="s">
        <v>442</v>
      </c>
      <c r="D197" s="62">
        <v>86383</v>
      </c>
      <c r="E197" s="67">
        <v>307.17675045983009</v>
      </c>
      <c r="F197" s="50"/>
      <c r="G197" s="82">
        <v>73502.176616685654</v>
      </c>
      <c r="H197" s="75">
        <v>260.17679953183335</v>
      </c>
      <c r="I197" s="84"/>
      <c r="J197" s="94">
        <f t="shared" si="28"/>
        <v>0.17524410808251201</v>
      </c>
      <c r="K197" s="117">
        <f t="shared" si="28"/>
        <v>0.18064620293803779</v>
      </c>
      <c r="L197" s="94">
        <v>4.7894684870186222E-2</v>
      </c>
      <c r="M197" s="88">
        <f>INDEX('Pace of change parameters'!$E$20:$I$20,1,$B$6)</f>
        <v>4.3099999999999999E-2</v>
      </c>
      <c r="N197" s="99">
        <f>IF(INDEX('Pace of change parameters'!$E$28:$I$28,1,$B$6)=1,(1+L197)*D197,D197)</f>
        <v>90520.286563141301</v>
      </c>
      <c r="O197" s="85">
        <f>IF(K197&lt;INDEX('Pace of change parameters'!$E$16:$I$16,1,$B$6),1,IF(K197&gt;INDEX('Pace of change parameters'!$E$17:$I$17,1,$B$6),0,(K197-INDEX('Pace of change parameters'!$E$17:$I$17,1,$B$6))/(INDEX('Pace of change parameters'!$E$16:$I$16,1,$B$6)-INDEX('Pace of change parameters'!$E$17:$I$17,1,$B$6))))</f>
        <v>0</v>
      </c>
      <c r="P197" s="52">
        <v>4.7894684870186222E-2</v>
      </c>
      <c r="Q197" s="52">
        <v>4.3099999999999916E-2</v>
      </c>
      <c r="R197" s="9">
        <f>IF(INDEX('Pace of change parameters'!$E$29:$I$29,1,$B$6)=1,D197*(1+P197),D197)</f>
        <v>90520.286563141301</v>
      </c>
      <c r="S197" s="94">
        <f>IF(P197&lt;INDEX('Pace of change parameters'!$E$22:$I$22,1,$B$6),INDEX('Pace of change parameters'!$E$22:$I$22,1,$B$6),P197)</f>
        <v>4.7894684870186222E-2</v>
      </c>
      <c r="T197" s="123">
        <v>4.3099999999999916E-2</v>
      </c>
      <c r="U197" s="108">
        <f t="shared" si="21"/>
        <v>90520.286563141301</v>
      </c>
      <c r="V197" s="122">
        <f>IF(J197&gt;INDEX('Pace of change parameters'!$E$24:$I$24,1,$B$6),0,IF(J197&lt;INDEX('Pace of change parameters'!$E$23:$I$23,1,$B$6),1,(J197-INDEX('Pace of change parameters'!$E$24:$I$24,1,$B$6))/(INDEX('Pace of change parameters'!$E$23:$I$23,1,$B$6)-INDEX('Pace of change parameters'!$E$24:$I$24,1,$B$6))))</f>
        <v>1</v>
      </c>
      <c r="W197" s="123">
        <f>MIN(S197, S197+(INDEX('Pace of change parameters'!$E$25:$I$25,1,$B$6)-S197)*(1-V197))</f>
        <v>4.7894684870186222E-2</v>
      </c>
      <c r="X197" s="123">
        <v>4.3099999999999916E-2</v>
      </c>
      <c r="Y197" s="99">
        <f t="shared" si="22"/>
        <v>90520.286563141301</v>
      </c>
      <c r="Z197" s="88">
        <v>-4.6657824789475444E-2</v>
      </c>
      <c r="AA197" s="90">
        <f t="shared" si="26"/>
        <v>73600.274886754371</v>
      </c>
      <c r="AB197" s="90">
        <f>IF(INDEX('Pace of change parameters'!$E$27:$I$27,1,$B$6)=1,MAX(AA197,Y197),Y197)</f>
        <v>90520.286563141301</v>
      </c>
      <c r="AC197" s="88">
        <f t="shared" si="23"/>
        <v>4.7894684870186222E-2</v>
      </c>
      <c r="AD197" s="134">
        <v>4.3099999999999916E-2</v>
      </c>
      <c r="AE197" s="51">
        <f t="shared" si="24"/>
        <v>90520</v>
      </c>
      <c r="AF197" s="51">
        <v>320.41505405263359</v>
      </c>
      <c r="AG197" s="15">
        <f t="shared" si="29"/>
        <v>4.7891367514441452E-2</v>
      </c>
      <c r="AH197" s="15">
        <f t="shared" si="29"/>
        <v>4.3096697822951668E-2</v>
      </c>
      <c r="AI197" s="51"/>
      <c r="AJ197" s="51">
        <v>77202.369517011422</v>
      </c>
      <c r="AK197" s="51">
        <v>273.27442997994484</v>
      </c>
      <c r="AL197" s="15">
        <f t="shared" si="30"/>
        <v>0.172502872208528</v>
      </c>
      <c r="AM197" s="53">
        <f t="shared" si="30"/>
        <v>0.172502872208528</v>
      </c>
    </row>
    <row r="198" spans="1:39" x14ac:dyDescent="0.2">
      <c r="A198" s="160" t="s">
        <v>443</v>
      </c>
      <c r="B198" s="160" t="s">
        <v>444</v>
      </c>
      <c r="D198" s="62">
        <v>91410</v>
      </c>
      <c r="E198" s="67">
        <v>291.39083240747931</v>
      </c>
      <c r="F198" s="50"/>
      <c r="G198" s="82">
        <v>92476.685783095003</v>
      </c>
      <c r="H198" s="75">
        <v>292.14757420204904</v>
      </c>
      <c r="I198" s="84"/>
      <c r="J198" s="94">
        <f t="shared" si="28"/>
        <v>-1.1534645452118908E-2</v>
      </c>
      <c r="K198" s="117">
        <f t="shared" si="28"/>
        <v>-2.590272387633652E-3</v>
      </c>
      <c r="L198" s="94">
        <v>5.2538748157068049E-2</v>
      </c>
      <c r="M198" s="88">
        <f>INDEX('Pace of change parameters'!$E$20:$I$20,1,$B$6)</f>
        <v>4.3099999999999999E-2</v>
      </c>
      <c r="N198" s="99">
        <f>IF(INDEX('Pace of change parameters'!$E$28:$I$28,1,$B$6)=1,(1+L198)*D198,D198)</f>
        <v>96212.566969037594</v>
      </c>
      <c r="O198" s="85">
        <f>IF(K198&lt;INDEX('Pace of change parameters'!$E$16:$I$16,1,$B$6),1,IF(K198&gt;INDEX('Pace of change parameters'!$E$17:$I$17,1,$B$6),0,(K198-INDEX('Pace of change parameters'!$E$17:$I$17,1,$B$6))/(INDEX('Pace of change parameters'!$E$16:$I$16,1,$B$6)-INDEX('Pace of change parameters'!$E$17:$I$17,1,$B$6))))</f>
        <v>0</v>
      </c>
      <c r="P198" s="52">
        <v>5.2538748157068049E-2</v>
      </c>
      <c r="Q198" s="52">
        <v>4.3099999999999916E-2</v>
      </c>
      <c r="R198" s="9">
        <f>IF(INDEX('Pace of change parameters'!$E$29:$I$29,1,$B$6)=1,D198*(1+P198),D198)</f>
        <v>96212.566969037594</v>
      </c>
      <c r="S198" s="94">
        <f>IF(P198&lt;INDEX('Pace of change parameters'!$E$22:$I$22,1,$B$6),INDEX('Pace of change parameters'!$E$22:$I$22,1,$B$6),P198)</f>
        <v>5.2538748157068049E-2</v>
      </c>
      <c r="T198" s="123">
        <v>4.3099999999999916E-2</v>
      </c>
      <c r="U198" s="108">
        <f t="shared" si="21"/>
        <v>96212.566969037594</v>
      </c>
      <c r="V198" s="122">
        <f>IF(J198&gt;INDEX('Pace of change parameters'!$E$24:$I$24,1,$B$6),0,IF(J198&lt;INDEX('Pace of change parameters'!$E$23:$I$23,1,$B$6),1,(J198-INDEX('Pace of change parameters'!$E$24:$I$24,1,$B$6))/(INDEX('Pace of change parameters'!$E$23:$I$23,1,$B$6)-INDEX('Pace of change parameters'!$E$24:$I$24,1,$B$6))))</f>
        <v>1</v>
      </c>
      <c r="W198" s="123">
        <f>MIN(S198, S198+(INDEX('Pace of change parameters'!$E$25:$I$25,1,$B$6)-S198)*(1-V198))</f>
        <v>5.2538748157068049E-2</v>
      </c>
      <c r="X198" s="123">
        <v>4.3099999999999916E-2</v>
      </c>
      <c r="Y198" s="99">
        <f t="shared" si="22"/>
        <v>96212.566969037594</v>
      </c>
      <c r="Z198" s="88">
        <v>-2.3909378372766743E-2</v>
      </c>
      <c r="AA198" s="90">
        <f t="shared" si="26"/>
        <v>94809.711925235402</v>
      </c>
      <c r="AB198" s="90">
        <f>IF(INDEX('Pace of change parameters'!$E$27:$I$27,1,$B$6)=1,MAX(AA198,Y198),Y198)</f>
        <v>96212.566969037594</v>
      </c>
      <c r="AC198" s="88">
        <f t="shared" si="23"/>
        <v>5.2538748157068049E-2</v>
      </c>
      <c r="AD198" s="134">
        <v>4.3099999999999916E-2</v>
      </c>
      <c r="AE198" s="51">
        <f t="shared" si="24"/>
        <v>96213</v>
      </c>
      <c r="AF198" s="51">
        <v>303.95114529331499</v>
      </c>
      <c r="AG198" s="15">
        <f t="shared" si="29"/>
        <v>5.2543485395470935E-2</v>
      </c>
      <c r="AH198" s="15">
        <f t="shared" si="29"/>
        <v>4.3104694756736173E-2</v>
      </c>
      <c r="AI198" s="51"/>
      <c r="AJ198" s="51">
        <v>97132.079567754525</v>
      </c>
      <c r="AK198" s="51">
        <v>306.85465404197339</v>
      </c>
      <c r="AL198" s="15">
        <f t="shared" si="30"/>
        <v>-9.4621629830690113E-3</v>
      </c>
      <c r="AM198" s="53">
        <f t="shared" si="30"/>
        <v>-9.4621629830690113E-3</v>
      </c>
    </row>
    <row r="199" spans="1:39" x14ac:dyDescent="0.2">
      <c r="A199" s="160" t="s">
        <v>445</v>
      </c>
      <c r="B199" s="160" t="s">
        <v>446</v>
      </c>
      <c r="D199" s="62">
        <v>26933</v>
      </c>
      <c r="E199" s="67">
        <v>278.47497588156227</v>
      </c>
      <c r="F199" s="50"/>
      <c r="G199" s="82">
        <v>27472.189637745512</v>
      </c>
      <c r="H199" s="75">
        <v>282.54610369953747</v>
      </c>
      <c r="I199" s="84"/>
      <c r="J199" s="94">
        <f t="shared" si="28"/>
        <v>-1.9626744167661525E-2</v>
      </c>
      <c r="K199" s="117">
        <f t="shared" si="28"/>
        <v>-1.4408720434186173E-2</v>
      </c>
      <c r="L199" s="94">
        <v>4.8651886002609279E-2</v>
      </c>
      <c r="M199" s="88">
        <f>INDEX('Pace of change parameters'!$E$20:$I$20,1,$B$6)</f>
        <v>4.3099999999999999E-2</v>
      </c>
      <c r="N199" s="99">
        <f>IF(INDEX('Pace of change parameters'!$E$28:$I$28,1,$B$6)=1,(1+L199)*D199,D199)</f>
        <v>28243.341245708274</v>
      </c>
      <c r="O199" s="85">
        <f>IF(K199&lt;INDEX('Pace of change parameters'!$E$16:$I$16,1,$B$6),1,IF(K199&gt;INDEX('Pace of change parameters'!$E$17:$I$17,1,$B$6),0,(K199-INDEX('Pace of change parameters'!$E$17:$I$17,1,$B$6))/(INDEX('Pace of change parameters'!$E$16:$I$16,1,$B$6)-INDEX('Pace of change parameters'!$E$17:$I$17,1,$B$6))))</f>
        <v>0</v>
      </c>
      <c r="P199" s="52">
        <v>4.8651886002609279E-2</v>
      </c>
      <c r="Q199" s="52">
        <v>4.3099999999999916E-2</v>
      </c>
      <c r="R199" s="9">
        <f>IF(INDEX('Pace of change parameters'!$E$29:$I$29,1,$B$6)=1,D199*(1+P199),D199)</f>
        <v>28243.341245708274</v>
      </c>
      <c r="S199" s="94">
        <f>IF(P199&lt;INDEX('Pace of change parameters'!$E$22:$I$22,1,$B$6),INDEX('Pace of change parameters'!$E$22:$I$22,1,$B$6),P199)</f>
        <v>4.8651886002609279E-2</v>
      </c>
      <c r="T199" s="123">
        <v>4.3099999999999916E-2</v>
      </c>
      <c r="U199" s="108">
        <f t="shared" si="21"/>
        <v>28243.341245708274</v>
      </c>
      <c r="V199" s="122">
        <f>IF(J199&gt;INDEX('Pace of change parameters'!$E$24:$I$24,1,$B$6),0,IF(J199&lt;INDEX('Pace of change parameters'!$E$23:$I$23,1,$B$6),1,(J199-INDEX('Pace of change parameters'!$E$24:$I$24,1,$B$6))/(INDEX('Pace of change parameters'!$E$23:$I$23,1,$B$6)-INDEX('Pace of change parameters'!$E$24:$I$24,1,$B$6))))</f>
        <v>1</v>
      </c>
      <c r="W199" s="123">
        <f>MIN(S199, S199+(INDEX('Pace of change parameters'!$E$25:$I$25,1,$B$6)-S199)*(1-V199))</f>
        <v>4.8651886002609279E-2</v>
      </c>
      <c r="X199" s="123">
        <v>4.3099999999999916E-2</v>
      </c>
      <c r="Y199" s="99">
        <f t="shared" si="22"/>
        <v>28243.341245708274</v>
      </c>
      <c r="Z199" s="88">
        <v>-4.5095918070195973E-3</v>
      </c>
      <c r="AA199" s="90">
        <f t="shared" si="26"/>
        <v>28725.049488215231</v>
      </c>
      <c r="AB199" s="90">
        <f>IF(INDEX('Pace of change parameters'!$E$27:$I$27,1,$B$6)=1,MAX(AA199,Y199),Y199)</f>
        <v>28243.341245708274</v>
      </c>
      <c r="AC199" s="88">
        <f t="shared" si="23"/>
        <v>4.8651886002609279E-2</v>
      </c>
      <c r="AD199" s="134">
        <v>4.3099999999999916E-2</v>
      </c>
      <c r="AE199" s="51">
        <f t="shared" si="24"/>
        <v>28243</v>
      </c>
      <c r="AF199" s="51">
        <v>290.47373769661073</v>
      </c>
      <c r="AG199" s="15">
        <f t="shared" si="29"/>
        <v>4.8639215831879135E-2</v>
      </c>
      <c r="AH199" s="15">
        <f t="shared" si="29"/>
        <v>4.3087396909055276E-2</v>
      </c>
      <c r="AI199" s="51"/>
      <c r="AJ199" s="51">
        <v>28855.174546942242</v>
      </c>
      <c r="AK199" s="51">
        <v>296.76983332289126</v>
      </c>
      <c r="AL199" s="15">
        <f t="shared" si="30"/>
        <v>-2.1215416525945607E-2</v>
      </c>
      <c r="AM199" s="53">
        <f t="shared" si="30"/>
        <v>-2.1215416525945385E-2</v>
      </c>
    </row>
    <row r="200" spans="1:39" x14ac:dyDescent="0.2">
      <c r="A200" s="160" t="s">
        <v>447</v>
      </c>
      <c r="B200" s="160" t="s">
        <v>448</v>
      </c>
      <c r="D200" s="62">
        <v>29278</v>
      </c>
      <c r="E200" s="67">
        <v>256.16855881959918</v>
      </c>
      <c r="F200" s="50"/>
      <c r="G200" s="82">
        <v>32380.226298425529</v>
      </c>
      <c r="H200" s="75">
        <v>280.23604912654429</v>
      </c>
      <c r="I200" s="84"/>
      <c r="J200" s="94">
        <f t="shared" si="28"/>
        <v>-9.5806195726815258E-2</v>
      </c>
      <c r="K200" s="117">
        <f t="shared" si="28"/>
        <v>-8.5882920423550169E-2</v>
      </c>
      <c r="L200" s="94">
        <v>5.4547732134325067E-2</v>
      </c>
      <c r="M200" s="88">
        <f>INDEX('Pace of change parameters'!$E$20:$I$20,1,$B$6)</f>
        <v>4.3099999999999999E-2</v>
      </c>
      <c r="N200" s="99">
        <f>IF(INDEX('Pace of change parameters'!$E$28:$I$28,1,$B$6)=1,(1+L200)*D200,D200)</f>
        <v>30875.04850142877</v>
      </c>
      <c r="O200" s="85">
        <f>IF(K200&lt;INDEX('Pace of change parameters'!$E$16:$I$16,1,$B$6),1,IF(K200&gt;INDEX('Pace of change parameters'!$E$17:$I$17,1,$B$6),0,(K200-INDEX('Pace of change parameters'!$E$17:$I$17,1,$B$6))/(INDEX('Pace of change parameters'!$E$16:$I$16,1,$B$6)-INDEX('Pace of change parameters'!$E$17:$I$17,1,$B$6))))</f>
        <v>0</v>
      </c>
      <c r="P200" s="52">
        <v>5.4547732134325067E-2</v>
      </c>
      <c r="Q200" s="52">
        <v>4.3099999999999916E-2</v>
      </c>
      <c r="R200" s="9">
        <f>IF(INDEX('Pace of change parameters'!$E$29:$I$29,1,$B$6)=1,D200*(1+P200),D200)</f>
        <v>30875.04850142877</v>
      </c>
      <c r="S200" s="94">
        <f>IF(P200&lt;INDEX('Pace of change parameters'!$E$22:$I$22,1,$B$6),INDEX('Pace of change parameters'!$E$22:$I$22,1,$B$6),P200)</f>
        <v>5.4547732134325067E-2</v>
      </c>
      <c r="T200" s="123">
        <v>4.3099999999999916E-2</v>
      </c>
      <c r="U200" s="108">
        <f t="shared" si="21"/>
        <v>30875.04850142877</v>
      </c>
      <c r="V200" s="122">
        <f>IF(J200&gt;INDEX('Pace of change parameters'!$E$24:$I$24,1,$B$6),0,IF(J200&lt;INDEX('Pace of change parameters'!$E$23:$I$23,1,$B$6),1,(J200-INDEX('Pace of change parameters'!$E$24:$I$24,1,$B$6))/(INDEX('Pace of change parameters'!$E$23:$I$23,1,$B$6)-INDEX('Pace of change parameters'!$E$24:$I$24,1,$B$6))))</f>
        <v>1</v>
      </c>
      <c r="W200" s="123">
        <f>MIN(S200, S200+(INDEX('Pace of change parameters'!$E$25:$I$25,1,$B$6)-S200)*(1-V200))</f>
        <v>5.4547732134325067E-2</v>
      </c>
      <c r="X200" s="123">
        <v>4.3099999999999916E-2</v>
      </c>
      <c r="Y200" s="99">
        <f t="shared" si="22"/>
        <v>30875.04850142877</v>
      </c>
      <c r="Z200" s="88">
        <v>-7.5316284103922326E-3</v>
      </c>
      <c r="AA200" s="90">
        <f t="shared" si="26"/>
        <v>33754.135153719122</v>
      </c>
      <c r="AB200" s="90">
        <f>IF(INDEX('Pace of change parameters'!$E$27:$I$27,1,$B$6)=1,MAX(AA200,Y200),Y200)</f>
        <v>30875.04850142877</v>
      </c>
      <c r="AC200" s="88">
        <f t="shared" si="23"/>
        <v>5.4547732134325067E-2</v>
      </c>
      <c r="AD200" s="134">
        <v>4.3099999999999916E-2</v>
      </c>
      <c r="AE200" s="51">
        <f t="shared" si="24"/>
        <v>30875</v>
      </c>
      <c r="AF200" s="51">
        <v>267.20900394704057</v>
      </c>
      <c r="AG200" s="15">
        <f t="shared" si="29"/>
        <v>5.454607555160873E-2</v>
      </c>
      <c r="AH200" s="15">
        <f t="shared" si="29"/>
        <v>4.3098361400457197E-2</v>
      </c>
      <c r="AI200" s="51"/>
      <c r="AJ200" s="51">
        <v>34010.288005103983</v>
      </c>
      <c r="AK200" s="51">
        <v>294.34348766950018</v>
      </c>
      <c r="AL200" s="15">
        <f t="shared" si="30"/>
        <v>-9.2186458539647353E-2</v>
      </c>
      <c r="AM200" s="53">
        <f t="shared" si="30"/>
        <v>-9.2186458539647465E-2</v>
      </c>
    </row>
    <row r="201" spans="1:39" x14ac:dyDescent="0.2">
      <c r="A201" s="160" t="s">
        <v>449</v>
      </c>
      <c r="B201" s="160" t="s">
        <v>450</v>
      </c>
      <c r="D201" s="62">
        <v>47062</v>
      </c>
      <c r="E201" s="67">
        <v>316.46949871090925</v>
      </c>
      <c r="F201" s="50"/>
      <c r="G201" s="82">
        <v>47744.856399601325</v>
      </c>
      <c r="H201" s="75">
        <v>318.24048227345884</v>
      </c>
      <c r="I201" s="84"/>
      <c r="J201" s="94">
        <f t="shared" si="28"/>
        <v>-1.4302198207198469E-2</v>
      </c>
      <c r="K201" s="117">
        <f t="shared" si="28"/>
        <v>-5.5649223188011243E-3</v>
      </c>
      <c r="L201" s="94">
        <v>5.2346091918446858E-2</v>
      </c>
      <c r="M201" s="88">
        <f>INDEX('Pace of change parameters'!$E$20:$I$20,1,$B$6)</f>
        <v>4.3099999999999999E-2</v>
      </c>
      <c r="N201" s="99">
        <f>IF(INDEX('Pace of change parameters'!$E$28:$I$28,1,$B$6)=1,(1+L201)*D201,D201)</f>
        <v>49525.511777865948</v>
      </c>
      <c r="O201" s="85">
        <f>IF(K201&lt;INDEX('Pace of change parameters'!$E$16:$I$16,1,$B$6),1,IF(K201&gt;INDEX('Pace of change parameters'!$E$17:$I$17,1,$B$6),0,(K201-INDEX('Pace of change parameters'!$E$17:$I$17,1,$B$6))/(INDEX('Pace of change parameters'!$E$16:$I$16,1,$B$6)-INDEX('Pace of change parameters'!$E$17:$I$17,1,$B$6))))</f>
        <v>0</v>
      </c>
      <c r="P201" s="52">
        <v>5.2346091918446858E-2</v>
      </c>
      <c r="Q201" s="52">
        <v>4.3099999999999916E-2</v>
      </c>
      <c r="R201" s="9">
        <f>IF(INDEX('Pace of change parameters'!$E$29:$I$29,1,$B$6)=1,D201*(1+P201),D201)</f>
        <v>49525.511777865948</v>
      </c>
      <c r="S201" s="94">
        <f>IF(P201&lt;INDEX('Pace of change parameters'!$E$22:$I$22,1,$B$6),INDEX('Pace of change parameters'!$E$22:$I$22,1,$B$6),P201)</f>
        <v>5.2346091918446858E-2</v>
      </c>
      <c r="T201" s="123">
        <v>4.3099999999999916E-2</v>
      </c>
      <c r="U201" s="108">
        <f t="shared" ref="U201:U217" si="31">D201*(1+S201)</f>
        <v>49525.511777865948</v>
      </c>
      <c r="V201" s="122">
        <f>IF(J201&gt;INDEX('Pace of change parameters'!$E$24:$I$24,1,$B$6),0,IF(J201&lt;INDEX('Pace of change parameters'!$E$23:$I$23,1,$B$6),1,(J201-INDEX('Pace of change parameters'!$E$24:$I$24,1,$B$6))/(INDEX('Pace of change parameters'!$E$23:$I$23,1,$B$6)-INDEX('Pace of change parameters'!$E$24:$I$24,1,$B$6))))</f>
        <v>1</v>
      </c>
      <c r="W201" s="123">
        <f>MIN(S201, S201+(INDEX('Pace of change parameters'!$E$25:$I$25,1,$B$6)-S201)*(1-V201))</f>
        <v>5.2346091918446858E-2</v>
      </c>
      <c r="X201" s="123">
        <v>4.3099999999999916E-2</v>
      </c>
      <c r="Y201" s="99">
        <f t="shared" ref="Y201:Y217" si="32">D201*(1+W201)</f>
        <v>49525.511777865948</v>
      </c>
      <c r="Z201" s="88">
        <v>0</v>
      </c>
      <c r="AA201" s="90">
        <f t="shared" si="26"/>
        <v>50148.393094823128</v>
      </c>
      <c r="AB201" s="90">
        <f>IF(INDEX('Pace of change parameters'!$E$27:$I$27,1,$B$6)=1,MAX(AA201,Y201),Y201)</f>
        <v>49525.511777865948</v>
      </c>
      <c r="AC201" s="88">
        <f t="shared" ref="AC201:AC217" si="33">AB201/D201-1</f>
        <v>5.2346091918446858E-2</v>
      </c>
      <c r="AD201" s="134">
        <v>4.3099999999999916E-2</v>
      </c>
      <c r="AE201" s="51">
        <f t="shared" ref="AE201:AE216" si="34">ROUND(AB201,0)</f>
        <v>49526</v>
      </c>
      <c r="AF201" s="51">
        <v>330.11258832075845</v>
      </c>
      <c r="AG201" s="15">
        <f t="shared" si="29"/>
        <v>5.2356465938549146E-2</v>
      </c>
      <c r="AH201" s="15">
        <f t="shared" si="29"/>
        <v>4.3110282872195427E-2</v>
      </c>
      <c r="AI201" s="51"/>
      <c r="AJ201" s="51">
        <v>50148.393094823128</v>
      </c>
      <c r="AK201" s="51">
        <v>334.26111223718681</v>
      </c>
      <c r="AL201" s="15">
        <f t="shared" si="30"/>
        <v>-1.2411027680314213E-2</v>
      </c>
      <c r="AM201" s="53">
        <f t="shared" si="30"/>
        <v>-1.2411027680314213E-2</v>
      </c>
    </row>
    <row r="202" spans="1:39" x14ac:dyDescent="0.2">
      <c r="A202" s="160" t="s">
        <v>451</v>
      </c>
      <c r="B202" s="160" t="s">
        <v>452</v>
      </c>
      <c r="D202" s="62">
        <v>161317</v>
      </c>
      <c r="E202" s="67">
        <v>284.50872501837341</v>
      </c>
      <c r="F202" s="50"/>
      <c r="G202" s="82">
        <v>138498.38744655906</v>
      </c>
      <c r="H202" s="75">
        <v>242.63078596491135</v>
      </c>
      <c r="I202" s="84"/>
      <c r="J202" s="94">
        <f t="shared" si="28"/>
        <v>0.16475724356173971</v>
      </c>
      <c r="K202" s="117">
        <f t="shared" si="28"/>
        <v>0.17259944523082216</v>
      </c>
      <c r="L202" s="94">
        <v>5.0123094817599245E-2</v>
      </c>
      <c r="M202" s="88">
        <f>INDEX('Pace of change parameters'!$E$20:$I$20,1,$B$6)</f>
        <v>4.3099999999999999E-2</v>
      </c>
      <c r="N202" s="99">
        <f>IF(INDEX('Pace of change parameters'!$E$28:$I$28,1,$B$6)=1,(1+L202)*D202,D202)</f>
        <v>169402.70728669065</v>
      </c>
      <c r="O202" s="85">
        <f>IF(K202&lt;INDEX('Pace of change parameters'!$E$16:$I$16,1,$B$6),1,IF(K202&gt;INDEX('Pace of change parameters'!$E$17:$I$17,1,$B$6),0,(K202-INDEX('Pace of change parameters'!$E$17:$I$17,1,$B$6))/(INDEX('Pace of change parameters'!$E$16:$I$16,1,$B$6)-INDEX('Pace of change parameters'!$E$17:$I$17,1,$B$6))))</f>
        <v>0</v>
      </c>
      <c r="P202" s="52">
        <v>5.0123094817599245E-2</v>
      </c>
      <c r="Q202" s="52">
        <v>4.3099999999999916E-2</v>
      </c>
      <c r="R202" s="9">
        <f>IF(INDEX('Pace of change parameters'!$E$29:$I$29,1,$B$6)=1,D202*(1+P202),D202)</f>
        <v>169402.70728669065</v>
      </c>
      <c r="S202" s="94">
        <f>IF(P202&lt;INDEX('Pace of change parameters'!$E$22:$I$22,1,$B$6),INDEX('Pace of change parameters'!$E$22:$I$22,1,$B$6),P202)</f>
        <v>5.0123094817599245E-2</v>
      </c>
      <c r="T202" s="123">
        <v>4.3099999999999916E-2</v>
      </c>
      <c r="U202" s="108">
        <f t="shared" si="31"/>
        <v>169402.70728669065</v>
      </c>
      <c r="V202" s="122">
        <f>IF(J202&gt;INDEX('Pace of change parameters'!$E$24:$I$24,1,$B$6),0,IF(J202&lt;INDEX('Pace of change parameters'!$E$23:$I$23,1,$B$6),1,(J202-INDEX('Pace of change parameters'!$E$24:$I$24,1,$B$6))/(INDEX('Pace of change parameters'!$E$23:$I$23,1,$B$6)-INDEX('Pace of change parameters'!$E$24:$I$24,1,$B$6))))</f>
        <v>1</v>
      </c>
      <c r="W202" s="123">
        <f>MIN(S202, S202+(INDEX('Pace of change parameters'!$E$25:$I$25,1,$B$6)-S202)*(1-V202))</f>
        <v>5.0123094817599245E-2</v>
      </c>
      <c r="X202" s="123">
        <v>4.3099999999999916E-2</v>
      </c>
      <c r="Y202" s="99">
        <f t="shared" si="32"/>
        <v>169402.70728669065</v>
      </c>
      <c r="Z202" s="88">
        <v>-4.8329727791866839E-2</v>
      </c>
      <c r="AA202" s="90">
        <f t="shared" ref="AA202:AA217" si="35">(1+Z202)*AJ202</f>
        <v>138440.01897632235</v>
      </c>
      <c r="AB202" s="90">
        <f>IF(INDEX('Pace of change parameters'!$E$27:$I$27,1,$B$6)=1,MAX(AA202,Y202),Y202)</f>
        <v>169402.70728669065</v>
      </c>
      <c r="AC202" s="88">
        <f t="shared" si="33"/>
        <v>5.0123094817599245E-2</v>
      </c>
      <c r="AD202" s="134">
        <v>4.3099999999999916E-2</v>
      </c>
      <c r="AE202" s="51">
        <f t="shared" si="34"/>
        <v>169403</v>
      </c>
      <c r="AF202" s="51">
        <v>296.77156386151876</v>
      </c>
      <c r="AG202" s="15">
        <f t="shared" si="29"/>
        <v>5.0124909339995138E-2</v>
      </c>
      <c r="AH202" s="15">
        <f t="shared" si="29"/>
        <v>4.3101802387091714E-2</v>
      </c>
      <c r="AI202" s="51"/>
      <c r="AJ202" s="51">
        <v>145470.57212904628</v>
      </c>
      <c r="AK202" s="51">
        <v>254.84512781100059</v>
      </c>
      <c r="AL202" s="15">
        <f t="shared" si="30"/>
        <v>0.16451731453783913</v>
      </c>
      <c r="AM202" s="53">
        <f t="shared" si="30"/>
        <v>0.16451731453783891</v>
      </c>
    </row>
    <row r="203" spans="1:39" x14ac:dyDescent="0.2">
      <c r="A203" s="160" t="s">
        <v>453</v>
      </c>
      <c r="B203" s="160" t="s">
        <v>454</v>
      </c>
      <c r="D203" s="62">
        <v>135768</v>
      </c>
      <c r="E203" s="67">
        <v>274.14082157497552</v>
      </c>
      <c r="F203" s="50"/>
      <c r="G203" s="82">
        <v>142549.06926511749</v>
      </c>
      <c r="H203" s="75">
        <v>285.07774268562383</v>
      </c>
      <c r="I203" s="84"/>
      <c r="J203" s="94">
        <f t="shared" si="28"/>
        <v>-4.7570070433121003E-2</v>
      </c>
      <c r="K203" s="117">
        <f t="shared" si="28"/>
        <v>-3.83646966178951E-2</v>
      </c>
      <c r="L203" s="94">
        <v>5.3181713235354477E-2</v>
      </c>
      <c r="M203" s="88">
        <f>INDEX('Pace of change parameters'!$E$20:$I$20,1,$B$6)</f>
        <v>4.3099999999999999E-2</v>
      </c>
      <c r="N203" s="99">
        <f>IF(INDEX('Pace of change parameters'!$E$28:$I$28,1,$B$6)=1,(1+L203)*D203,D203)</f>
        <v>142988.3748425376</v>
      </c>
      <c r="O203" s="85">
        <f>IF(K203&lt;INDEX('Pace of change parameters'!$E$16:$I$16,1,$B$6),1,IF(K203&gt;INDEX('Pace of change parameters'!$E$17:$I$17,1,$B$6),0,(K203-INDEX('Pace of change parameters'!$E$17:$I$17,1,$B$6))/(INDEX('Pace of change parameters'!$E$16:$I$16,1,$B$6)-INDEX('Pace of change parameters'!$E$17:$I$17,1,$B$6))))</f>
        <v>0</v>
      </c>
      <c r="P203" s="52">
        <v>5.3181713235354477E-2</v>
      </c>
      <c r="Q203" s="52">
        <v>4.3099999999999916E-2</v>
      </c>
      <c r="R203" s="9">
        <f>IF(INDEX('Pace of change parameters'!$E$29:$I$29,1,$B$6)=1,D203*(1+P203),D203)</f>
        <v>142988.3748425376</v>
      </c>
      <c r="S203" s="94">
        <f>IF(P203&lt;INDEX('Pace of change parameters'!$E$22:$I$22,1,$B$6),INDEX('Pace of change parameters'!$E$22:$I$22,1,$B$6),P203)</f>
        <v>5.3181713235354477E-2</v>
      </c>
      <c r="T203" s="123">
        <v>4.3099999999999916E-2</v>
      </c>
      <c r="U203" s="108">
        <f t="shared" si="31"/>
        <v>142988.3748425376</v>
      </c>
      <c r="V203" s="122">
        <f>IF(J203&gt;INDEX('Pace of change parameters'!$E$24:$I$24,1,$B$6),0,IF(J203&lt;INDEX('Pace of change parameters'!$E$23:$I$23,1,$B$6),1,(J203-INDEX('Pace of change parameters'!$E$24:$I$24,1,$B$6))/(INDEX('Pace of change parameters'!$E$23:$I$23,1,$B$6)-INDEX('Pace of change parameters'!$E$24:$I$24,1,$B$6))))</f>
        <v>1</v>
      </c>
      <c r="W203" s="123">
        <f>MIN(S203, S203+(INDEX('Pace of change parameters'!$E$25:$I$25,1,$B$6)-S203)*(1-V203))</f>
        <v>5.3181713235354477E-2</v>
      </c>
      <c r="X203" s="123">
        <v>4.3099999999999916E-2</v>
      </c>
      <c r="Y203" s="99">
        <f t="shared" si="32"/>
        <v>142988.3748425376</v>
      </c>
      <c r="Z203" s="88">
        <v>-2.0006856400250017E-2</v>
      </c>
      <c r="AA203" s="90">
        <f t="shared" si="35"/>
        <v>146729.6404297371</v>
      </c>
      <c r="AB203" s="90">
        <f>IF(INDEX('Pace of change parameters'!$E$27:$I$27,1,$B$6)=1,MAX(AA203,Y203),Y203)</f>
        <v>142988.3748425376</v>
      </c>
      <c r="AC203" s="88">
        <f t="shared" si="33"/>
        <v>5.3181713235354477E-2</v>
      </c>
      <c r="AD203" s="134">
        <v>4.3099999999999916E-2</v>
      </c>
      <c r="AE203" s="51">
        <f t="shared" si="34"/>
        <v>142988</v>
      </c>
      <c r="AF203" s="51">
        <v>285.95554135341399</v>
      </c>
      <c r="AG203" s="15">
        <f t="shared" si="29"/>
        <v>5.3178952330446005E-2</v>
      </c>
      <c r="AH203" s="15">
        <f t="shared" si="29"/>
        <v>4.3097265524197903E-2</v>
      </c>
      <c r="AI203" s="51"/>
      <c r="AJ203" s="51">
        <v>149725.17041370709</v>
      </c>
      <c r="AK203" s="51">
        <v>299.42891823008767</v>
      </c>
      <c r="AL203" s="15">
        <f t="shared" si="30"/>
        <v>-4.4996912643956555E-2</v>
      </c>
      <c r="AM203" s="53">
        <f t="shared" si="30"/>
        <v>-4.4996912643956666E-2</v>
      </c>
    </row>
    <row r="204" spans="1:39" x14ac:dyDescent="0.2">
      <c r="A204" s="160" t="s">
        <v>455</v>
      </c>
      <c r="B204" s="160" t="s">
        <v>456</v>
      </c>
      <c r="D204" s="62">
        <v>37230</v>
      </c>
      <c r="E204" s="67">
        <v>236.85614268990821</v>
      </c>
      <c r="F204" s="50"/>
      <c r="G204" s="82">
        <v>36926.350656467228</v>
      </c>
      <c r="H204" s="75">
        <v>233.09981903547589</v>
      </c>
      <c r="I204" s="84"/>
      <c r="J204" s="94">
        <f t="shared" si="28"/>
        <v>8.223107296945642E-3</v>
      </c>
      <c r="K204" s="117">
        <f t="shared" si="28"/>
        <v>1.6114657102589414E-2</v>
      </c>
      <c r="L204" s="94">
        <v>5.1264537732462756E-2</v>
      </c>
      <c r="M204" s="88">
        <f>INDEX('Pace of change parameters'!$E$20:$I$20,1,$B$6)</f>
        <v>4.3099999999999999E-2</v>
      </c>
      <c r="N204" s="99">
        <f>IF(INDEX('Pace of change parameters'!$E$28:$I$28,1,$B$6)=1,(1+L204)*D204,D204)</f>
        <v>39138.578739779587</v>
      </c>
      <c r="O204" s="85">
        <f>IF(K204&lt;INDEX('Pace of change parameters'!$E$16:$I$16,1,$B$6),1,IF(K204&gt;INDEX('Pace of change parameters'!$E$17:$I$17,1,$B$6),0,(K204-INDEX('Pace of change parameters'!$E$17:$I$17,1,$B$6))/(INDEX('Pace of change parameters'!$E$16:$I$16,1,$B$6)-INDEX('Pace of change parameters'!$E$17:$I$17,1,$B$6))))</f>
        <v>0</v>
      </c>
      <c r="P204" s="52">
        <v>5.1264537732462756E-2</v>
      </c>
      <c r="Q204" s="52">
        <v>4.3099999999999916E-2</v>
      </c>
      <c r="R204" s="9">
        <f>IF(INDEX('Pace of change parameters'!$E$29:$I$29,1,$B$6)=1,D204*(1+P204),D204)</f>
        <v>39138.578739779587</v>
      </c>
      <c r="S204" s="94">
        <f>IF(P204&lt;INDEX('Pace of change parameters'!$E$22:$I$22,1,$B$6),INDEX('Pace of change parameters'!$E$22:$I$22,1,$B$6),P204)</f>
        <v>5.1264537732462756E-2</v>
      </c>
      <c r="T204" s="123">
        <v>4.3099999999999916E-2</v>
      </c>
      <c r="U204" s="108">
        <f t="shared" si="31"/>
        <v>39138.578739779587</v>
      </c>
      <c r="V204" s="122">
        <f>IF(J204&gt;INDEX('Pace of change parameters'!$E$24:$I$24,1,$B$6),0,IF(J204&lt;INDEX('Pace of change parameters'!$E$23:$I$23,1,$B$6),1,(J204-INDEX('Pace of change parameters'!$E$24:$I$24,1,$B$6))/(INDEX('Pace of change parameters'!$E$23:$I$23,1,$B$6)-INDEX('Pace of change parameters'!$E$24:$I$24,1,$B$6))))</f>
        <v>1</v>
      </c>
      <c r="W204" s="123">
        <f>MIN(S204, S204+(INDEX('Pace of change parameters'!$E$25:$I$25,1,$B$6)-S204)*(1-V204))</f>
        <v>5.1264537732462756E-2</v>
      </c>
      <c r="X204" s="123">
        <v>4.3099999999999916E-2</v>
      </c>
      <c r="Y204" s="99">
        <f t="shared" si="32"/>
        <v>39138.578739779587</v>
      </c>
      <c r="Z204" s="88">
        <v>-2.8182729162368969E-2</v>
      </c>
      <c r="AA204" s="90">
        <f t="shared" si="35"/>
        <v>37692.195274866623</v>
      </c>
      <c r="AB204" s="90">
        <f>IF(INDEX('Pace of change parameters'!$E$27:$I$27,1,$B$6)=1,MAX(AA204,Y204),Y204)</f>
        <v>39138.578739779587</v>
      </c>
      <c r="AC204" s="88">
        <f t="shared" si="33"/>
        <v>5.1264537732462756E-2</v>
      </c>
      <c r="AD204" s="134">
        <v>4.3099999999999916E-2</v>
      </c>
      <c r="AE204" s="51">
        <f t="shared" si="34"/>
        <v>39139</v>
      </c>
      <c r="AF204" s="51">
        <v>247.06730167043057</v>
      </c>
      <c r="AG204" s="15">
        <f t="shared" si="29"/>
        <v>5.1275852806876188E-2</v>
      </c>
      <c r="AH204" s="15">
        <f t="shared" si="29"/>
        <v>4.3111227197053514E-2</v>
      </c>
      <c r="AI204" s="51"/>
      <c r="AJ204" s="51">
        <v>38785.270035774192</v>
      </c>
      <c r="AK204" s="51">
        <v>244.83435990438522</v>
      </c>
      <c r="AL204" s="15">
        <f t="shared" si="30"/>
        <v>9.120214037430685E-3</v>
      </c>
      <c r="AM204" s="53">
        <f t="shared" si="30"/>
        <v>9.120214037430685E-3</v>
      </c>
    </row>
    <row r="205" spans="1:39" x14ac:dyDescent="0.2">
      <c r="A205" s="160" t="s">
        <v>457</v>
      </c>
      <c r="B205" s="160" t="s">
        <v>458</v>
      </c>
      <c r="D205" s="62">
        <v>32479</v>
      </c>
      <c r="E205" s="67">
        <v>195.99948358442839</v>
      </c>
      <c r="F205" s="50"/>
      <c r="G205" s="82">
        <v>34428.693083912687</v>
      </c>
      <c r="H205" s="75">
        <v>206.00174341078394</v>
      </c>
      <c r="I205" s="84"/>
      <c r="J205" s="94">
        <f t="shared" si="28"/>
        <v>-5.6629889469249406E-2</v>
      </c>
      <c r="K205" s="117">
        <f t="shared" si="28"/>
        <v>-4.8554248428908875E-2</v>
      </c>
      <c r="L205" s="94">
        <v>5.2029370429639288E-2</v>
      </c>
      <c r="M205" s="88">
        <f>INDEX('Pace of change parameters'!$E$20:$I$20,1,$B$6)</f>
        <v>4.3099999999999999E-2</v>
      </c>
      <c r="N205" s="99">
        <f>IF(INDEX('Pace of change parameters'!$E$28:$I$28,1,$B$6)=1,(1+L205)*D205,D205)</f>
        <v>34168.861922184253</v>
      </c>
      <c r="O205" s="85">
        <f>IF(K205&lt;INDEX('Pace of change parameters'!$E$16:$I$16,1,$B$6),1,IF(K205&gt;INDEX('Pace of change parameters'!$E$17:$I$17,1,$B$6),0,(K205-INDEX('Pace of change parameters'!$E$17:$I$17,1,$B$6))/(INDEX('Pace of change parameters'!$E$16:$I$16,1,$B$6)-INDEX('Pace of change parameters'!$E$17:$I$17,1,$B$6))))</f>
        <v>0</v>
      </c>
      <c r="P205" s="52">
        <v>5.2029370429639288E-2</v>
      </c>
      <c r="Q205" s="52">
        <v>4.3099999999999916E-2</v>
      </c>
      <c r="R205" s="9">
        <f>IF(INDEX('Pace of change parameters'!$E$29:$I$29,1,$B$6)=1,D205*(1+P205),D205)</f>
        <v>34168.861922184253</v>
      </c>
      <c r="S205" s="94">
        <f>IF(P205&lt;INDEX('Pace of change parameters'!$E$22:$I$22,1,$B$6),INDEX('Pace of change parameters'!$E$22:$I$22,1,$B$6),P205)</f>
        <v>5.2029370429639288E-2</v>
      </c>
      <c r="T205" s="123">
        <v>4.3099999999999916E-2</v>
      </c>
      <c r="U205" s="108">
        <f t="shared" si="31"/>
        <v>34168.861922184253</v>
      </c>
      <c r="V205" s="122">
        <f>IF(J205&gt;INDEX('Pace of change parameters'!$E$24:$I$24,1,$B$6),0,IF(J205&lt;INDEX('Pace of change parameters'!$E$23:$I$23,1,$B$6),1,(J205-INDEX('Pace of change parameters'!$E$24:$I$24,1,$B$6))/(INDEX('Pace of change parameters'!$E$23:$I$23,1,$B$6)-INDEX('Pace of change parameters'!$E$24:$I$24,1,$B$6))))</f>
        <v>1</v>
      </c>
      <c r="W205" s="123">
        <f>MIN(S205, S205+(INDEX('Pace of change parameters'!$E$25:$I$25,1,$B$6)-S205)*(1-V205))</f>
        <v>5.2029370429639288E-2</v>
      </c>
      <c r="X205" s="123">
        <v>4.3099999999999916E-2</v>
      </c>
      <c r="Y205" s="99">
        <f t="shared" si="32"/>
        <v>34168.861922184253</v>
      </c>
      <c r="Z205" s="88">
        <v>-1.1915078175221971E-3</v>
      </c>
      <c r="AA205" s="90">
        <f t="shared" si="35"/>
        <v>36118.790050223208</v>
      </c>
      <c r="AB205" s="90">
        <f>IF(INDEX('Pace of change parameters'!$E$27:$I$27,1,$B$6)=1,MAX(AA205,Y205),Y205)</f>
        <v>34168.861922184253</v>
      </c>
      <c r="AC205" s="88">
        <f t="shared" si="33"/>
        <v>5.2029370429639288E-2</v>
      </c>
      <c r="AD205" s="134">
        <v>4.3099999999999916E-2</v>
      </c>
      <c r="AE205" s="51">
        <f t="shared" si="34"/>
        <v>34169</v>
      </c>
      <c r="AF205" s="51">
        <v>204.4478875061364</v>
      </c>
      <c r="AG205" s="15">
        <f t="shared" si="29"/>
        <v>5.2033621724806745E-2</v>
      </c>
      <c r="AH205" s="15">
        <f t="shared" si="29"/>
        <v>4.3104215211203778E-2</v>
      </c>
      <c r="AI205" s="51"/>
      <c r="AJ205" s="51">
        <v>36161.877209614744</v>
      </c>
      <c r="AK205" s="51">
        <v>216.37213274494522</v>
      </c>
      <c r="AL205" s="15">
        <f t="shared" si="30"/>
        <v>-5.5109893716603797E-2</v>
      </c>
      <c r="AM205" s="53">
        <f t="shared" si="30"/>
        <v>-5.5109893716603797E-2</v>
      </c>
    </row>
    <row r="206" spans="1:39" x14ac:dyDescent="0.2">
      <c r="A206" s="160" t="s">
        <v>459</v>
      </c>
      <c r="B206" s="160" t="s">
        <v>460</v>
      </c>
      <c r="D206" s="62">
        <v>47691</v>
      </c>
      <c r="E206" s="67">
        <v>230.31759948535617</v>
      </c>
      <c r="F206" s="50"/>
      <c r="G206" s="82">
        <v>46755.174569452807</v>
      </c>
      <c r="H206" s="75">
        <v>224.98217735151664</v>
      </c>
      <c r="I206" s="84"/>
      <c r="J206" s="94">
        <f t="shared" si="28"/>
        <v>2.0015440839752596E-2</v>
      </c>
      <c r="K206" s="117">
        <f t="shared" si="28"/>
        <v>2.3714865758025727E-2</v>
      </c>
      <c r="L206" s="94">
        <v>4.688314874240862E-2</v>
      </c>
      <c r="M206" s="88">
        <f>INDEX('Pace of change parameters'!$E$20:$I$20,1,$B$6)</f>
        <v>4.3099999999999999E-2</v>
      </c>
      <c r="N206" s="99">
        <f>IF(INDEX('Pace of change parameters'!$E$28:$I$28,1,$B$6)=1,(1+L206)*D206,D206)</f>
        <v>49926.90424667421</v>
      </c>
      <c r="O206" s="85">
        <f>IF(K206&lt;INDEX('Pace of change parameters'!$E$16:$I$16,1,$B$6),1,IF(K206&gt;INDEX('Pace of change parameters'!$E$17:$I$17,1,$B$6),0,(K206-INDEX('Pace of change parameters'!$E$17:$I$17,1,$B$6))/(INDEX('Pace of change parameters'!$E$16:$I$16,1,$B$6)-INDEX('Pace of change parameters'!$E$17:$I$17,1,$B$6))))</f>
        <v>0</v>
      </c>
      <c r="P206" s="52">
        <v>4.688314874240862E-2</v>
      </c>
      <c r="Q206" s="52">
        <v>4.3099999999999916E-2</v>
      </c>
      <c r="R206" s="9">
        <f>IF(INDEX('Pace of change parameters'!$E$29:$I$29,1,$B$6)=1,D206*(1+P206),D206)</f>
        <v>49926.90424667421</v>
      </c>
      <c r="S206" s="94">
        <f>IF(P206&lt;INDEX('Pace of change parameters'!$E$22:$I$22,1,$B$6),INDEX('Pace of change parameters'!$E$22:$I$22,1,$B$6),P206)</f>
        <v>4.688314874240862E-2</v>
      </c>
      <c r="T206" s="123">
        <v>4.3099999999999916E-2</v>
      </c>
      <c r="U206" s="108">
        <f t="shared" si="31"/>
        <v>49926.90424667421</v>
      </c>
      <c r="V206" s="122">
        <f>IF(J206&gt;INDEX('Pace of change parameters'!$E$24:$I$24,1,$B$6),0,IF(J206&lt;INDEX('Pace of change parameters'!$E$23:$I$23,1,$B$6),1,(J206-INDEX('Pace of change parameters'!$E$24:$I$24,1,$B$6))/(INDEX('Pace of change parameters'!$E$23:$I$23,1,$B$6)-INDEX('Pace of change parameters'!$E$24:$I$24,1,$B$6))))</f>
        <v>1</v>
      </c>
      <c r="W206" s="123">
        <f>MIN(S206, S206+(INDEX('Pace of change parameters'!$E$25:$I$25,1,$B$6)-S206)*(1-V206))</f>
        <v>4.688314874240862E-2</v>
      </c>
      <c r="X206" s="123">
        <v>4.3099999999999916E-2</v>
      </c>
      <c r="Y206" s="99">
        <f t="shared" si="32"/>
        <v>49926.90424667421</v>
      </c>
      <c r="Z206" s="88">
        <v>-2.453783894612771E-2</v>
      </c>
      <c r="AA206" s="90">
        <f t="shared" si="35"/>
        <v>47903.863405169344</v>
      </c>
      <c r="AB206" s="90">
        <f>IF(INDEX('Pace of change parameters'!$E$27:$I$27,1,$B$6)=1,MAX(AA206,Y206),Y206)</f>
        <v>49926.90424667421</v>
      </c>
      <c r="AC206" s="88">
        <f t="shared" si="33"/>
        <v>4.688314874240862E-2</v>
      </c>
      <c r="AD206" s="134">
        <v>4.3099999999999916E-2</v>
      </c>
      <c r="AE206" s="51">
        <f t="shared" si="34"/>
        <v>49927</v>
      </c>
      <c r="AF206" s="51">
        <v>240.24474878055474</v>
      </c>
      <c r="AG206" s="15">
        <f t="shared" si="29"/>
        <v>4.688515652848535E-2</v>
      </c>
      <c r="AH206" s="15">
        <f t="shared" si="29"/>
        <v>4.3102000530488072E-2</v>
      </c>
      <c r="AI206" s="51"/>
      <c r="AJ206" s="51">
        <v>49108.889424695721</v>
      </c>
      <c r="AK206" s="51">
        <v>236.30806583067411</v>
      </c>
      <c r="AL206" s="15">
        <f t="shared" si="30"/>
        <v>1.66591137549299E-2</v>
      </c>
      <c r="AM206" s="53">
        <f t="shared" si="30"/>
        <v>1.6659113754929677E-2</v>
      </c>
    </row>
    <row r="207" spans="1:39" x14ac:dyDescent="0.2">
      <c r="A207" s="160" t="s">
        <v>461</v>
      </c>
      <c r="B207" s="160" t="s">
        <v>462</v>
      </c>
      <c r="D207" s="62">
        <v>163110</v>
      </c>
      <c r="E207" s="67">
        <v>321.29210601411643</v>
      </c>
      <c r="F207" s="50"/>
      <c r="G207" s="82">
        <v>154838.3483224044</v>
      </c>
      <c r="H207" s="75">
        <v>302.47913783110067</v>
      </c>
      <c r="I207" s="84"/>
      <c r="J207" s="94">
        <f t="shared" si="28"/>
        <v>5.3421208422944177E-2</v>
      </c>
      <c r="K207" s="117">
        <f t="shared" si="28"/>
        <v>6.2195919751399931E-2</v>
      </c>
      <c r="L207" s="94">
        <v>5.1788738477569707E-2</v>
      </c>
      <c r="M207" s="88">
        <f>INDEX('Pace of change parameters'!$E$20:$I$20,1,$B$6)</f>
        <v>4.3099999999999999E-2</v>
      </c>
      <c r="N207" s="99">
        <f>IF(INDEX('Pace of change parameters'!$E$28:$I$28,1,$B$6)=1,(1+L207)*D207,D207)</f>
        <v>171557.26113307639</v>
      </c>
      <c r="O207" s="85">
        <f>IF(K207&lt;INDEX('Pace of change parameters'!$E$16:$I$16,1,$B$6),1,IF(K207&gt;INDEX('Pace of change parameters'!$E$17:$I$17,1,$B$6),0,(K207-INDEX('Pace of change parameters'!$E$17:$I$17,1,$B$6))/(INDEX('Pace of change parameters'!$E$16:$I$16,1,$B$6)-INDEX('Pace of change parameters'!$E$17:$I$17,1,$B$6))))</f>
        <v>0</v>
      </c>
      <c r="P207" s="52">
        <v>5.1788738477569707E-2</v>
      </c>
      <c r="Q207" s="52">
        <v>4.3099999999999916E-2</v>
      </c>
      <c r="R207" s="9">
        <f>IF(INDEX('Pace of change parameters'!$E$29:$I$29,1,$B$6)=1,D207*(1+P207),D207)</f>
        <v>171557.26113307639</v>
      </c>
      <c r="S207" s="94">
        <f>IF(P207&lt;INDEX('Pace of change parameters'!$E$22:$I$22,1,$B$6),INDEX('Pace of change parameters'!$E$22:$I$22,1,$B$6),P207)</f>
        <v>5.1788738477569707E-2</v>
      </c>
      <c r="T207" s="123">
        <v>4.3099999999999916E-2</v>
      </c>
      <c r="U207" s="108">
        <f t="shared" si="31"/>
        <v>171557.26113307639</v>
      </c>
      <c r="V207" s="122">
        <f>IF(J207&gt;INDEX('Pace of change parameters'!$E$24:$I$24,1,$B$6),0,IF(J207&lt;INDEX('Pace of change parameters'!$E$23:$I$23,1,$B$6),1,(J207-INDEX('Pace of change parameters'!$E$24:$I$24,1,$B$6))/(INDEX('Pace of change parameters'!$E$23:$I$23,1,$B$6)-INDEX('Pace of change parameters'!$E$24:$I$24,1,$B$6))))</f>
        <v>1</v>
      </c>
      <c r="W207" s="123">
        <f>MIN(S207, S207+(INDEX('Pace of change parameters'!$E$25:$I$25,1,$B$6)-S207)*(1-V207))</f>
        <v>5.1788738477569707E-2</v>
      </c>
      <c r="X207" s="123">
        <v>4.3099999999999916E-2</v>
      </c>
      <c r="Y207" s="99">
        <f t="shared" si="32"/>
        <v>171557.26113307639</v>
      </c>
      <c r="Z207" s="88">
        <v>0</v>
      </c>
      <c r="AA207" s="90">
        <f t="shared" si="35"/>
        <v>162633.10738305878</v>
      </c>
      <c r="AB207" s="90">
        <f>IF(INDEX('Pace of change parameters'!$E$27:$I$27,1,$B$6)=1,MAX(AA207,Y207),Y207)</f>
        <v>171557.26113307639</v>
      </c>
      <c r="AC207" s="88">
        <f t="shared" si="33"/>
        <v>5.1788738477569707E-2</v>
      </c>
      <c r="AD207" s="134">
        <v>4.3099999999999916E-2</v>
      </c>
      <c r="AE207" s="51">
        <f t="shared" si="34"/>
        <v>171557</v>
      </c>
      <c r="AF207" s="51">
        <v>335.13928565577146</v>
      </c>
      <c r="AG207" s="15">
        <f t="shared" si="29"/>
        <v>5.1787137514560655E-2</v>
      </c>
      <c r="AH207" s="15">
        <f t="shared" si="29"/>
        <v>4.3098412262412289E-2</v>
      </c>
      <c r="AI207" s="51"/>
      <c r="AJ207" s="51">
        <v>162633.10738305878</v>
      </c>
      <c r="AK207" s="51">
        <v>317.70632170262184</v>
      </c>
      <c r="AL207" s="15">
        <f t="shared" si="30"/>
        <v>5.4871315936442677E-2</v>
      </c>
      <c r="AM207" s="53">
        <f t="shared" si="30"/>
        <v>5.4871315936442677E-2</v>
      </c>
    </row>
    <row r="208" spans="1:39" x14ac:dyDescent="0.2">
      <c r="A208" s="160" t="s">
        <v>463</v>
      </c>
      <c r="B208" s="160" t="s">
        <v>464</v>
      </c>
      <c r="D208" s="62">
        <v>205819</v>
      </c>
      <c r="E208" s="67">
        <v>255.48229432905939</v>
      </c>
      <c r="F208" s="50"/>
      <c r="G208" s="82">
        <v>196117.19673356239</v>
      </c>
      <c r="H208" s="75">
        <v>241.99575359784032</v>
      </c>
      <c r="I208" s="84"/>
      <c r="J208" s="94">
        <f t="shared" si="28"/>
        <v>4.9469416389925858E-2</v>
      </c>
      <c r="K208" s="117">
        <f t="shared" si="28"/>
        <v>5.5730485063104185E-2</v>
      </c>
      <c r="L208" s="94">
        <v>4.9323069134742159E-2</v>
      </c>
      <c r="M208" s="88">
        <f>INDEX('Pace of change parameters'!$E$20:$I$20,1,$B$6)</f>
        <v>4.3099999999999999E-2</v>
      </c>
      <c r="N208" s="99">
        <f>IF(INDEX('Pace of change parameters'!$E$28:$I$28,1,$B$6)=1,(1+L208)*D208,D208)</f>
        <v>215970.62476624351</v>
      </c>
      <c r="O208" s="85">
        <f>IF(K208&lt;INDEX('Pace of change parameters'!$E$16:$I$16,1,$B$6),1,IF(K208&gt;INDEX('Pace of change parameters'!$E$17:$I$17,1,$B$6),0,(K208-INDEX('Pace of change parameters'!$E$17:$I$17,1,$B$6))/(INDEX('Pace of change parameters'!$E$16:$I$16,1,$B$6)-INDEX('Pace of change parameters'!$E$17:$I$17,1,$B$6))))</f>
        <v>0</v>
      </c>
      <c r="P208" s="52">
        <v>4.9323069134742159E-2</v>
      </c>
      <c r="Q208" s="52">
        <v>4.3099999999999916E-2</v>
      </c>
      <c r="R208" s="9">
        <f>IF(INDEX('Pace of change parameters'!$E$29:$I$29,1,$B$6)=1,D208*(1+P208),D208)</f>
        <v>215970.62476624351</v>
      </c>
      <c r="S208" s="94">
        <f>IF(P208&lt;INDEX('Pace of change parameters'!$E$22:$I$22,1,$B$6),INDEX('Pace of change parameters'!$E$22:$I$22,1,$B$6),P208)</f>
        <v>4.9323069134742159E-2</v>
      </c>
      <c r="T208" s="123">
        <v>4.3099999999999916E-2</v>
      </c>
      <c r="U208" s="108">
        <f t="shared" si="31"/>
        <v>215970.62476624351</v>
      </c>
      <c r="V208" s="122">
        <f>IF(J208&gt;INDEX('Pace of change parameters'!$E$24:$I$24,1,$B$6),0,IF(J208&lt;INDEX('Pace of change parameters'!$E$23:$I$23,1,$B$6),1,(J208-INDEX('Pace of change parameters'!$E$24:$I$24,1,$B$6))/(INDEX('Pace of change parameters'!$E$23:$I$23,1,$B$6)-INDEX('Pace of change parameters'!$E$24:$I$24,1,$B$6))))</f>
        <v>1</v>
      </c>
      <c r="W208" s="123">
        <f>MIN(S208, S208+(INDEX('Pace of change parameters'!$E$25:$I$25,1,$B$6)-S208)*(1-V208))</f>
        <v>4.9323069134742159E-2</v>
      </c>
      <c r="X208" s="123">
        <v>4.3099999999999916E-2</v>
      </c>
      <c r="Y208" s="99">
        <f t="shared" si="32"/>
        <v>215970.62476624351</v>
      </c>
      <c r="Z208" s="88">
        <v>-5.764027800159055E-3</v>
      </c>
      <c r="AA208" s="90">
        <f t="shared" si="35"/>
        <v>204802.65343446832</v>
      </c>
      <c r="AB208" s="90">
        <f>IF(INDEX('Pace of change parameters'!$E$27:$I$27,1,$B$6)=1,MAX(AA208,Y208),Y208)</f>
        <v>215970.62476624351</v>
      </c>
      <c r="AC208" s="88">
        <f t="shared" si="33"/>
        <v>4.9323069134742159E-2</v>
      </c>
      <c r="AD208" s="134">
        <v>4.3099999999999916E-2</v>
      </c>
      <c r="AE208" s="51">
        <f t="shared" si="34"/>
        <v>215971</v>
      </c>
      <c r="AF208" s="51">
        <v>266.4940442284784</v>
      </c>
      <c r="AG208" s="15">
        <f t="shared" si="29"/>
        <v>4.9324892259703823E-2</v>
      </c>
      <c r="AH208" s="15">
        <f t="shared" si="29"/>
        <v>4.3101812312817067E-2</v>
      </c>
      <c r="AI208" s="51"/>
      <c r="AJ208" s="51">
        <v>205989.98543708201</v>
      </c>
      <c r="AK208" s="51">
        <v>254.17812710823841</v>
      </c>
      <c r="AL208" s="15">
        <f t="shared" si="30"/>
        <v>4.8453882560065553E-2</v>
      </c>
      <c r="AM208" s="53">
        <f t="shared" si="30"/>
        <v>4.8453882560065553E-2</v>
      </c>
    </row>
    <row r="209" spans="1:39" x14ac:dyDescent="0.2">
      <c r="A209" s="160" t="s">
        <v>465</v>
      </c>
      <c r="B209" s="160" t="s">
        <v>466</v>
      </c>
      <c r="D209" s="62">
        <v>163345</v>
      </c>
      <c r="E209" s="67">
        <v>250.18465763650775</v>
      </c>
      <c r="F209" s="50"/>
      <c r="G209" s="82">
        <v>158548.98071281234</v>
      </c>
      <c r="H209" s="75">
        <v>241.23213866313702</v>
      </c>
      <c r="I209" s="84"/>
      <c r="J209" s="94">
        <f t="shared" si="28"/>
        <v>3.0249448880878882E-2</v>
      </c>
      <c r="K209" s="117">
        <f t="shared" si="28"/>
        <v>3.7111634556588946E-2</v>
      </c>
      <c r="L209" s="94">
        <v>5.0047779381108715E-2</v>
      </c>
      <c r="M209" s="88">
        <f>INDEX('Pace of change parameters'!$E$20:$I$20,1,$B$6)</f>
        <v>4.3099999999999999E-2</v>
      </c>
      <c r="N209" s="99">
        <f>IF(INDEX('Pace of change parameters'!$E$28:$I$28,1,$B$6)=1,(1+L209)*D209,D209)</f>
        <v>171520.05452300722</v>
      </c>
      <c r="O209" s="85">
        <f>IF(K209&lt;INDEX('Pace of change parameters'!$E$16:$I$16,1,$B$6),1,IF(K209&gt;INDEX('Pace of change parameters'!$E$17:$I$17,1,$B$6),0,(K209-INDEX('Pace of change parameters'!$E$17:$I$17,1,$B$6))/(INDEX('Pace of change parameters'!$E$16:$I$16,1,$B$6)-INDEX('Pace of change parameters'!$E$17:$I$17,1,$B$6))))</f>
        <v>0</v>
      </c>
      <c r="P209" s="52">
        <v>5.0047779381108715E-2</v>
      </c>
      <c r="Q209" s="52">
        <v>4.3099999999999916E-2</v>
      </c>
      <c r="R209" s="9">
        <f>IF(INDEX('Pace of change parameters'!$E$29:$I$29,1,$B$6)=1,D209*(1+P209),D209)</f>
        <v>171520.05452300722</v>
      </c>
      <c r="S209" s="94">
        <f>IF(P209&lt;INDEX('Pace of change parameters'!$E$22:$I$22,1,$B$6),INDEX('Pace of change parameters'!$E$22:$I$22,1,$B$6),P209)</f>
        <v>5.0047779381108715E-2</v>
      </c>
      <c r="T209" s="123">
        <v>4.3099999999999916E-2</v>
      </c>
      <c r="U209" s="108">
        <f t="shared" si="31"/>
        <v>171520.05452300722</v>
      </c>
      <c r="V209" s="122">
        <f>IF(J209&gt;INDEX('Pace of change parameters'!$E$24:$I$24,1,$B$6),0,IF(J209&lt;INDEX('Pace of change parameters'!$E$23:$I$23,1,$B$6),1,(J209-INDEX('Pace of change parameters'!$E$24:$I$24,1,$B$6))/(INDEX('Pace of change parameters'!$E$23:$I$23,1,$B$6)-INDEX('Pace of change parameters'!$E$24:$I$24,1,$B$6))))</f>
        <v>1</v>
      </c>
      <c r="W209" s="123">
        <f>MIN(S209, S209+(INDEX('Pace of change parameters'!$E$25:$I$25,1,$B$6)-S209)*(1-V209))</f>
        <v>5.0047779381108715E-2</v>
      </c>
      <c r="X209" s="123">
        <v>4.3099999999999916E-2</v>
      </c>
      <c r="Y209" s="99">
        <f t="shared" si="32"/>
        <v>171520.05452300722</v>
      </c>
      <c r="Z209" s="88">
        <v>-1.783474321236389E-2</v>
      </c>
      <c r="AA209" s="90">
        <f t="shared" si="35"/>
        <v>163560.50834233247</v>
      </c>
      <c r="AB209" s="90">
        <f>IF(INDEX('Pace of change parameters'!$E$27:$I$27,1,$B$6)=1,MAX(AA209,Y209),Y209)</f>
        <v>171520.05452300722</v>
      </c>
      <c r="AC209" s="88">
        <f t="shared" si="33"/>
        <v>5.0047779381108715E-2</v>
      </c>
      <c r="AD209" s="134">
        <v>4.3099999999999916E-2</v>
      </c>
      <c r="AE209" s="51">
        <f t="shared" si="34"/>
        <v>171520</v>
      </c>
      <c r="AF209" s="51">
        <v>260.96753342393237</v>
      </c>
      <c r="AG209" s="15">
        <f t="shared" si="29"/>
        <v>5.004744559062102E-2</v>
      </c>
      <c r="AH209" s="15">
        <f t="shared" si="29"/>
        <v>4.3099668418081105E-2</v>
      </c>
      <c r="AI209" s="51"/>
      <c r="AJ209" s="51">
        <v>166530.53771957802</v>
      </c>
      <c r="AK209" s="51">
        <v>253.37607082812156</v>
      </c>
      <c r="AL209" s="15">
        <f t="shared" si="30"/>
        <v>2.9961245239139123E-2</v>
      </c>
      <c r="AM209" s="53">
        <f t="shared" si="30"/>
        <v>2.9961245239139123E-2</v>
      </c>
    </row>
    <row r="210" spans="1:39" x14ac:dyDescent="0.2">
      <c r="A210" s="160" t="s">
        <v>467</v>
      </c>
      <c r="B210" s="160" t="s">
        <v>468</v>
      </c>
      <c r="D210" s="62">
        <v>154800</v>
      </c>
      <c r="E210" s="67">
        <v>267.36271161366415</v>
      </c>
      <c r="F210" s="50"/>
      <c r="G210" s="82">
        <v>153158.83337055187</v>
      </c>
      <c r="H210" s="75">
        <v>262.44810536550921</v>
      </c>
      <c r="I210" s="84"/>
      <c r="J210" s="94">
        <f t="shared" si="28"/>
        <v>1.0715455278230701E-2</v>
      </c>
      <c r="K210" s="117">
        <f t="shared" si="28"/>
        <v>1.8726011534015097E-2</v>
      </c>
      <c r="L210" s="94">
        <v>5.1367224159650782E-2</v>
      </c>
      <c r="M210" s="88">
        <f>INDEX('Pace of change parameters'!$E$20:$I$20,1,$B$6)</f>
        <v>4.3099999999999999E-2</v>
      </c>
      <c r="N210" s="99">
        <f>IF(INDEX('Pace of change parameters'!$E$28:$I$28,1,$B$6)=1,(1+L210)*D210,D210)</f>
        <v>162751.64629991393</v>
      </c>
      <c r="O210" s="85">
        <f>IF(K210&lt;INDEX('Pace of change parameters'!$E$16:$I$16,1,$B$6),1,IF(K210&gt;INDEX('Pace of change parameters'!$E$17:$I$17,1,$B$6),0,(K210-INDEX('Pace of change parameters'!$E$17:$I$17,1,$B$6))/(INDEX('Pace of change parameters'!$E$16:$I$16,1,$B$6)-INDEX('Pace of change parameters'!$E$17:$I$17,1,$B$6))))</f>
        <v>0</v>
      </c>
      <c r="P210" s="52">
        <v>5.1367224159650782E-2</v>
      </c>
      <c r="Q210" s="52">
        <v>4.3099999999999916E-2</v>
      </c>
      <c r="R210" s="9">
        <f>IF(INDEX('Pace of change parameters'!$E$29:$I$29,1,$B$6)=1,D210*(1+P210),D210)</f>
        <v>162751.64629991393</v>
      </c>
      <c r="S210" s="94">
        <f>IF(P210&lt;INDEX('Pace of change parameters'!$E$22:$I$22,1,$B$6),INDEX('Pace of change parameters'!$E$22:$I$22,1,$B$6),P210)</f>
        <v>5.1367224159650782E-2</v>
      </c>
      <c r="T210" s="123">
        <v>4.3099999999999916E-2</v>
      </c>
      <c r="U210" s="108">
        <f t="shared" si="31"/>
        <v>162751.64629991393</v>
      </c>
      <c r="V210" s="122">
        <f>IF(J210&gt;INDEX('Pace of change parameters'!$E$24:$I$24,1,$B$6),0,IF(J210&lt;INDEX('Pace of change parameters'!$E$23:$I$23,1,$B$6),1,(J210-INDEX('Pace of change parameters'!$E$24:$I$24,1,$B$6))/(INDEX('Pace of change parameters'!$E$23:$I$23,1,$B$6)-INDEX('Pace of change parameters'!$E$24:$I$24,1,$B$6))))</f>
        <v>1</v>
      </c>
      <c r="W210" s="123">
        <f>MIN(S210, S210+(INDEX('Pace of change parameters'!$E$25:$I$25,1,$B$6)-S210)*(1-V210))</f>
        <v>5.1367224159650782E-2</v>
      </c>
      <c r="X210" s="123">
        <v>4.3099999999999916E-2</v>
      </c>
      <c r="Y210" s="99">
        <f t="shared" si="32"/>
        <v>162751.64629991393</v>
      </c>
      <c r="Z210" s="88">
        <v>0</v>
      </c>
      <c r="AA210" s="90">
        <f t="shared" si="35"/>
        <v>160869.04351596467</v>
      </c>
      <c r="AB210" s="90">
        <f>IF(INDEX('Pace of change parameters'!$E$27:$I$27,1,$B$6)=1,MAX(AA210,Y210),Y210)</f>
        <v>162751.64629991393</v>
      </c>
      <c r="AC210" s="88">
        <f t="shared" si="33"/>
        <v>5.1367224159650782E-2</v>
      </c>
      <c r="AD210" s="134">
        <v>4.3099999999999916E-2</v>
      </c>
      <c r="AE210" s="51">
        <f t="shared" si="34"/>
        <v>162752</v>
      </c>
      <c r="AF210" s="51">
        <v>278.88665057343042</v>
      </c>
      <c r="AG210" s="15">
        <f t="shared" si="29"/>
        <v>5.1369509043927675E-2</v>
      </c>
      <c r="AH210" s="15">
        <f t="shared" si="29"/>
        <v>4.3102266917528276E-2</v>
      </c>
      <c r="AI210" s="51"/>
      <c r="AJ210" s="51">
        <v>160869.04351596467</v>
      </c>
      <c r="AK210" s="51">
        <v>275.66007623328017</v>
      </c>
      <c r="AL210" s="15">
        <f t="shared" si="30"/>
        <v>1.1704902589592781E-2</v>
      </c>
      <c r="AM210" s="53">
        <f t="shared" si="30"/>
        <v>1.1704902589592781E-2</v>
      </c>
    </row>
    <row r="211" spans="1:39" x14ac:dyDescent="0.2">
      <c r="A211" s="160" t="s">
        <v>469</v>
      </c>
      <c r="B211" s="160" t="s">
        <v>470</v>
      </c>
      <c r="D211" s="62">
        <v>62071</v>
      </c>
      <c r="E211" s="67">
        <v>276.48655030736188</v>
      </c>
      <c r="F211" s="50"/>
      <c r="G211" s="82">
        <v>59839.491179830329</v>
      </c>
      <c r="H211" s="75">
        <v>263.89671511357477</v>
      </c>
      <c r="I211" s="84"/>
      <c r="J211" s="94">
        <f t="shared" si="28"/>
        <v>3.7291574112211512E-2</v>
      </c>
      <c r="K211" s="117">
        <f t="shared" si="28"/>
        <v>4.7707434283025263E-2</v>
      </c>
      <c r="L211" s="94">
        <v>5.357418490165089E-2</v>
      </c>
      <c r="M211" s="88">
        <f>INDEX('Pace of change parameters'!$E$20:$I$20,1,$B$6)</f>
        <v>4.3099999999999999E-2</v>
      </c>
      <c r="N211" s="99">
        <f>IF(INDEX('Pace of change parameters'!$E$28:$I$28,1,$B$6)=1,(1+L211)*D211,D211)</f>
        <v>65396.403231030374</v>
      </c>
      <c r="O211" s="85">
        <f>IF(K211&lt;INDEX('Pace of change parameters'!$E$16:$I$16,1,$B$6),1,IF(K211&gt;INDEX('Pace of change parameters'!$E$17:$I$17,1,$B$6),0,(K211-INDEX('Pace of change parameters'!$E$17:$I$17,1,$B$6))/(INDEX('Pace of change parameters'!$E$16:$I$16,1,$B$6)-INDEX('Pace of change parameters'!$E$17:$I$17,1,$B$6))))</f>
        <v>0</v>
      </c>
      <c r="P211" s="52">
        <v>5.357418490165089E-2</v>
      </c>
      <c r="Q211" s="52">
        <v>4.3099999999999916E-2</v>
      </c>
      <c r="R211" s="9">
        <f>IF(INDEX('Pace of change parameters'!$E$29:$I$29,1,$B$6)=1,D211*(1+P211),D211)</f>
        <v>65396.403231030374</v>
      </c>
      <c r="S211" s="94">
        <f>IF(P211&lt;INDEX('Pace of change parameters'!$E$22:$I$22,1,$B$6),INDEX('Pace of change parameters'!$E$22:$I$22,1,$B$6),P211)</f>
        <v>5.357418490165089E-2</v>
      </c>
      <c r="T211" s="123">
        <v>4.3099999999999916E-2</v>
      </c>
      <c r="U211" s="108">
        <f t="shared" si="31"/>
        <v>65396.403231030374</v>
      </c>
      <c r="V211" s="122">
        <f>IF(J211&gt;INDEX('Pace of change parameters'!$E$24:$I$24,1,$B$6),0,IF(J211&lt;INDEX('Pace of change parameters'!$E$23:$I$23,1,$B$6),1,(J211-INDEX('Pace of change parameters'!$E$24:$I$24,1,$B$6))/(INDEX('Pace of change parameters'!$E$23:$I$23,1,$B$6)-INDEX('Pace of change parameters'!$E$24:$I$24,1,$B$6))))</f>
        <v>1</v>
      </c>
      <c r="W211" s="123">
        <f>MIN(S211, S211+(INDEX('Pace of change parameters'!$E$25:$I$25,1,$B$6)-S211)*(1-V211))</f>
        <v>5.357418490165089E-2</v>
      </c>
      <c r="X211" s="123">
        <v>4.3099999999999916E-2</v>
      </c>
      <c r="Y211" s="99">
        <f t="shared" si="32"/>
        <v>65396.403231030374</v>
      </c>
      <c r="Z211" s="88">
        <v>-1.9694076611640021E-2</v>
      </c>
      <c r="AA211" s="90">
        <f t="shared" si="35"/>
        <v>61614.077266399749</v>
      </c>
      <c r="AB211" s="90">
        <f>IF(INDEX('Pace of change parameters'!$E$27:$I$27,1,$B$6)=1,MAX(AA211,Y211),Y211)</f>
        <v>65396.403231030374</v>
      </c>
      <c r="AC211" s="88">
        <f t="shared" si="33"/>
        <v>5.357418490165089E-2</v>
      </c>
      <c r="AD211" s="134">
        <v>4.3099999999999916E-2</v>
      </c>
      <c r="AE211" s="51">
        <f t="shared" si="34"/>
        <v>65396</v>
      </c>
      <c r="AF211" s="51">
        <v>288.40134234604415</v>
      </c>
      <c r="AG211" s="15">
        <f t="shared" si="29"/>
        <v>5.3567688614650999E-2</v>
      </c>
      <c r="AH211" s="15">
        <f t="shared" si="29"/>
        <v>4.3093568296312945E-2</v>
      </c>
      <c r="AI211" s="51"/>
      <c r="AJ211" s="51">
        <v>62851.887147060101</v>
      </c>
      <c r="AK211" s="51">
        <v>277.18161083543663</v>
      </c>
      <c r="AL211" s="15">
        <f t="shared" si="30"/>
        <v>4.0477907162711269E-2</v>
      </c>
      <c r="AM211" s="53">
        <f t="shared" si="30"/>
        <v>4.0477907162711046E-2</v>
      </c>
    </row>
    <row r="212" spans="1:39" x14ac:dyDescent="0.2">
      <c r="A212" s="160" t="s">
        <v>471</v>
      </c>
      <c r="B212" s="160" t="s">
        <v>472</v>
      </c>
      <c r="D212" s="62">
        <v>249395</v>
      </c>
      <c r="E212" s="67">
        <v>270.99939167235516</v>
      </c>
      <c r="F212" s="50"/>
      <c r="G212" s="82">
        <v>252039.29337865207</v>
      </c>
      <c r="H212" s="75">
        <v>272.53022512860997</v>
      </c>
      <c r="I212" s="84"/>
      <c r="J212" s="94">
        <f t="shared" si="28"/>
        <v>-1.0491591780014242E-2</v>
      </c>
      <c r="K212" s="117">
        <f t="shared" si="28"/>
        <v>-5.6171144155933161E-3</v>
      </c>
      <c r="L212" s="94">
        <v>4.8238478153989517E-2</v>
      </c>
      <c r="M212" s="88">
        <f>INDEX('Pace of change parameters'!$E$20:$I$20,1,$B$6)</f>
        <v>4.3099999999999999E-2</v>
      </c>
      <c r="N212" s="99">
        <f>IF(INDEX('Pace of change parameters'!$E$28:$I$28,1,$B$6)=1,(1+L212)*D212,D212)</f>
        <v>261425.43525921422</v>
      </c>
      <c r="O212" s="85">
        <f>IF(K212&lt;INDEX('Pace of change parameters'!$E$16:$I$16,1,$B$6),1,IF(K212&gt;INDEX('Pace of change parameters'!$E$17:$I$17,1,$B$6),0,(K212-INDEX('Pace of change parameters'!$E$17:$I$17,1,$B$6))/(INDEX('Pace of change parameters'!$E$16:$I$16,1,$B$6)-INDEX('Pace of change parameters'!$E$17:$I$17,1,$B$6))))</f>
        <v>0</v>
      </c>
      <c r="P212" s="52">
        <v>4.8238478153989517E-2</v>
      </c>
      <c r="Q212" s="52">
        <v>4.3099999999999916E-2</v>
      </c>
      <c r="R212" s="9">
        <f>IF(INDEX('Pace of change parameters'!$E$29:$I$29,1,$B$6)=1,D212*(1+P212),D212)</f>
        <v>261425.43525921422</v>
      </c>
      <c r="S212" s="94">
        <f>IF(P212&lt;INDEX('Pace of change parameters'!$E$22:$I$22,1,$B$6),INDEX('Pace of change parameters'!$E$22:$I$22,1,$B$6),P212)</f>
        <v>4.8238478153989517E-2</v>
      </c>
      <c r="T212" s="123">
        <v>4.3099999999999916E-2</v>
      </c>
      <c r="U212" s="108">
        <f t="shared" si="31"/>
        <v>261425.43525921422</v>
      </c>
      <c r="V212" s="122">
        <f>IF(J212&gt;INDEX('Pace of change parameters'!$E$24:$I$24,1,$B$6),0,IF(J212&lt;INDEX('Pace of change parameters'!$E$23:$I$23,1,$B$6),1,(J212-INDEX('Pace of change parameters'!$E$24:$I$24,1,$B$6))/(INDEX('Pace of change parameters'!$E$23:$I$23,1,$B$6)-INDEX('Pace of change parameters'!$E$24:$I$24,1,$B$6))))</f>
        <v>1</v>
      </c>
      <c r="W212" s="123">
        <f>MIN(S212, S212+(INDEX('Pace of change parameters'!$E$25:$I$25,1,$B$6)-S212)*(1-V212))</f>
        <v>4.8238478153989517E-2</v>
      </c>
      <c r="X212" s="123">
        <v>4.3099999999999916E-2</v>
      </c>
      <c r="Y212" s="99">
        <f t="shared" si="32"/>
        <v>261425.43525921422</v>
      </c>
      <c r="Z212" s="88">
        <v>0</v>
      </c>
      <c r="AA212" s="90">
        <f t="shared" si="35"/>
        <v>264727.27143440809</v>
      </c>
      <c r="AB212" s="90">
        <f>IF(INDEX('Pace of change parameters'!$E$27:$I$27,1,$B$6)=1,MAX(AA212,Y212),Y212)</f>
        <v>261425.43525921422</v>
      </c>
      <c r="AC212" s="88">
        <f t="shared" si="33"/>
        <v>4.8238478153989517E-2</v>
      </c>
      <c r="AD212" s="134">
        <v>4.3099999999999916E-2</v>
      </c>
      <c r="AE212" s="51">
        <f t="shared" si="34"/>
        <v>261425</v>
      </c>
      <c r="AF212" s="51">
        <v>282.6789948074084</v>
      </c>
      <c r="AG212" s="15">
        <f t="shared" si="29"/>
        <v>4.8236732893602419E-2</v>
      </c>
      <c r="AH212" s="15">
        <f t="shared" si="29"/>
        <v>4.3098263294901296E-2</v>
      </c>
      <c r="AI212" s="51"/>
      <c r="AJ212" s="51">
        <v>264727.27143440809</v>
      </c>
      <c r="AK212" s="51">
        <v>286.24974270703427</v>
      </c>
      <c r="AL212" s="15">
        <f t="shared" si="30"/>
        <v>-1.2474239682655042E-2</v>
      </c>
      <c r="AM212" s="53">
        <f t="shared" si="30"/>
        <v>-1.2474239682655042E-2</v>
      </c>
    </row>
    <row r="213" spans="1:39" x14ac:dyDescent="0.2">
      <c r="A213" s="160" t="s">
        <v>473</v>
      </c>
      <c r="B213" s="160" t="s">
        <v>474</v>
      </c>
      <c r="D213" s="62">
        <v>141454</v>
      </c>
      <c r="E213" s="67">
        <v>245.67591404493905</v>
      </c>
      <c r="F213" s="50"/>
      <c r="G213" s="82">
        <v>143715.80033416723</v>
      </c>
      <c r="H213" s="75">
        <v>247.96717927307751</v>
      </c>
      <c r="I213" s="84"/>
      <c r="J213" s="94">
        <f t="shared" si="28"/>
        <v>-1.573800743486875E-2</v>
      </c>
      <c r="K213" s="117">
        <f t="shared" si="28"/>
        <v>-9.2401955567481542E-3</v>
      </c>
      <c r="L213" s="94">
        <v>4.9986243318614232E-2</v>
      </c>
      <c r="M213" s="88">
        <f>INDEX('Pace of change parameters'!$E$20:$I$20,1,$B$6)</f>
        <v>4.3099999999999999E-2</v>
      </c>
      <c r="N213" s="99">
        <f>IF(INDEX('Pace of change parameters'!$E$28:$I$28,1,$B$6)=1,(1+L213)*D213,D213)</f>
        <v>148524.75406239126</v>
      </c>
      <c r="O213" s="85">
        <f>IF(K213&lt;INDEX('Pace of change parameters'!$E$16:$I$16,1,$B$6),1,IF(K213&gt;INDEX('Pace of change parameters'!$E$17:$I$17,1,$B$6),0,(K213-INDEX('Pace of change parameters'!$E$17:$I$17,1,$B$6))/(INDEX('Pace of change parameters'!$E$16:$I$16,1,$B$6)-INDEX('Pace of change parameters'!$E$17:$I$17,1,$B$6))))</f>
        <v>0</v>
      </c>
      <c r="P213" s="52">
        <v>4.9986243318614232E-2</v>
      </c>
      <c r="Q213" s="52">
        <v>4.3099999999999916E-2</v>
      </c>
      <c r="R213" s="9">
        <f>IF(INDEX('Pace of change parameters'!$E$29:$I$29,1,$B$6)=1,D213*(1+P213),D213)</f>
        <v>148524.75406239126</v>
      </c>
      <c r="S213" s="94">
        <f>IF(P213&lt;INDEX('Pace of change parameters'!$E$22:$I$22,1,$B$6),INDEX('Pace of change parameters'!$E$22:$I$22,1,$B$6),P213)</f>
        <v>4.9986243318614232E-2</v>
      </c>
      <c r="T213" s="123">
        <v>4.3099999999999916E-2</v>
      </c>
      <c r="U213" s="108">
        <f t="shared" si="31"/>
        <v>148524.75406239126</v>
      </c>
      <c r="V213" s="122">
        <f>IF(J213&gt;INDEX('Pace of change parameters'!$E$24:$I$24,1,$B$6),0,IF(J213&lt;INDEX('Pace of change parameters'!$E$23:$I$23,1,$B$6),1,(J213-INDEX('Pace of change parameters'!$E$24:$I$24,1,$B$6))/(INDEX('Pace of change parameters'!$E$23:$I$23,1,$B$6)-INDEX('Pace of change parameters'!$E$24:$I$24,1,$B$6))))</f>
        <v>1</v>
      </c>
      <c r="W213" s="123">
        <f>MIN(S213, S213+(INDEX('Pace of change parameters'!$E$25:$I$25,1,$B$6)-S213)*(1-V213))</f>
        <v>4.9986243318614232E-2</v>
      </c>
      <c r="X213" s="123">
        <v>4.3099999999999916E-2</v>
      </c>
      <c r="Y213" s="99">
        <f t="shared" si="32"/>
        <v>148524.75406239126</v>
      </c>
      <c r="Z213" s="88">
        <v>-2.4443885092379602E-2</v>
      </c>
      <c r="AA213" s="90">
        <f t="shared" si="35"/>
        <v>147260.8162001837</v>
      </c>
      <c r="AB213" s="90">
        <f>IF(INDEX('Pace of change parameters'!$E$27:$I$27,1,$B$6)=1,MAX(AA213,Y213),Y213)</f>
        <v>148524.75406239126</v>
      </c>
      <c r="AC213" s="88">
        <f t="shared" si="33"/>
        <v>4.9986243318614232E-2</v>
      </c>
      <c r="AD213" s="134">
        <v>4.3099999999999916E-2</v>
      </c>
      <c r="AE213" s="51">
        <f t="shared" si="34"/>
        <v>148525</v>
      </c>
      <c r="AF213" s="51">
        <v>256.26497028091887</v>
      </c>
      <c r="AG213" s="15">
        <f t="shared" si="29"/>
        <v>4.9987981958799388E-2</v>
      </c>
      <c r="AH213" s="15">
        <f t="shared" si="29"/>
        <v>4.3101727237464971E-2</v>
      </c>
      <c r="AI213" s="51"/>
      <c r="AJ213" s="51">
        <v>150950.63620623041</v>
      </c>
      <c r="AK213" s="51">
        <v>260.45016193418905</v>
      </c>
      <c r="AL213" s="15">
        <f t="shared" si="30"/>
        <v>-1.6069069115525192E-2</v>
      </c>
      <c r="AM213" s="53">
        <f t="shared" si="30"/>
        <v>-1.6069069115525081E-2</v>
      </c>
    </row>
    <row r="214" spans="1:39" x14ac:dyDescent="0.2">
      <c r="A214" s="160" t="s">
        <v>475</v>
      </c>
      <c r="B214" s="160" t="s">
        <v>476</v>
      </c>
      <c r="D214" s="62">
        <v>78769</v>
      </c>
      <c r="E214" s="67">
        <v>269.7380677223158</v>
      </c>
      <c r="F214" s="50"/>
      <c r="G214" s="82">
        <v>82979.601066152492</v>
      </c>
      <c r="H214" s="75">
        <v>282.73884645112128</v>
      </c>
      <c r="I214" s="84"/>
      <c r="J214" s="94">
        <f t="shared" si="28"/>
        <v>-5.0742604351589282E-2</v>
      </c>
      <c r="K214" s="117">
        <f t="shared" si="28"/>
        <v>-4.5981579439785203E-2</v>
      </c>
      <c r="L214" s="94">
        <v>4.83316949104311E-2</v>
      </c>
      <c r="M214" s="88">
        <f>INDEX('Pace of change parameters'!$E$20:$I$20,1,$B$6)</f>
        <v>4.3099999999999999E-2</v>
      </c>
      <c r="N214" s="99">
        <f>IF(INDEX('Pace of change parameters'!$E$28:$I$28,1,$B$6)=1,(1+L214)*D214,D214)</f>
        <v>82576.039276399752</v>
      </c>
      <c r="O214" s="85">
        <f>IF(K214&lt;INDEX('Pace of change parameters'!$E$16:$I$16,1,$B$6),1,IF(K214&gt;INDEX('Pace of change parameters'!$E$17:$I$17,1,$B$6),0,(K214-INDEX('Pace of change parameters'!$E$17:$I$17,1,$B$6))/(INDEX('Pace of change parameters'!$E$16:$I$16,1,$B$6)-INDEX('Pace of change parameters'!$E$17:$I$17,1,$B$6))))</f>
        <v>0</v>
      </c>
      <c r="P214" s="52">
        <v>4.83316949104311E-2</v>
      </c>
      <c r="Q214" s="52">
        <v>4.3099999999999916E-2</v>
      </c>
      <c r="R214" s="9">
        <f>IF(INDEX('Pace of change parameters'!$E$29:$I$29,1,$B$6)=1,D214*(1+P214),D214)</f>
        <v>82576.039276399752</v>
      </c>
      <c r="S214" s="94">
        <f>IF(P214&lt;INDEX('Pace of change parameters'!$E$22:$I$22,1,$B$6),INDEX('Pace of change parameters'!$E$22:$I$22,1,$B$6),P214)</f>
        <v>4.83316949104311E-2</v>
      </c>
      <c r="T214" s="123">
        <v>4.3099999999999916E-2</v>
      </c>
      <c r="U214" s="108">
        <f t="shared" si="31"/>
        <v>82576.039276399752</v>
      </c>
      <c r="V214" s="122">
        <f>IF(J214&gt;INDEX('Pace of change parameters'!$E$24:$I$24,1,$B$6),0,IF(J214&lt;INDEX('Pace of change parameters'!$E$23:$I$23,1,$B$6),1,(J214-INDEX('Pace of change parameters'!$E$24:$I$24,1,$B$6))/(INDEX('Pace of change parameters'!$E$23:$I$23,1,$B$6)-INDEX('Pace of change parameters'!$E$24:$I$24,1,$B$6))))</f>
        <v>1</v>
      </c>
      <c r="W214" s="123">
        <f>MIN(S214, S214+(INDEX('Pace of change parameters'!$E$25:$I$25,1,$B$6)-S214)*(1-V214))</f>
        <v>4.83316949104311E-2</v>
      </c>
      <c r="X214" s="123">
        <v>4.3099999999999916E-2</v>
      </c>
      <c r="Y214" s="99">
        <f t="shared" si="32"/>
        <v>82576.039276399752</v>
      </c>
      <c r="Z214" s="88">
        <v>0</v>
      </c>
      <c r="AA214" s="90">
        <f t="shared" si="35"/>
        <v>87156.899547230947</v>
      </c>
      <c r="AB214" s="90">
        <f>IF(INDEX('Pace of change parameters'!$E$27:$I$27,1,$B$6)=1,MAX(AA214,Y214),Y214)</f>
        <v>82576.039276399752</v>
      </c>
      <c r="AC214" s="88">
        <f t="shared" si="33"/>
        <v>4.83316949104311E-2</v>
      </c>
      <c r="AD214" s="134">
        <v>4.3099999999999916E-2</v>
      </c>
      <c r="AE214" s="51">
        <f t="shared" si="34"/>
        <v>82576</v>
      </c>
      <c r="AF214" s="51">
        <v>281.3636446135103</v>
      </c>
      <c r="AG214" s="15">
        <f t="shared" si="29"/>
        <v>4.8331196282801692E-2</v>
      </c>
      <c r="AH214" s="15">
        <f t="shared" si="29"/>
        <v>4.309950386076955E-2</v>
      </c>
      <c r="AI214" s="51"/>
      <c r="AJ214" s="51">
        <v>87156.899547230947</v>
      </c>
      <c r="AK214" s="51">
        <v>296.97227898932505</v>
      </c>
      <c r="AL214" s="15">
        <f t="shared" si="30"/>
        <v>-5.2559230204701435E-2</v>
      </c>
      <c r="AM214" s="53">
        <f t="shared" si="30"/>
        <v>-5.2559230204701435E-2</v>
      </c>
    </row>
    <row r="215" spans="1:39" x14ac:dyDescent="0.2">
      <c r="A215" s="160" t="s">
        <v>477</v>
      </c>
      <c r="B215" s="160" t="s">
        <v>478</v>
      </c>
      <c r="D215" s="62">
        <v>71407</v>
      </c>
      <c r="E215" s="67">
        <v>261.82796546726621</v>
      </c>
      <c r="F215" s="50"/>
      <c r="G215" s="82">
        <v>69391.788536181091</v>
      </c>
      <c r="H215" s="75">
        <v>252.45710333957348</v>
      </c>
      <c r="I215" s="84"/>
      <c r="J215" s="94">
        <f t="shared" si="28"/>
        <v>2.9041065323862858E-2</v>
      </c>
      <c r="K215" s="117">
        <f t="shared" si="28"/>
        <v>3.7118631259458912E-2</v>
      </c>
      <c r="L215" s="94">
        <v>5.1287923020125969E-2</v>
      </c>
      <c r="M215" s="88">
        <f>INDEX('Pace of change parameters'!$E$20:$I$20,1,$B$6)</f>
        <v>4.3099999999999999E-2</v>
      </c>
      <c r="N215" s="99">
        <f>IF(INDEX('Pace of change parameters'!$E$28:$I$28,1,$B$6)=1,(1+L215)*D215,D215)</f>
        <v>75069.316719098133</v>
      </c>
      <c r="O215" s="85">
        <f>IF(K215&lt;INDEX('Pace of change parameters'!$E$16:$I$16,1,$B$6),1,IF(K215&gt;INDEX('Pace of change parameters'!$E$17:$I$17,1,$B$6),0,(K215-INDEX('Pace of change parameters'!$E$17:$I$17,1,$B$6))/(INDEX('Pace of change parameters'!$E$16:$I$16,1,$B$6)-INDEX('Pace of change parameters'!$E$17:$I$17,1,$B$6))))</f>
        <v>0</v>
      </c>
      <c r="P215" s="52">
        <v>5.1287923020125969E-2</v>
      </c>
      <c r="Q215" s="52">
        <v>4.3099999999999916E-2</v>
      </c>
      <c r="R215" s="9">
        <f>IF(INDEX('Pace of change parameters'!$E$29:$I$29,1,$B$6)=1,D215*(1+P215),D215)</f>
        <v>75069.316719098133</v>
      </c>
      <c r="S215" s="94">
        <f>IF(P215&lt;INDEX('Pace of change parameters'!$E$22:$I$22,1,$B$6),INDEX('Pace of change parameters'!$E$22:$I$22,1,$B$6),P215)</f>
        <v>5.1287923020125969E-2</v>
      </c>
      <c r="T215" s="123">
        <v>4.3099999999999916E-2</v>
      </c>
      <c r="U215" s="108">
        <f t="shared" si="31"/>
        <v>75069.316719098133</v>
      </c>
      <c r="V215" s="122">
        <f>IF(J215&gt;INDEX('Pace of change parameters'!$E$24:$I$24,1,$B$6),0,IF(J215&lt;INDEX('Pace of change parameters'!$E$23:$I$23,1,$B$6),1,(J215-INDEX('Pace of change parameters'!$E$24:$I$24,1,$B$6))/(INDEX('Pace of change parameters'!$E$23:$I$23,1,$B$6)-INDEX('Pace of change parameters'!$E$24:$I$24,1,$B$6))))</f>
        <v>1</v>
      </c>
      <c r="W215" s="123">
        <f>MIN(S215, S215+(INDEX('Pace of change parameters'!$E$25:$I$25,1,$B$6)-S215)*(1-V215))</f>
        <v>5.1287923020125969E-2</v>
      </c>
      <c r="X215" s="123">
        <v>4.3099999999999916E-2</v>
      </c>
      <c r="Y215" s="99">
        <f t="shared" si="32"/>
        <v>75069.316719098133</v>
      </c>
      <c r="Z215" s="88">
        <v>-3.6881171703589954E-2</v>
      </c>
      <c r="AA215" s="90">
        <f t="shared" si="35"/>
        <v>70196.972895383646</v>
      </c>
      <c r="AB215" s="90">
        <f>IF(INDEX('Pace of change parameters'!$E$27:$I$27,1,$B$6)=1,MAX(AA215,Y215),Y215)</f>
        <v>75069.316719098133</v>
      </c>
      <c r="AC215" s="88">
        <f t="shared" si="33"/>
        <v>5.1287923020125969E-2</v>
      </c>
      <c r="AD215" s="134">
        <v>4.3099999999999916E-2</v>
      </c>
      <c r="AE215" s="51">
        <f t="shared" si="34"/>
        <v>75069</v>
      </c>
      <c r="AF215" s="51">
        <v>273.11159851020363</v>
      </c>
      <c r="AG215" s="15">
        <f t="shared" si="29"/>
        <v>5.1283487613259293E-2</v>
      </c>
      <c r="AH215" s="15">
        <f t="shared" si="29"/>
        <v>4.3095599138160523E-2</v>
      </c>
      <c r="AI215" s="51"/>
      <c r="AJ215" s="51">
        <v>72885.059281366033</v>
      </c>
      <c r="AK215" s="51">
        <v>265.16611447927681</v>
      </c>
      <c r="AL215" s="15">
        <f t="shared" si="30"/>
        <v>2.9964175650911695E-2</v>
      </c>
      <c r="AM215" s="53">
        <f t="shared" si="30"/>
        <v>2.9964175650911695E-2</v>
      </c>
    </row>
    <row r="216" spans="1:39" x14ac:dyDescent="0.2">
      <c r="A216" s="160" t="s">
        <v>479</v>
      </c>
      <c r="B216" s="160" t="s">
        <v>480</v>
      </c>
      <c r="D216" s="62">
        <v>54772</v>
      </c>
      <c r="E216" s="67">
        <v>226.4611986941652</v>
      </c>
      <c r="F216" s="50"/>
      <c r="G216" s="82">
        <v>58137.028441414644</v>
      </c>
      <c r="H216" s="75">
        <v>237.82507211817435</v>
      </c>
      <c r="I216" s="84"/>
      <c r="J216" s="94">
        <f t="shared" si="28"/>
        <v>-5.7880984488321796E-2</v>
      </c>
      <c r="K216" s="117">
        <f t="shared" si="28"/>
        <v>-4.7782487030477938E-2</v>
      </c>
      <c r="L216" s="94">
        <v>5.4280904455639156E-2</v>
      </c>
      <c r="M216" s="88">
        <f>INDEX('Pace of change parameters'!$E$20:$I$20,1,$B$6)</f>
        <v>4.3099999999999999E-2</v>
      </c>
      <c r="N216" s="99">
        <f>IF(INDEX('Pace of change parameters'!$E$28:$I$28,1,$B$6)=1,(1+L216)*D216,D216)</f>
        <v>57745.073698844266</v>
      </c>
      <c r="O216" s="85">
        <f>IF(K216&lt;INDEX('Pace of change parameters'!$E$16:$I$16,1,$B$6),1,IF(K216&gt;INDEX('Pace of change parameters'!$E$17:$I$17,1,$B$6),0,(K216-INDEX('Pace of change parameters'!$E$17:$I$17,1,$B$6))/(INDEX('Pace of change parameters'!$E$16:$I$16,1,$B$6)-INDEX('Pace of change parameters'!$E$17:$I$17,1,$B$6))))</f>
        <v>0</v>
      </c>
      <c r="P216" s="52">
        <v>5.4280904455639156E-2</v>
      </c>
      <c r="Q216" s="52">
        <v>4.3099999999999916E-2</v>
      </c>
      <c r="R216" s="9">
        <f>IF(INDEX('Pace of change parameters'!$E$29:$I$29,1,$B$6)=1,D216*(1+P216),D216)</f>
        <v>57745.073698844266</v>
      </c>
      <c r="S216" s="94">
        <f>IF(P216&lt;INDEX('Pace of change parameters'!$E$22:$I$22,1,$B$6),INDEX('Pace of change parameters'!$E$22:$I$22,1,$B$6),P216)</f>
        <v>5.4280904455639156E-2</v>
      </c>
      <c r="T216" s="123">
        <v>4.3099999999999916E-2</v>
      </c>
      <c r="U216" s="108">
        <f t="shared" si="31"/>
        <v>57745.073698844266</v>
      </c>
      <c r="V216" s="122">
        <f>IF(J216&gt;INDEX('Pace of change parameters'!$E$24:$I$24,1,$B$6),0,IF(J216&lt;INDEX('Pace of change parameters'!$E$23:$I$23,1,$B$6),1,(J216-INDEX('Pace of change parameters'!$E$24:$I$24,1,$B$6))/(INDEX('Pace of change parameters'!$E$23:$I$23,1,$B$6)-INDEX('Pace of change parameters'!$E$24:$I$24,1,$B$6))))</f>
        <v>1</v>
      </c>
      <c r="W216" s="123">
        <f>MIN(S216, S216+(INDEX('Pace of change parameters'!$E$25:$I$25,1,$B$6)-S216)*(1-V216))</f>
        <v>5.4280904455639156E-2</v>
      </c>
      <c r="X216" s="123">
        <v>4.3099999999999916E-2</v>
      </c>
      <c r="Y216" s="99">
        <f t="shared" si="32"/>
        <v>57745.073698844266</v>
      </c>
      <c r="Z216" s="88">
        <v>-1.3035790897593547E-2</v>
      </c>
      <c r="AA216" s="90">
        <f t="shared" si="35"/>
        <v>60267.706383785357</v>
      </c>
      <c r="AB216" s="90">
        <f>IF(INDEX('Pace of change parameters'!$E$27:$I$27,1,$B$6)=1,MAX(AA216,Y216),Y216)</f>
        <v>57745.073698844266</v>
      </c>
      <c r="AC216" s="88">
        <f t="shared" si="33"/>
        <v>5.4280904455639156E-2</v>
      </c>
      <c r="AD216" s="134">
        <v>4.3099999999999916E-2</v>
      </c>
      <c r="AE216" s="51">
        <f t="shared" si="34"/>
        <v>57745</v>
      </c>
      <c r="AF216" s="51">
        <v>236.22137487303965</v>
      </c>
      <c r="AG216" s="15">
        <f t="shared" si="29"/>
        <v>5.4279558898707281E-2</v>
      </c>
      <c r="AH216" s="15">
        <f t="shared" si="29"/>
        <v>4.3098668713025479E-2</v>
      </c>
      <c r="AI216" s="51"/>
      <c r="AJ216" s="51">
        <v>61063.720272689279</v>
      </c>
      <c r="AK216" s="51">
        <v>249.79748822716022</v>
      </c>
      <c r="AL216" s="15">
        <f t="shared" si="30"/>
        <v>-5.434847824320288E-2</v>
      </c>
      <c r="AM216" s="53">
        <f t="shared" si="30"/>
        <v>-5.4348478243202991E-2</v>
      </c>
    </row>
    <row r="217" spans="1:39" x14ac:dyDescent="0.2">
      <c r="A217" s="160" t="s">
        <v>481</v>
      </c>
      <c r="B217" s="160" t="s">
        <v>482</v>
      </c>
      <c r="D217" s="62">
        <v>115626</v>
      </c>
      <c r="E217" s="67">
        <v>232.47303754707465</v>
      </c>
      <c r="F217" s="50"/>
      <c r="G217" s="82">
        <v>121200.23432719646</v>
      </c>
      <c r="H217" s="75">
        <v>242.22506771762505</v>
      </c>
      <c r="I217" s="84"/>
      <c r="J217" s="94">
        <f t="shared" ref="J217:K217" si="36">D217/G217-1</f>
        <v>-4.5991943482122877E-2</v>
      </c>
      <c r="K217" s="117">
        <f t="shared" si="36"/>
        <v>-4.0260202060997563E-2</v>
      </c>
      <c r="L217" s="94">
        <v>4.9367011515812687E-2</v>
      </c>
      <c r="M217" s="88">
        <f>INDEX('Pace of change parameters'!$E$20:$I$20,1,$B$6)</f>
        <v>4.3099999999999999E-2</v>
      </c>
      <c r="N217" s="99">
        <f>IF(INDEX('Pace of change parameters'!$E$28:$I$28,1,$B$6)=1,(1+L217)*D217,D217)</f>
        <v>121334.11007352736</v>
      </c>
      <c r="O217" s="85">
        <f>IF(K217&lt;INDEX('Pace of change parameters'!$E$16:$I$16,1,$B$6),1,IF(K217&gt;INDEX('Pace of change parameters'!$E$17:$I$17,1,$B$6),0,(K217-INDEX('Pace of change parameters'!$E$17:$I$17,1,$B$6))/(INDEX('Pace of change parameters'!$E$16:$I$16,1,$B$6)-INDEX('Pace of change parameters'!$E$17:$I$17,1,$B$6))))</f>
        <v>0</v>
      </c>
      <c r="P217" s="52">
        <v>4.9367011515812687E-2</v>
      </c>
      <c r="Q217" s="52">
        <v>4.3099999999999916E-2</v>
      </c>
      <c r="R217" s="9">
        <f>IF(INDEX('Pace of change parameters'!$E$29:$I$29,1,$B$6)=1,D217*(1+P217),D217)</f>
        <v>121334.11007352736</v>
      </c>
      <c r="S217" s="94">
        <f>IF(P217&lt;INDEX('Pace of change parameters'!$E$22:$I$22,1,$B$6),INDEX('Pace of change parameters'!$E$22:$I$22,1,$B$6),P217)</f>
        <v>4.9367011515812687E-2</v>
      </c>
      <c r="T217" s="123">
        <v>4.3099999999999916E-2</v>
      </c>
      <c r="U217" s="108">
        <f t="shared" si="31"/>
        <v>121334.11007352736</v>
      </c>
      <c r="V217" s="122">
        <f>IF(J217&gt;INDEX('Pace of change parameters'!$E$24:$I$24,1,$B$6),0,IF(J217&lt;INDEX('Pace of change parameters'!$E$23:$I$23,1,$B$6),1,(J217-INDEX('Pace of change parameters'!$E$24:$I$24,1,$B$6))/(INDEX('Pace of change parameters'!$E$23:$I$23,1,$B$6)-INDEX('Pace of change parameters'!$E$24:$I$24,1,$B$6))))</f>
        <v>1</v>
      </c>
      <c r="W217" s="123">
        <f>MIN(S217, S217+(INDEX('Pace of change parameters'!$E$25:$I$25,1,$B$6)-S217)*(1-V217))</f>
        <v>4.9367011515812687E-2</v>
      </c>
      <c r="X217" s="123">
        <v>4.3099999999999916E-2</v>
      </c>
      <c r="Y217" s="99">
        <f t="shared" si="32"/>
        <v>121334.11007352736</v>
      </c>
      <c r="Z217" s="88">
        <v>-1.9790222572218852E-2</v>
      </c>
      <c r="AA217" s="90">
        <f t="shared" si="35"/>
        <v>124782.28086084858</v>
      </c>
      <c r="AB217" s="90">
        <f>IF(INDEX('Pace of change parameters'!$E$27:$I$27,1,$B$6)=1,MAX(AA217,Y217),Y217)</f>
        <v>121334.11007352736</v>
      </c>
      <c r="AC217" s="88">
        <f t="shared" si="33"/>
        <v>4.9367011515812687E-2</v>
      </c>
      <c r="AD217" s="134">
        <v>4.3099999999999916E-2</v>
      </c>
      <c r="AE217" s="51">
        <f t="shared" ref="AE217" si="37">IF(ROUND(AB217,0)/D217 &gt; (1+AD217), ROUND(AB217,0), ROUNDUP(AB217,0))</f>
        <v>121334</v>
      </c>
      <c r="AF217" s="51">
        <v>242.4924054775972</v>
      </c>
      <c r="AG217" s="15">
        <f t="shared" si="29"/>
        <v>4.9366059536782414E-2</v>
      </c>
      <c r="AH217" s="15">
        <f t="shared" si="29"/>
        <v>4.3099053706362245E-2</v>
      </c>
      <c r="AI217" s="51"/>
      <c r="AJ217" s="51">
        <v>127301.60801731255</v>
      </c>
      <c r="AK217" s="51">
        <v>254.41898519198489</v>
      </c>
      <c r="AL217" s="15">
        <f t="shared" si="30"/>
        <v>-4.6877711210851158E-2</v>
      </c>
      <c r="AM217" s="53">
        <f t="shared" si="30"/>
        <v>-4.6877711210851158E-2</v>
      </c>
    </row>
    <row r="218" spans="1:39" x14ac:dyDescent="0.2">
      <c r="A218" s="160"/>
      <c r="B218" s="160"/>
      <c r="D218" s="62"/>
      <c r="E218" s="67"/>
      <c r="F218" s="50"/>
      <c r="G218" s="82"/>
      <c r="H218" s="75"/>
      <c r="I218" s="84"/>
      <c r="J218" s="94"/>
      <c r="K218" s="117"/>
      <c r="L218" s="94"/>
      <c r="M218" s="88"/>
      <c r="N218" s="99"/>
      <c r="O218" s="85"/>
      <c r="P218" s="52"/>
      <c r="Q218" s="52"/>
      <c r="R218" s="9"/>
      <c r="S218" s="94"/>
      <c r="T218" s="123"/>
      <c r="U218" s="108"/>
      <c r="V218" s="122"/>
      <c r="W218" s="123"/>
      <c r="X218" s="123"/>
      <c r="Y218" s="99"/>
      <c r="Z218" s="88"/>
      <c r="AA218" s="90"/>
      <c r="AB218" s="90"/>
      <c r="AC218" s="88"/>
      <c r="AD218" s="134"/>
      <c r="AE218" s="51"/>
      <c r="AF218" s="51"/>
      <c r="AG218" s="15"/>
      <c r="AH218" s="15"/>
      <c r="AI218" s="51"/>
      <c r="AJ218" s="51"/>
      <c r="AK218" s="51"/>
      <c r="AL218" s="15"/>
      <c r="AM218" s="53"/>
    </row>
    <row r="219" spans="1:39" s="39" customFormat="1" x14ac:dyDescent="0.2">
      <c r="A219" s="2"/>
      <c r="B219" s="54" t="s">
        <v>12</v>
      </c>
      <c r="D219" s="21">
        <f>SUM(D9:D217)</f>
        <v>16596334</v>
      </c>
      <c r="E219" s="68">
        <v>281.2993752376085</v>
      </c>
      <c r="F219" s="55"/>
      <c r="G219" s="83">
        <f>SUM(G9:G217)</f>
        <v>16597637.494048476</v>
      </c>
      <c r="H219" s="76">
        <v>279.41050702434785</v>
      </c>
      <c r="I219" s="142"/>
      <c r="J219" s="95">
        <f>D219/G219-1</f>
        <v>-7.8534914920491694E-5</v>
      </c>
      <c r="K219" s="118">
        <f>E219/H219-1</f>
        <v>6.7601903499501237E-3</v>
      </c>
      <c r="L219" s="95">
        <f>N219/D219 - 1</f>
        <v>5.0331416486850244E-2</v>
      </c>
      <c r="M219" s="24">
        <f>'Pace of change parameters'!$E$20</f>
        <v>6.8699999999999997E-2</v>
      </c>
      <c r="N219" s="100">
        <f>SUM(N9:N217)</f>
        <v>17431650.998708874</v>
      </c>
      <c r="O219" s="24"/>
      <c r="P219" s="24">
        <f>R219/D219 - 1</f>
        <v>5.0331416486850244E-2</v>
      </c>
      <c r="Q219" s="24"/>
      <c r="R219" s="100">
        <f>SUM(R9:R217)</f>
        <v>17431650.998708874</v>
      </c>
      <c r="S219" s="95">
        <f>U219/D219-1</f>
        <v>5.0331416486850244E-2</v>
      </c>
      <c r="T219" s="24"/>
      <c r="U219" s="109">
        <f>SUM(U9:U217)</f>
        <v>17431650.998708874</v>
      </c>
      <c r="V219" s="95"/>
      <c r="W219" s="24">
        <f>Y219/D219-1</f>
        <v>5.0331416486850244E-2</v>
      </c>
      <c r="X219" s="24"/>
      <c r="Y219" s="100">
        <f>SUM(Y9:Y217)</f>
        <v>17431650.998708874</v>
      </c>
      <c r="Z219" s="27"/>
      <c r="AA219" s="27">
        <f>SUM(AA9:AA160)</f>
        <v>12434166.612700116</v>
      </c>
      <c r="AB219" s="27">
        <f>SUM(AB9:AB217)</f>
        <v>17431650.998708874</v>
      </c>
      <c r="AC219" s="24">
        <f>AB219/D219-1</f>
        <v>5.0331416486850244E-2</v>
      </c>
      <c r="AD219" s="118"/>
      <c r="AE219" s="22">
        <f>SUM(AE9:AE217)</f>
        <v>17431645</v>
      </c>
      <c r="AF219" s="56">
        <v>293.45048471295479</v>
      </c>
      <c r="AG219" s="23">
        <f>AE219/D219 - 1</f>
        <v>5.0331055039022576E-2</v>
      </c>
      <c r="AH219" s="23">
        <f>AF219/E219 - 1</f>
        <v>4.3196361403513572E-2</v>
      </c>
      <c r="AI219" s="20"/>
      <c r="AJ219" s="22">
        <f>SUM(AJ9:AJ217)</f>
        <v>17433183.640361082</v>
      </c>
      <c r="AK219" s="56">
        <v>293.47638672964672</v>
      </c>
      <c r="AL219" s="23">
        <f t="shared" ref="AL219:AM219" si="38">AE219/AJ219-1</f>
        <v>-8.8259287163161559E-5</v>
      </c>
      <c r="AM219" s="57">
        <f t="shared" si="38"/>
        <v>-8.8259287162939515E-5</v>
      </c>
    </row>
    <row r="220" spans="1:39" x14ac:dyDescent="0.2">
      <c r="D220" s="12"/>
      <c r="E220" s="63"/>
      <c r="G220" s="78"/>
      <c r="H220" s="71"/>
      <c r="J220" s="116"/>
      <c r="K220" s="107"/>
      <c r="L220" s="116"/>
      <c r="M220" s="14"/>
      <c r="N220" s="98"/>
      <c r="O220" s="4"/>
      <c r="P220" s="4"/>
      <c r="Q220" s="4"/>
      <c r="R220" s="4"/>
      <c r="S220" s="116"/>
      <c r="T220" s="14"/>
      <c r="U220" s="107"/>
      <c r="V220" s="116"/>
      <c r="W220" s="14"/>
      <c r="X220" s="14"/>
      <c r="Y220" s="98"/>
      <c r="Z220" s="14"/>
      <c r="AA220" s="14"/>
      <c r="AB220" s="14"/>
      <c r="AC220" s="14"/>
      <c r="AD220" s="107"/>
      <c r="AE220" s="3"/>
      <c r="AF220" s="3"/>
      <c r="AG220" s="3"/>
      <c r="AH220" s="3"/>
      <c r="AI220" s="3"/>
      <c r="AJ220" s="3"/>
      <c r="AK220" s="3"/>
      <c r="AL220" s="3"/>
      <c r="AM220" s="4"/>
    </row>
    <row r="221" spans="1:39" x14ac:dyDescent="0.2">
      <c r="B221" s="39" t="s">
        <v>486</v>
      </c>
      <c r="D221" s="1"/>
    </row>
    <row r="222" spans="1:39" x14ac:dyDescent="0.2">
      <c r="D222" s="1"/>
    </row>
    <row r="223" spans="1:39" x14ac:dyDescent="0.2">
      <c r="B223" s="1" t="s">
        <v>487</v>
      </c>
      <c r="D223" s="50">
        <v>4680225</v>
      </c>
      <c r="E223" s="145">
        <v>287.41440516194416</v>
      </c>
      <c r="G223" s="50">
        <v>4499411.3863103129</v>
      </c>
      <c r="H223" s="145">
        <v>275.23929630867212</v>
      </c>
      <c r="J223" s="146">
        <v>4.0186059500987525E-2</v>
      </c>
      <c r="K223" s="147">
        <v>4.4234631524482815E-2</v>
      </c>
      <c r="L223" s="146">
        <v>4.7179771330427167E-2</v>
      </c>
      <c r="M223" s="148">
        <v>6.8699999999999997E-2</v>
      </c>
      <c r="N223" s="50">
        <v>4901036.9452749481</v>
      </c>
      <c r="P223" s="146">
        <v>4.7179771330427167E-2</v>
      </c>
      <c r="Q223" s="149">
        <v>4.3119780790188855E-2</v>
      </c>
      <c r="R223" s="50">
        <v>4901036.9452749481</v>
      </c>
      <c r="S223" s="146">
        <v>4.7179771330427167E-2</v>
      </c>
      <c r="T223" s="149">
        <v>4.3119780790188855E-2</v>
      </c>
      <c r="U223" s="50">
        <v>4901036.9452749481</v>
      </c>
      <c r="W223" s="146">
        <v>4.7179771330427167E-2</v>
      </c>
      <c r="X223" s="149">
        <v>4.3119780790188855E-2</v>
      </c>
      <c r="Y223" s="50">
        <v>4901036.9452749481</v>
      </c>
      <c r="AA223" s="50">
        <v>4685871.4925662335</v>
      </c>
      <c r="AB223" s="50">
        <v>4901036.9452749481</v>
      </c>
      <c r="AC223" s="146">
        <v>4.7179771330427167E-2</v>
      </c>
      <c r="AD223" s="149">
        <v>4.3119780790188855E-2</v>
      </c>
      <c r="AE223" s="50">
        <v>4901036</v>
      </c>
      <c r="AF223" s="145">
        <v>299.80759348383685</v>
      </c>
      <c r="AG223" s="150">
        <v>4.7179569358310802E-2</v>
      </c>
      <c r="AH223" s="150">
        <v>4.3119579601132774E-2</v>
      </c>
      <c r="AJ223" s="50">
        <v>4725917.4686280293</v>
      </c>
      <c r="AK223" s="145">
        <v>289.09519197014578</v>
      </c>
      <c r="AL223" s="150">
        <v>3.7054927965724405E-2</v>
      </c>
      <c r="AM223" s="149">
        <v>3.7054927965724627E-2</v>
      </c>
    </row>
    <row r="224" spans="1:39" x14ac:dyDescent="0.2">
      <c r="B224" s="1" t="s">
        <v>488</v>
      </c>
      <c r="D224" s="50">
        <v>4625978</v>
      </c>
      <c r="E224" s="145">
        <v>259.66298510437849</v>
      </c>
      <c r="G224" s="50">
        <v>4855828.8951106174</v>
      </c>
      <c r="H224" s="145">
        <v>270.71370115798788</v>
      </c>
      <c r="J224" s="146">
        <v>-4.7335048263759116E-2</v>
      </c>
      <c r="K224" s="147">
        <v>-4.0820675149944585E-2</v>
      </c>
      <c r="L224" s="146">
        <v>5.014660162197826E-2</v>
      </c>
      <c r="M224" s="148">
        <v>6.8699999999999997E-2</v>
      </c>
      <c r="N224" s="50">
        <v>4857955.0758780362</v>
      </c>
      <c r="P224" s="146">
        <v>5.014660162197826E-2</v>
      </c>
      <c r="Q224" s="149">
        <v>4.3014414125923217E-2</v>
      </c>
      <c r="R224" s="50">
        <v>4857955.0758780362</v>
      </c>
      <c r="S224" s="146">
        <v>5.014660162197826E-2</v>
      </c>
      <c r="T224" s="149">
        <v>4.3014414125923217E-2</v>
      </c>
      <c r="U224" s="50">
        <v>4857955.0758780362</v>
      </c>
      <c r="W224" s="146">
        <v>5.014660162197826E-2</v>
      </c>
      <c r="X224" s="149">
        <v>4.3014414125923217E-2</v>
      </c>
      <c r="Y224" s="50">
        <v>4857955.0758780362</v>
      </c>
      <c r="AA224" s="50">
        <v>5034825.9530093996</v>
      </c>
      <c r="AB224" s="50">
        <v>4857955.0758780362</v>
      </c>
      <c r="AC224" s="146">
        <v>5.014660162197826E-2</v>
      </c>
      <c r="AD224" s="149">
        <v>4.3014414125923217E-2</v>
      </c>
      <c r="AE224" s="50">
        <v>4857952</v>
      </c>
      <c r="AF224" s="145">
        <v>270.83206479784553</v>
      </c>
      <c r="AG224" s="150">
        <v>5.0145936707870264E-2</v>
      </c>
      <c r="AH224" s="150">
        <v>4.301375372765337E-2</v>
      </c>
      <c r="AJ224" s="50">
        <v>5100277.4873827305</v>
      </c>
      <c r="AK224" s="145">
        <v>284.34177261319843</v>
      </c>
      <c r="AL224" s="150">
        <v>-4.7512216341601965E-2</v>
      </c>
      <c r="AM224" s="149">
        <v>-4.7512216341602076E-2</v>
      </c>
    </row>
    <row r="225" spans="2:39" x14ac:dyDescent="0.2">
      <c r="B225" s="1" t="s">
        <v>489</v>
      </c>
      <c r="D225" s="50">
        <v>3269723</v>
      </c>
      <c r="E225" s="145">
        <v>331.90680973292046</v>
      </c>
      <c r="G225" s="50">
        <v>3296245.5768273063</v>
      </c>
      <c r="H225" s="145">
        <v>330.84988051876599</v>
      </c>
      <c r="J225" s="146">
        <v>-8.0462987993857871E-3</v>
      </c>
      <c r="K225" s="147">
        <v>3.1945884716573225E-3</v>
      </c>
      <c r="L225" s="146">
        <v>5.4894282015606199E-2</v>
      </c>
      <c r="M225" s="148">
        <v>6.8699999999999997E-2</v>
      </c>
      <c r="N225" s="50">
        <v>3449212.0964749139</v>
      </c>
      <c r="P225" s="146">
        <v>5.4894282015606199E-2</v>
      </c>
      <c r="Q225" s="149">
        <v>4.307409494195924E-2</v>
      </c>
      <c r="R225" s="50">
        <v>3449212.0964749139</v>
      </c>
      <c r="S225" s="146">
        <v>5.4894282015606199E-2</v>
      </c>
      <c r="T225" s="149">
        <v>4.307409494195924E-2</v>
      </c>
      <c r="U225" s="50">
        <v>3449212.0964749139</v>
      </c>
      <c r="W225" s="146">
        <v>5.4894282015606199E-2</v>
      </c>
      <c r="X225" s="149">
        <v>4.307409494195924E-2</v>
      </c>
      <c r="Y225" s="50">
        <v>3449212.0964749139</v>
      </c>
      <c r="AA225" s="50">
        <v>3421767.2432668656</v>
      </c>
      <c r="AB225" s="50">
        <v>3449212.0964749139</v>
      </c>
      <c r="AC225" s="146">
        <v>5.4894282015606199E-2</v>
      </c>
      <c r="AD225" s="149">
        <v>4.307409494195924E-2</v>
      </c>
      <c r="AE225" s="50">
        <v>3449212</v>
      </c>
      <c r="AF225" s="145">
        <v>346.20338548388474</v>
      </c>
      <c r="AG225" s="150">
        <v>5.489425251007507E-2</v>
      </c>
      <c r="AH225" s="150">
        <v>4.3074065767040093E-2</v>
      </c>
      <c r="AJ225" s="50">
        <v>3462182.7645749934</v>
      </c>
      <c r="AK225" s="145">
        <v>347.50528360095529</v>
      </c>
      <c r="AL225" s="150">
        <v>-3.7464124389128273E-3</v>
      </c>
      <c r="AM225" s="149">
        <v>-3.7464124389128273E-3</v>
      </c>
    </row>
    <row r="226" spans="2:39" x14ac:dyDescent="0.2">
      <c r="B226" s="1" t="s">
        <v>490</v>
      </c>
      <c r="D226" s="50">
        <v>4020408</v>
      </c>
      <c r="E226" s="145">
        <v>267.16702102874825</v>
      </c>
      <c r="G226" s="50">
        <v>3946151.6358002517</v>
      </c>
      <c r="H226" s="145">
        <v>260.38671362128355</v>
      </c>
      <c r="J226" s="146">
        <v>1.8817412774025266E-2</v>
      </c>
      <c r="K226" s="147">
        <v>2.6039375485671812E-2</v>
      </c>
      <c r="L226" s="146">
        <v>5.0502058766415114E-2</v>
      </c>
      <c r="M226" s="148">
        <v>6.8699999999999997E-2</v>
      </c>
      <c r="N226" s="50">
        <v>4223446.8810809655</v>
      </c>
      <c r="P226" s="146">
        <v>5.0502058766415114E-2</v>
      </c>
      <c r="Q226" s="149">
        <v>4.3107911058069881E-2</v>
      </c>
      <c r="R226" s="50">
        <v>4223446.8810809655</v>
      </c>
      <c r="S226" s="146">
        <v>5.0502058766415114E-2</v>
      </c>
      <c r="T226" s="149">
        <v>4.3107911058069881E-2</v>
      </c>
      <c r="U226" s="50">
        <v>4223446.8810809655</v>
      </c>
      <c r="W226" s="146">
        <v>5.0502058766415114E-2</v>
      </c>
      <c r="X226" s="149">
        <v>4.3107911058069881E-2</v>
      </c>
      <c r="Y226" s="50">
        <v>4223446.8810809655</v>
      </c>
      <c r="AA226" s="50">
        <v>4070088.3712789305</v>
      </c>
      <c r="AB226" s="50">
        <v>4223446.8810809655</v>
      </c>
      <c r="AC226" s="146">
        <v>5.0502058766415114E-2</v>
      </c>
      <c r="AD226" s="149">
        <v>4.3107911058069881E-2</v>
      </c>
      <c r="AE226" s="50">
        <v>4223445</v>
      </c>
      <c r="AF226" s="145">
        <v>278.6839090858262</v>
      </c>
      <c r="AG226" s="150">
        <v>5.0501590883313296E-2</v>
      </c>
      <c r="AH226" s="150">
        <v>4.3107446468247712E-2</v>
      </c>
      <c r="AJ226" s="50">
        <v>4144805.919775323</v>
      </c>
      <c r="AK226" s="145">
        <v>273.49491141119643</v>
      </c>
      <c r="AL226" s="150">
        <v>1.897292219389124E-2</v>
      </c>
      <c r="AM226" s="149">
        <v>1.8972922193891018E-2</v>
      </c>
    </row>
    <row r="227" spans="2:39" x14ac:dyDescent="0.2">
      <c r="B227" s="160"/>
      <c r="D227" s="1"/>
      <c r="G227" s="1"/>
      <c r="N227" s="1"/>
      <c r="P227" s="48"/>
      <c r="R227" s="1"/>
      <c r="T227" s="47"/>
      <c r="U227" s="1"/>
      <c r="W227" s="48"/>
      <c r="X227" s="47"/>
      <c r="Y227" s="1"/>
      <c r="AA227" s="1"/>
      <c r="AB227" s="1"/>
      <c r="AC227" s="48"/>
      <c r="AD227" s="47"/>
      <c r="AE227" s="1"/>
      <c r="AF227" s="69"/>
      <c r="AJ227" s="1"/>
      <c r="AK227" s="69"/>
    </row>
    <row r="228" spans="2:39" x14ac:dyDescent="0.2">
      <c r="B228" s="1" t="s">
        <v>12</v>
      </c>
      <c r="D228" s="151">
        <v>16596334</v>
      </c>
      <c r="E228" s="152">
        <v>281.2993752376085</v>
      </c>
      <c r="G228" s="151">
        <v>16597637.494048489</v>
      </c>
      <c r="H228" s="152">
        <v>279.41050702434802</v>
      </c>
      <c r="J228" s="146">
        <v>-7.853491492126885E-5</v>
      </c>
      <c r="K228" s="147">
        <v>6.7601903499494576E-3</v>
      </c>
      <c r="L228" s="146">
        <v>5.0331416486849578E-2</v>
      </c>
      <c r="M228" s="148">
        <v>6.8699999999999997E-2</v>
      </c>
      <c r="N228" s="151">
        <v>17431650.998708863</v>
      </c>
      <c r="P228" s="146">
        <v>5.0331416486849578E-2</v>
      </c>
      <c r="Q228" s="149">
        <v>4.3196720396096122E-2</v>
      </c>
      <c r="R228" s="151">
        <v>17431650.998708863</v>
      </c>
      <c r="S228" s="146">
        <v>5.0331416486849578E-2</v>
      </c>
      <c r="T228" s="149">
        <v>4.3196720396096122E-2</v>
      </c>
      <c r="U228" s="151">
        <v>17431650.998708863</v>
      </c>
      <c r="W228" s="146">
        <v>5.0331416486849578E-2</v>
      </c>
      <c r="X228" s="149">
        <v>4.3196720396096122E-2</v>
      </c>
      <c r="Y228" s="151">
        <v>17431650.998708863</v>
      </c>
      <c r="AA228" s="151">
        <v>17212553.060121428</v>
      </c>
      <c r="AB228" s="151">
        <v>17431650.998708863</v>
      </c>
      <c r="AC228" s="146">
        <v>5.0331416486849578E-2</v>
      </c>
      <c r="AD228" s="149">
        <v>4.3196720396096122E-2</v>
      </c>
      <c r="AE228" s="151">
        <v>17431645</v>
      </c>
      <c r="AF228" s="152">
        <v>293.45048471295479</v>
      </c>
      <c r="AG228" s="150">
        <v>5.0331055039022576E-2</v>
      </c>
      <c r="AH228" s="150">
        <v>4.3196361403513572E-2</v>
      </c>
      <c r="AJ228" s="151">
        <v>17433183.640361074</v>
      </c>
      <c r="AK228" s="152">
        <v>293.47638672964661</v>
      </c>
      <c r="AL228" s="150">
        <v>-8.825928716271747E-5</v>
      </c>
      <c r="AM228" s="149">
        <v>-8.8259287162606448E-5</v>
      </c>
    </row>
    <row r="229" spans="2:39" x14ac:dyDescent="0.2">
      <c r="B229" s="160"/>
      <c r="D229" s="1"/>
      <c r="G229" s="1"/>
      <c r="N229" s="1"/>
      <c r="P229" s="48"/>
      <c r="R229" s="1"/>
      <c r="T229" s="47"/>
      <c r="U229" s="1"/>
      <c r="W229" s="48"/>
      <c r="X229" s="47"/>
      <c r="Y229" s="1"/>
      <c r="AA229" s="1"/>
      <c r="AB229" s="1"/>
      <c r="AC229" s="48"/>
      <c r="AD229" s="47"/>
      <c r="AE229" s="1"/>
      <c r="AF229" s="69"/>
      <c r="AJ229" s="1"/>
      <c r="AK229" s="69"/>
    </row>
    <row r="230" spans="2:39" x14ac:dyDescent="0.2">
      <c r="B230" s="195" t="s">
        <v>492</v>
      </c>
      <c r="D230" s="1"/>
      <c r="G230" s="1"/>
      <c r="N230" s="1"/>
      <c r="P230" s="48"/>
      <c r="R230" s="1"/>
      <c r="T230" s="47"/>
      <c r="U230" s="1"/>
      <c r="W230" s="48"/>
      <c r="X230" s="47"/>
      <c r="Y230" s="1"/>
      <c r="AA230" s="1"/>
      <c r="AB230" s="1"/>
      <c r="AC230" s="48"/>
      <c r="AD230" s="47"/>
      <c r="AE230" s="1"/>
      <c r="AF230" s="69"/>
      <c r="AJ230" s="1"/>
      <c r="AK230" s="69"/>
    </row>
    <row r="231" spans="2:39" x14ac:dyDescent="0.2">
      <c r="B231" s="160" t="s">
        <v>493</v>
      </c>
      <c r="D231" s="50">
        <v>1224744</v>
      </c>
      <c r="E231" s="145">
        <v>255.67380454295571</v>
      </c>
      <c r="G231" s="50">
        <v>1189650.5871172857</v>
      </c>
      <c r="H231" s="145">
        <v>246.43152372876625</v>
      </c>
      <c r="J231" s="146">
        <v>2.9498924526865755E-2</v>
      </c>
      <c r="K231" s="147">
        <v>3.7504458335297697E-2</v>
      </c>
      <c r="L231" s="146">
        <v>5.125670875350008E-2</v>
      </c>
      <c r="M231" s="148">
        <v>6.8699999999999997E-2</v>
      </c>
      <c r="N231" s="50">
        <v>1287520.3465055968</v>
      </c>
      <c r="P231" s="146">
        <v>5.125670875350008E-2</v>
      </c>
      <c r="Q231" s="149">
        <v>4.314506060042067E-2</v>
      </c>
      <c r="R231" s="50">
        <v>1287520.3465055968</v>
      </c>
      <c r="S231" s="146">
        <v>5.125670875350008E-2</v>
      </c>
      <c r="T231" s="149">
        <v>4.314506060042067E-2</v>
      </c>
      <c r="U231" s="50">
        <v>1287520.3465055968</v>
      </c>
      <c r="W231" s="146">
        <v>5.125670875350008E-2</v>
      </c>
      <c r="X231" s="149">
        <v>4.314506060042067E-2</v>
      </c>
      <c r="Y231" s="50">
        <v>1287520.3465055968</v>
      </c>
      <c r="AA231" s="50">
        <v>1217419.7298483576</v>
      </c>
      <c r="AB231" s="50">
        <v>1287520.3465055968</v>
      </c>
      <c r="AC231" s="146">
        <v>5.125670875350008E-2</v>
      </c>
      <c r="AD231" s="149">
        <v>4.314506060042067E-2</v>
      </c>
      <c r="AE231" s="50">
        <v>1287521</v>
      </c>
      <c r="AF231" s="145">
        <v>266.70500170274295</v>
      </c>
      <c r="AG231" s="150">
        <v>5.1257242329825647E-2</v>
      </c>
      <c r="AH231" s="150">
        <v>4.3145590059594507E-2</v>
      </c>
      <c r="AJ231" s="50">
        <v>1249539.1082324618</v>
      </c>
      <c r="AK231" s="145">
        <v>258.83719953987753</v>
      </c>
      <c r="AL231" s="150">
        <v>3.0396721092839973E-2</v>
      </c>
      <c r="AM231" s="149">
        <v>3.0396721092839973E-2</v>
      </c>
    </row>
    <row r="232" spans="2:39" x14ac:dyDescent="0.2">
      <c r="B232" s="160" t="s">
        <v>494</v>
      </c>
      <c r="D232" s="50">
        <v>1800553</v>
      </c>
      <c r="E232" s="145">
        <v>256.22192567024899</v>
      </c>
      <c r="G232" s="50">
        <v>1829034.3908402983</v>
      </c>
      <c r="H232" s="145">
        <v>258.31278734761105</v>
      </c>
      <c r="J232" s="146">
        <v>-1.557181810409447E-2</v>
      </c>
      <c r="K232" s="147">
        <v>-8.0943018687974488E-3</v>
      </c>
      <c r="L232" s="146">
        <v>5.1027625797680942E-2</v>
      </c>
      <c r="M232" s="148">
        <v>6.8699999999999997E-2</v>
      </c>
      <c r="N232" s="50">
        <v>1892430.9447128917</v>
      </c>
      <c r="P232" s="146">
        <v>5.1027625797680942E-2</v>
      </c>
      <c r="Q232" s="149">
        <v>4.3104416816772018E-2</v>
      </c>
      <c r="R232" s="50">
        <v>1892430.9447128917</v>
      </c>
      <c r="S232" s="146">
        <v>5.1027625797680942E-2</v>
      </c>
      <c r="T232" s="149">
        <v>4.3104416816772018E-2</v>
      </c>
      <c r="U232" s="50">
        <v>1892430.9447128917</v>
      </c>
      <c r="W232" s="146">
        <v>5.1027625797680942E-2</v>
      </c>
      <c r="X232" s="149">
        <v>4.3104416816772018E-2</v>
      </c>
      <c r="Y232" s="50">
        <v>1892430.9447128917</v>
      </c>
      <c r="AA232" s="50">
        <v>1884115.2991019937</v>
      </c>
      <c r="AB232" s="50">
        <v>1892430.9447128917</v>
      </c>
      <c r="AC232" s="146">
        <v>5.1027625797680942E-2</v>
      </c>
      <c r="AD232" s="149">
        <v>4.3104416816772018E-2</v>
      </c>
      <c r="AE232" s="50">
        <v>1892428</v>
      </c>
      <c r="AF232" s="145">
        <v>267.26580647293451</v>
      </c>
      <c r="AG232" s="150">
        <v>5.1025990348520622E-2</v>
      </c>
      <c r="AH232" s="150">
        <v>4.3102793696503161E-2</v>
      </c>
      <c r="AJ232" s="50">
        <v>1921110.3044929365</v>
      </c>
      <c r="AK232" s="145">
        <v>271.31658105553788</v>
      </c>
      <c r="AL232" s="150">
        <v>-1.4930066444314272E-2</v>
      </c>
      <c r="AM232" s="149">
        <v>-1.4930066444314272E-2</v>
      </c>
    </row>
    <row r="233" spans="2:39" x14ac:dyDescent="0.2">
      <c r="B233" s="160" t="s">
        <v>495</v>
      </c>
      <c r="D233" s="50">
        <v>1804367</v>
      </c>
      <c r="E233" s="145">
        <v>257.2087935693886</v>
      </c>
      <c r="G233" s="50">
        <v>1859010.465704306</v>
      </c>
      <c r="H233" s="145">
        <v>263.03521554435076</v>
      </c>
      <c r="J233" s="146">
        <v>-2.9393845119426887E-2</v>
      </c>
      <c r="K233" s="147">
        <v>-2.215072975268495E-2</v>
      </c>
      <c r="L233" s="146">
        <v>5.0906730036811343E-2</v>
      </c>
      <c r="M233" s="148">
        <v>6.8699999999999997E-2</v>
      </c>
      <c r="N233" s="50">
        <v>1896221.423756331</v>
      </c>
      <c r="P233" s="146">
        <v>5.0906730036811343E-2</v>
      </c>
      <c r="Q233" s="149">
        <v>4.3122464182200559E-2</v>
      </c>
      <c r="R233" s="50">
        <v>1896221.423756331</v>
      </c>
      <c r="S233" s="146">
        <v>5.0906730036811343E-2</v>
      </c>
      <c r="T233" s="149">
        <v>4.3122464182200559E-2</v>
      </c>
      <c r="U233" s="50">
        <v>1896221.423756331</v>
      </c>
      <c r="W233" s="146">
        <v>5.0906730036811343E-2</v>
      </c>
      <c r="X233" s="149">
        <v>4.3122464182200559E-2</v>
      </c>
      <c r="Y233" s="50">
        <v>1896221.423756331</v>
      </c>
      <c r="AA233" s="50">
        <v>1927456.5758031623</v>
      </c>
      <c r="AB233" s="50">
        <v>1896221.423756331</v>
      </c>
      <c r="AC233" s="146">
        <v>5.0906730036811343E-2</v>
      </c>
      <c r="AD233" s="149">
        <v>4.3122464182200559E-2</v>
      </c>
      <c r="AE233" s="50">
        <v>1896221</v>
      </c>
      <c r="AF233" s="145">
        <v>268.30021059927645</v>
      </c>
      <c r="AG233" s="150">
        <v>5.0906495186400447E-2</v>
      </c>
      <c r="AH233" s="150">
        <v>4.3122231071371475E-2</v>
      </c>
      <c r="AJ233" s="50">
        <v>1952595.4130277419</v>
      </c>
      <c r="AK233" s="145">
        <v>276.27674228400821</v>
      </c>
      <c r="AL233" s="150">
        <v>-2.8871527942558428E-2</v>
      </c>
      <c r="AM233" s="149">
        <v>-2.8871527942558428E-2</v>
      </c>
    </row>
    <row r="234" spans="2:39" x14ac:dyDescent="0.2">
      <c r="B234" s="160" t="s">
        <v>496</v>
      </c>
      <c r="D234" s="50">
        <v>1495207</v>
      </c>
      <c r="E234" s="145">
        <v>270.52342166170911</v>
      </c>
      <c r="G234" s="50">
        <v>1529086.7697509981</v>
      </c>
      <c r="H234" s="145">
        <v>274.53228158830279</v>
      </c>
      <c r="J234" s="146">
        <v>-2.2156865405692616E-2</v>
      </c>
      <c r="K234" s="147">
        <v>-1.4602508322156038E-2</v>
      </c>
      <c r="L234" s="146">
        <v>5.1351157664594638E-2</v>
      </c>
      <c r="M234" s="148">
        <v>6.8699999999999997E-2</v>
      </c>
      <c r="N234" s="50">
        <v>1571987.6103982057</v>
      </c>
      <c r="P234" s="146">
        <v>5.1351157664594638E-2</v>
      </c>
      <c r="Q234" s="149">
        <v>4.3291179704163074E-2</v>
      </c>
      <c r="R234" s="50">
        <v>1571987.6103982057</v>
      </c>
      <c r="S234" s="146">
        <v>5.1351157664594638E-2</v>
      </c>
      <c r="T234" s="149">
        <v>4.3291179704163074E-2</v>
      </c>
      <c r="U234" s="50">
        <v>1571987.6103982057</v>
      </c>
      <c r="W234" s="146">
        <v>5.1351157664594638E-2</v>
      </c>
      <c r="X234" s="149">
        <v>4.3291179704163074E-2</v>
      </c>
      <c r="Y234" s="50">
        <v>1571987.6103982057</v>
      </c>
      <c r="AA234" s="50">
        <v>1584646.7731467595</v>
      </c>
      <c r="AB234" s="50">
        <v>1571987.6103982057</v>
      </c>
      <c r="AC234" s="146">
        <v>5.1351157664594638E-2</v>
      </c>
      <c r="AD234" s="149">
        <v>4.3291179704163074E-2</v>
      </c>
      <c r="AE234" s="50">
        <v>1571988</v>
      </c>
      <c r="AF234" s="145">
        <v>282.2347696721684</v>
      </c>
      <c r="AG234" s="150">
        <v>5.1351418231723178E-2</v>
      </c>
      <c r="AH234" s="150">
        <v>4.3291438273704852E-2</v>
      </c>
      <c r="AJ234" s="50">
        <v>1606062.9392992931</v>
      </c>
      <c r="AK234" s="145">
        <v>288.35258523102073</v>
      </c>
      <c r="AL234" s="150">
        <v>-2.1216440816547055E-2</v>
      </c>
      <c r="AM234" s="149">
        <v>-2.1216440816547166E-2</v>
      </c>
    </row>
    <row r="235" spans="2:39" x14ac:dyDescent="0.2">
      <c r="B235" s="160" t="s">
        <v>497</v>
      </c>
      <c r="D235" s="50">
        <v>1509050</v>
      </c>
      <c r="E235" s="145">
        <v>263.98889731718407</v>
      </c>
      <c r="G235" s="50">
        <v>1517740.5399168511</v>
      </c>
      <c r="H235" s="145">
        <v>264.03454239357228</v>
      </c>
      <c r="J235" s="146">
        <v>-5.7259720540423498E-3</v>
      </c>
      <c r="K235" s="147">
        <v>-1.728753971901309E-4</v>
      </c>
      <c r="L235" s="146">
        <v>4.8942289362005509E-2</v>
      </c>
      <c r="M235" s="148">
        <v>6.8699999999999997E-2</v>
      </c>
      <c r="N235" s="50">
        <v>1582906.3617617344</v>
      </c>
      <c r="P235" s="146">
        <v>4.8942289362005509E-2</v>
      </c>
      <c r="Q235" s="149">
        <v>4.3116404289522459E-2</v>
      </c>
      <c r="R235" s="50">
        <v>1582906.3617617344</v>
      </c>
      <c r="S235" s="146">
        <v>4.8942289362005509E-2</v>
      </c>
      <c r="T235" s="149">
        <v>4.3116404289522459E-2</v>
      </c>
      <c r="U235" s="50">
        <v>1582906.3617617344</v>
      </c>
      <c r="W235" s="146">
        <v>4.8942289362005509E-2</v>
      </c>
      <c r="X235" s="149">
        <v>4.3116404289522459E-2</v>
      </c>
      <c r="Y235" s="50">
        <v>1582906.3617617344</v>
      </c>
      <c r="AA235" s="50">
        <v>1578864.6244033393</v>
      </c>
      <c r="AB235" s="50">
        <v>1582906.3617617344</v>
      </c>
      <c r="AC235" s="146">
        <v>4.8942289362005509E-2</v>
      </c>
      <c r="AD235" s="149">
        <v>4.3116404289522459E-2</v>
      </c>
      <c r="AE235" s="50">
        <v>1582907</v>
      </c>
      <c r="AF235" s="145">
        <v>275.37126037331723</v>
      </c>
      <c r="AG235" s="150">
        <v>4.894271230244196E-2</v>
      </c>
      <c r="AH235" s="150">
        <v>4.3116824880923721E-2</v>
      </c>
      <c r="AJ235" s="50">
        <v>1594145.5258484115</v>
      </c>
      <c r="AK235" s="145">
        <v>277.32637651571548</v>
      </c>
      <c r="AL235" s="150">
        <v>-7.0498744726773532E-3</v>
      </c>
      <c r="AM235" s="149">
        <v>-7.0498744726773532E-3</v>
      </c>
    </row>
    <row r="236" spans="2:39" x14ac:dyDescent="0.2">
      <c r="B236" s="160" t="s">
        <v>498</v>
      </c>
      <c r="D236" s="50">
        <v>1220701</v>
      </c>
      <c r="E236" s="145">
        <v>256.82934109957313</v>
      </c>
      <c r="G236" s="50">
        <v>1259423.2470603883</v>
      </c>
      <c r="H236" s="145">
        <v>263.32138574066278</v>
      </c>
      <c r="J236" s="146">
        <v>-3.0746015805861671E-2</v>
      </c>
      <c r="K236" s="147">
        <v>-2.4654452667522642E-2</v>
      </c>
      <c r="L236" s="146">
        <v>4.962250140344926E-2</v>
      </c>
      <c r="M236" s="148">
        <v>6.8699999999999997E-2</v>
      </c>
      <c r="N236" s="50">
        <v>1281275.2370856919</v>
      </c>
      <c r="P236" s="146">
        <v>4.962250140344926E-2</v>
      </c>
      <c r="Q236" s="149">
        <v>4.3067038310182326E-2</v>
      </c>
      <c r="R236" s="50">
        <v>1281275.2370856919</v>
      </c>
      <c r="S236" s="146">
        <v>4.962250140344926E-2</v>
      </c>
      <c r="T236" s="149">
        <v>4.3067038310182326E-2</v>
      </c>
      <c r="U236" s="50">
        <v>1281275.2370856919</v>
      </c>
      <c r="W236" s="146">
        <v>4.962250140344926E-2</v>
      </c>
      <c r="X236" s="149">
        <v>4.3067038310182326E-2</v>
      </c>
      <c r="Y236" s="50">
        <v>1281275.2370856919</v>
      </c>
      <c r="AA236" s="50">
        <v>1310842.6980147103</v>
      </c>
      <c r="AB236" s="50">
        <v>1281275.2370856919</v>
      </c>
      <c r="AC236" s="146">
        <v>4.962250140344926E-2</v>
      </c>
      <c r="AD236" s="149">
        <v>4.3067038310182326E-2</v>
      </c>
      <c r="AE236" s="50">
        <v>1281274</v>
      </c>
      <c r="AF236" s="145">
        <v>267.88996152085844</v>
      </c>
      <c r="AG236" s="150">
        <v>4.9621487981086343E-2</v>
      </c>
      <c r="AH236" s="150">
        <v>4.3066031217192879E-2</v>
      </c>
      <c r="AJ236" s="50">
        <v>1322824.2124709853</v>
      </c>
      <c r="AK236" s="145">
        <v>276.57731865136736</v>
      </c>
      <c r="AL236" s="150">
        <v>-3.1410229779035403E-2</v>
      </c>
      <c r="AM236" s="149">
        <v>-3.1410229779035403E-2</v>
      </c>
    </row>
    <row r="237" spans="2:39" x14ac:dyDescent="0.2">
      <c r="B237" s="160" t="s">
        <v>499</v>
      </c>
      <c r="D237" s="50">
        <v>1638836</v>
      </c>
      <c r="E237" s="145">
        <v>292.44960842782325</v>
      </c>
      <c r="G237" s="50">
        <v>1634271.420191207</v>
      </c>
      <c r="H237" s="145">
        <v>289.51247668402573</v>
      </c>
      <c r="J237" s="146">
        <v>2.7930365497421672E-3</v>
      </c>
      <c r="K237" s="147">
        <v>1.0145095566997275E-2</v>
      </c>
      <c r="L237" s="146">
        <v>5.0911070116002932E-2</v>
      </c>
      <c r="M237" s="148">
        <v>6.8699999999999997E-2</v>
      </c>
      <c r="N237" s="50">
        <v>1722270.8945046298</v>
      </c>
      <c r="P237" s="146">
        <v>5.0911070116002932E-2</v>
      </c>
      <c r="Q237" s="149">
        <v>4.326230733599612E-2</v>
      </c>
      <c r="R237" s="50">
        <v>1722270.8945046298</v>
      </c>
      <c r="S237" s="146">
        <v>5.0911070116002932E-2</v>
      </c>
      <c r="T237" s="149">
        <v>4.326230733599612E-2</v>
      </c>
      <c r="U237" s="50">
        <v>1722270.8945046298</v>
      </c>
      <c r="W237" s="146">
        <v>5.0911070116002932E-2</v>
      </c>
      <c r="X237" s="149">
        <v>4.326230733599612E-2</v>
      </c>
      <c r="Y237" s="50">
        <v>1722270.8945046298</v>
      </c>
      <c r="AA237" s="50">
        <v>1699493.5288775195</v>
      </c>
      <c r="AB237" s="50">
        <v>1722270.8945046298</v>
      </c>
      <c r="AC237" s="146">
        <v>5.0911070116002932E-2</v>
      </c>
      <c r="AD237" s="149">
        <v>4.326230733599612E-2</v>
      </c>
      <c r="AE237" s="50">
        <v>1722270</v>
      </c>
      <c r="AF237" s="145">
        <v>305.10149480571562</v>
      </c>
      <c r="AG237" s="150">
        <v>5.0910524298953597E-2</v>
      </c>
      <c r="AH237" s="150">
        <v>4.3261765491523496E-2</v>
      </c>
      <c r="AJ237" s="50">
        <v>1716542.7186009472</v>
      </c>
      <c r="AK237" s="145">
        <v>304.08690236897576</v>
      </c>
      <c r="AL237" s="150">
        <v>3.3365213326708165E-3</v>
      </c>
      <c r="AM237" s="149">
        <v>3.3365213326708165E-3</v>
      </c>
    </row>
    <row r="238" spans="2:39" x14ac:dyDescent="0.2">
      <c r="B238" s="160" t="s">
        <v>500</v>
      </c>
      <c r="D238" s="50">
        <v>1956243</v>
      </c>
      <c r="E238" s="145">
        <v>295.25740982323902</v>
      </c>
      <c r="G238" s="50">
        <v>1937755.3750874875</v>
      </c>
      <c r="H238" s="145">
        <v>290.70868115739012</v>
      </c>
      <c r="J238" s="146">
        <v>9.5407424230098403E-3</v>
      </c>
      <c r="K238" s="147">
        <v>1.5647034164026907E-2</v>
      </c>
      <c r="L238" s="146">
        <v>4.9626402507538803E-2</v>
      </c>
      <c r="M238" s="148">
        <v>6.8699999999999997E-2</v>
      </c>
      <c r="N238" s="50">
        <v>2053324.3025205554</v>
      </c>
      <c r="P238" s="146">
        <v>4.9626402507538803E-2</v>
      </c>
      <c r="Q238" s="149">
        <v>4.3315819384475152E-2</v>
      </c>
      <c r="R238" s="50">
        <v>2053324.3025205554</v>
      </c>
      <c r="S238" s="146">
        <v>4.9626402507538803E-2</v>
      </c>
      <c r="T238" s="149">
        <v>4.3315819384475152E-2</v>
      </c>
      <c r="U238" s="50">
        <v>2053324.3025205554</v>
      </c>
      <c r="W238" s="146">
        <v>4.9626402507538803E-2</v>
      </c>
      <c r="X238" s="149">
        <v>4.3315819384475152E-2</v>
      </c>
      <c r="Y238" s="50">
        <v>2053324.3025205554</v>
      </c>
      <c r="AA238" s="50">
        <v>2020444.388709483</v>
      </c>
      <c r="AB238" s="50">
        <v>2053324.3025205554</v>
      </c>
      <c r="AC238" s="146">
        <v>4.9626402507538803E-2</v>
      </c>
      <c r="AD238" s="149">
        <v>4.3315819384475152E-2</v>
      </c>
      <c r="AE238" s="50">
        <v>2053324</v>
      </c>
      <c r="AF238" s="145">
        <v>308.04668107390319</v>
      </c>
      <c r="AG238" s="150">
        <v>4.9626247863890027E-2</v>
      </c>
      <c r="AH238" s="150">
        <v>4.3315665670577763E-2</v>
      </c>
      <c r="AJ238" s="50">
        <v>2035304.4411356773</v>
      </c>
      <c r="AK238" s="145">
        <v>305.34332529441082</v>
      </c>
      <c r="AL238" s="150">
        <v>8.8534955754668854E-3</v>
      </c>
      <c r="AM238" s="149">
        <v>8.8534955754666633E-3</v>
      </c>
    </row>
    <row r="239" spans="2:39" x14ac:dyDescent="0.2">
      <c r="B239" s="160" t="s">
        <v>501</v>
      </c>
      <c r="D239" s="50">
        <v>1783590</v>
      </c>
      <c r="E239" s="145">
        <v>314.45991130399705</v>
      </c>
      <c r="G239" s="50">
        <v>1775200.1153391122</v>
      </c>
      <c r="H239" s="145">
        <v>310.86535225096372</v>
      </c>
      <c r="J239" s="146">
        <v>4.7261627511132609E-3</v>
      </c>
      <c r="K239" s="147">
        <v>1.1563073938620994E-2</v>
      </c>
      <c r="L239" s="146">
        <v>5.0689616060441756E-2</v>
      </c>
      <c r="M239" s="148">
        <v>6.8699999999999997E-2</v>
      </c>
      <c r="N239" s="50">
        <v>1873999.4923092434</v>
      </c>
      <c r="P239" s="146">
        <v>5.0689616060441756E-2</v>
      </c>
      <c r="Q239" s="149">
        <v>4.3588257998139257E-2</v>
      </c>
      <c r="R239" s="50">
        <v>1873999.4923092434</v>
      </c>
      <c r="S239" s="146">
        <v>5.0689616060441756E-2</v>
      </c>
      <c r="T239" s="149">
        <v>4.3588257998139257E-2</v>
      </c>
      <c r="U239" s="50">
        <v>1873999.4923092434</v>
      </c>
      <c r="W239" s="146">
        <v>5.0689616060441756E-2</v>
      </c>
      <c r="X239" s="149">
        <v>4.3588257998139257E-2</v>
      </c>
      <c r="Y239" s="50">
        <v>1873999.4923092434</v>
      </c>
      <c r="AA239" s="50">
        <v>1849740.9480571363</v>
      </c>
      <c r="AB239" s="50">
        <v>1873999.4923092434</v>
      </c>
      <c r="AC239" s="146">
        <v>5.0689616060441756E-2</v>
      </c>
      <c r="AD239" s="149">
        <v>4.3588257998139257E-2</v>
      </c>
      <c r="AE239" s="50">
        <v>1873999</v>
      </c>
      <c r="AF239" s="145">
        <v>328.16658483692612</v>
      </c>
      <c r="AG239" s="150">
        <v>5.0689340038910347E-2</v>
      </c>
      <c r="AH239" s="150">
        <v>4.3587983842170663E-2</v>
      </c>
      <c r="AJ239" s="50">
        <v>1864565.943206911</v>
      </c>
      <c r="AK239" s="145">
        <v>326.51470880478269</v>
      </c>
      <c r="AL239" s="150">
        <v>5.0591167491051969E-3</v>
      </c>
      <c r="AM239" s="149">
        <v>5.0591167491049749E-3</v>
      </c>
    </row>
    <row r="240" spans="2:39" x14ac:dyDescent="0.2">
      <c r="B240" s="160" t="s">
        <v>502</v>
      </c>
      <c r="D240" s="50">
        <v>2163043</v>
      </c>
      <c r="E240" s="145">
        <v>345.07183398283144</v>
      </c>
      <c r="G240" s="50">
        <v>2066464.5830405513</v>
      </c>
      <c r="H240" s="145">
        <v>327.76773479885702</v>
      </c>
      <c r="J240" s="146">
        <v>4.6736062041453197E-2</v>
      </c>
      <c r="K240" s="147">
        <v>5.2793784582224168E-2</v>
      </c>
      <c r="L240" s="146">
        <v>4.9315425145956215E-2</v>
      </c>
      <c r="M240" s="148">
        <v>6.8699999999999997E-2</v>
      </c>
      <c r="N240" s="50">
        <v>2269714.3851539847</v>
      </c>
      <c r="P240" s="146">
        <v>4.9315425145956215E-2</v>
      </c>
      <c r="Q240" s="149">
        <v>4.3277716910617769E-2</v>
      </c>
      <c r="R240" s="50">
        <v>2269714.3851539847</v>
      </c>
      <c r="S240" s="146">
        <v>4.9315425145956215E-2</v>
      </c>
      <c r="T240" s="149">
        <v>4.3277716910617769E-2</v>
      </c>
      <c r="U240" s="50">
        <v>2269714.3851539847</v>
      </c>
      <c r="W240" s="146">
        <v>4.9315425145956215E-2</v>
      </c>
      <c r="X240" s="149">
        <v>4.3277716910617769E-2</v>
      </c>
      <c r="Y240" s="50">
        <v>2269714.3851539847</v>
      </c>
      <c r="AA240" s="50">
        <v>2139528.4941589674</v>
      </c>
      <c r="AB240" s="50">
        <v>2269714.3851539847</v>
      </c>
      <c r="AC240" s="146">
        <v>4.9315425145956215E-2</v>
      </c>
      <c r="AD240" s="149">
        <v>4.3277716910617769E-2</v>
      </c>
      <c r="AE240" s="50">
        <v>2269713</v>
      </c>
      <c r="AF240" s="145">
        <v>360.0055354246154</v>
      </c>
      <c r="AG240" s="150">
        <v>4.9314784773118348E-2</v>
      </c>
      <c r="AH240" s="150">
        <v>4.3277080222452913E-2</v>
      </c>
      <c r="AJ240" s="50">
        <v>2170493.0340457084</v>
      </c>
      <c r="AK240" s="145">
        <v>344.26797875194933</v>
      </c>
      <c r="AL240" s="150">
        <v>4.5713100386850725E-2</v>
      </c>
      <c r="AM240" s="149">
        <v>4.5713100386850725E-2</v>
      </c>
    </row>
    <row r="241" spans="2:39" x14ac:dyDescent="0.2">
      <c r="B241" s="160"/>
      <c r="D241" s="1"/>
      <c r="G241" s="1"/>
      <c r="N241" s="1"/>
      <c r="P241" s="48"/>
      <c r="R241" s="1"/>
      <c r="T241" s="47"/>
      <c r="U241" s="1"/>
      <c r="W241" s="48"/>
      <c r="X241" s="47"/>
      <c r="Y241" s="1"/>
      <c r="AA241" s="1"/>
      <c r="AB241" s="1"/>
      <c r="AC241" s="48"/>
      <c r="AD241" s="47"/>
      <c r="AE241" s="1"/>
      <c r="AF241" s="69"/>
      <c r="AJ241" s="1"/>
      <c r="AK241" s="69"/>
    </row>
    <row r="242" spans="2:39" x14ac:dyDescent="0.2">
      <c r="B242" s="160" t="s">
        <v>12</v>
      </c>
      <c r="D242" s="151">
        <v>16596334</v>
      </c>
      <c r="E242" s="152">
        <v>281.2993752376085</v>
      </c>
      <c r="G242" s="151">
        <v>16597637.494048484</v>
      </c>
      <c r="H242" s="152">
        <v>279.41050702434791</v>
      </c>
      <c r="J242" s="146">
        <v>-7.8534914920935783E-5</v>
      </c>
      <c r="K242" s="147">
        <v>6.7601903499499016E-3</v>
      </c>
      <c r="L242" s="146">
        <v>5.03314164868498E-2</v>
      </c>
      <c r="M242" s="148">
        <v>6.8699999999999997E-2</v>
      </c>
      <c r="N242" s="151">
        <v>17431650.998708867</v>
      </c>
      <c r="P242" s="146">
        <v>5.03314164868498E-2</v>
      </c>
      <c r="Q242" s="149">
        <v>4.3196720396096344E-2</v>
      </c>
      <c r="R242" s="151">
        <v>17431650.998708867</v>
      </c>
      <c r="S242" s="146">
        <v>5.03314164868498E-2</v>
      </c>
      <c r="T242" s="149">
        <v>4.3196720396096344E-2</v>
      </c>
      <c r="U242" s="151">
        <v>17431650.998708867</v>
      </c>
      <c r="W242" s="146">
        <v>5.03314164868498E-2</v>
      </c>
      <c r="X242" s="149">
        <v>4.3196720396096344E-2</v>
      </c>
      <c r="Y242" s="151">
        <v>17431650.998708867</v>
      </c>
      <c r="AA242" s="151">
        <v>17212553.060121428</v>
      </c>
      <c r="AB242" s="151">
        <v>17431650.998708867</v>
      </c>
      <c r="AC242" s="146">
        <v>5.03314164868498E-2</v>
      </c>
      <c r="AD242" s="149">
        <v>4.3196720396096344E-2</v>
      </c>
      <c r="AE242" s="151">
        <v>17431645</v>
      </c>
      <c r="AF242" s="152">
        <v>293.45048471295479</v>
      </c>
      <c r="AG242" s="150">
        <v>5.0331055039022576E-2</v>
      </c>
      <c r="AH242" s="150">
        <v>4.3196361403513572E-2</v>
      </c>
      <c r="AJ242" s="151">
        <v>17433183.640361074</v>
      </c>
      <c r="AK242" s="152">
        <v>293.47638672964661</v>
      </c>
      <c r="AL242" s="150">
        <v>-8.825928716271747E-5</v>
      </c>
      <c r="AM242" s="149">
        <v>-8.8259287162606448E-5</v>
      </c>
    </row>
    <row r="243" spans="2:39" x14ac:dyDescent="0.2">
      <c r="B243" s="160"/>
      <c r="D243" s="1"/>
      <c r="G243" s="1"/>
      <c r="N243" s="1"/>
      <c r="P243" s="48"/>
      <c r="R243" s="1"/>
      <c r="T243" s="47"/>
      <c r="U243" s="1"/>
      <c r="W243" s="48"/>
      <c r="X243" s="47"/>
      <c r="Y243" s="1"/>
      <c r="AA243" s="1"/>
      <c r="AB243" s="1"/>
      <c r="AC243" s="48"/>
      <c r="AD243" s="47"/>
      <c r="AE243" s="1"/>
      <c r="AF243" s="69"/>
      <c r="AJ243" s="1"/>
      <c r="AK243" s="69"/>
    </row>
    <row r="244" spans="2:39" x14ac:dyDescent="0.2">
      <c r="B244" s="195" t="s">
        <v>503</v>
      </c>
      <c r="D244" s="1"/>
      <c r="G244" s="1"/>
      <c r="N244" s="1"/>
      <c r="P244" s="48"/>
      <c r="R244" s="1"/>
      <c r="T244" s="47"/>
      <c r="U244" s="1"/>
      <c r="W244" s="48"/>
      <c r="X244" s="47"/>
      <c r="Y244" s="1"/>
      <c r="AA244" s="1"/>
      <c r="AB244" s="1"/>
      <c r="AC244" s="48"/>
      <c r="AD244" s="47"/>
      <c r="AE244" s="1"/>
      <c r="AF244" s="69"/>
      <c r="AJ244" s="1"/>
      <c r="AK244" s="69"/>
    </row>
    <row r="245" spans="2:39" x14ac:dyDescent="0.2">
      <c r="B245" s="160" t="s">
        <v>504</v>
      </c>
      <c r="D245" s="50">
        <v>2141840</v>
      </c>
      <c r="E245" s="145">
        <v>352.10133724995052</v>
      </c>
      <c r="G245" s="50">
        <v>2128525.0978339305</v>
      </c>
      <c r="H245" s="145">
        <v>346.35088749420601</v>
      </c>
      <c r="J245" s="146">
        <v>6.2554593223351773E-3</v>
      </c>
      <c r="K245" s="147">
        <v>1.6602959493905445E-2</v>
      </c>
      <c r="L245" s="146">
        <v>5.394624178649976E-2</v>
      </c>
      <c r="M245" s="148">
        <v>6.8699999999999997E-2</v>
      </c>
      <c r="N245" s="50">
        <v>2257384.2185079968</v>
      </c>
      <c r="P245" s="146">
        <v>5.394624178649976E-2</v>
      </c>
      <c r="Q245" s="149">
        <v>4.321864276087739E-2</v>
      </c>
      <c r="R245" s="50">
        <v>2257384.2185079968</v>
      </c>
      <c r="S245" s="146">
        <v>5.394624178649976E-2</v>
      </c>
      <c r="T245" s="149">
        <v>4.321864276087739E-2</v>
      </c>
      <c r="U245" s="50">
        <v>2257384.2185079968</v>
      </c>
      <c r="W245" s="146">
        <v>5.394624178649976E-2</v>
      </c>
      <c r="X245" s="149">
        <v>4.321864276087739E-2</v>
      </c>
      <c r="Y245" s="50">
        <v>2257384.2185079968</v>
      </c>
      <c r="AA245" s="50">
        <v>2213680.7941637025</v>
      </c>
      <c r="AB245" s="50">
        <v>2257384.2185079968</v>
      </c>
      <c r="AC245" s="146">
        <v>5.394624178649976E-2</v>
      </c>
      <c r="AD245" s="149">
        <v>4.321864276087739E-2</v>
      </c>
      <c r="AE245" s="50">
        <v>2257383</v>
      </c>
      <c r="AF245" s="145">
        <v>367.31848088611719</v>
      </c>
      <c r="AG245" s="150">
        <v>5.3945672879393447E-2</v>
      </c>
      <c r="AH245" s="150">
        <v>4.3218079644395946E-2</v>
      </c>
      <c r="AJ245" s="50">
        <v>2235677.75395517</v>
      </c>
      <c r="AK245" s="145">
        <v>363.7866309499538</v>
      </c>
      <c r="AL245" s="150">
        <v>9.7085754002028679E-3</v>
      </c>
      <c r="AM245" s="149">
        <v>9.7085754002028679E-3</v>
      </c>
    </row>
    <row r="246" spans="2:39" x14ac:dyDescent="0.2">
      <c r="B246" s="160" t="s">
        <v>505</v>
      </c>
      <c r="D246" s="50">
        <v>2087890</v>
      </c>
      <c r="E246" s="145">
        <v>313.57908840227833</v>
      </c>
      <c r="G246" s="50">
        <v>2068471.5195062468</v>
      </c>
      <c r="H246" s="145">
        <v>307.79624484481548</v>
      </c>
      <c r="J246" s="146">
        <v>9.3878403983964631E-3</v>
      </c>
      <c r="K246" s="147">
        <v>1.8787895090722984E-2</v>
      </c>
      <c r="L246" s="146">
        <v>5.2663024321641494E-2</v>
      </c>
      <c r="M246" s="148">
        <v>6.8699999999999997E-2</v>
      </c>
      <c r="N246" s="50">
        <v>2197844.601850912</v>
      </c>
      <c r="P246" s="146">
        <v>5.2663024321641494E-2</v>
      </c>
      <c r="Q246" s="149">
        <v>4.2950413827450351E-2</v>
      </c>
      <c r="R246" s="50">
        <v>2197844.601850912</v>
      </c>
      <c r="S246" s="146">
        <v>5.2663024321641494E-2</v>
      </c>
      <c r="T246" s="149">
        <v>4.2950413827450351E-2</v>
      </c>
      <c r="U246" s="50">
        <v>2197844.601850912</v>
      </c>
      <c r="W246" s="146">
        <v>5.2663024321641494E-2</v>
      </c>
      <c r="X246" s="149">
        <v>4.2950413827450351E-2</v>
      </c>
      <c r="Y246" s="50">
        <v>2197844.601850912</v>
      </c>
      <c r="AA246" s="50">
        <v>2130273.9675802221</v>
      </c>
      <c r="AB246" s="50">
        <v>2197844.601850912</v>
      </c>
      <c r="AC246" s="146">
        <v>5.2663024321641494E-2</v>
      </c>
      <c r="AD246" s="149">
        <v>4.2950413827450351E-2</v>
      </c>
      <c r="AE246" s="50">
        <v>2197844</v>
      </c>
      <c r="AF246" s="145">
        <v>327.04735045913969</v>
      </c>
      <c r="AG246" s="150">
        <v>5.2662736063681548E-2</v>
      </c>
      <c r="AH246" s="150">
        <v>4.2950128229161333E-2</v>
      </c>
      <c r="AJ246" s="50">
        <v>2172601.0022413959</v>
      </c>
      <c r="AK246" s="145">
        <v>323.2910986348075</v>
      </c>
      <c r="AL246" s="150">
        <v>1.1618791362317138E-2</v>
      </c>
      <c r="AM246" s="149">
        <v>1.161879136231736E-2</v>
      </c>
    </row>
    <row r="247" spans="2:39" x14ac:dyDescent="0.2">
      <c r="B247" s="160" t="s">
        <v>506</v>
      </c>
      <c r="D247" s="50">
        <v>1763131</v>
      </c>
      <c r="E247" s="145">
        <v>298.63482725655234</v>
      </c>
      <c r="G247" s="50">
        <v>1705677.9914490713</v>
      </c>
      <c r="H247" s="145">
        <v>287.00132679243899</v>
      </c>
      <c r="J247" s="146">
        <v>3.3683385046270775E-2</v>
      </c>
      <c r="K247" s="147">
        <v>4.0534657432182319E-2</v>
      </c>
      <c r="L247" s="146">
        <v>4.985874160019077E-2</v>
      </c>
      <c r="M247" s="148">
        <v>6.8699999999999997E-2</v>
      </c>
      <c r="N247" s="50">
        <v>1851038.4929362859</v>
      </c>
      <c r="P247" s="146">
        <v>4.985874160019077E-2</v>
      </c>
      <c r="Q247" s="149">
        <v>4.2946075929655381E-2</v>
      </c>
      <c r="R247" s="50">
        <v>1851038.4929362859</v>
      </c>
      <c r="S247" s="146">
        <v>4.985874160019077E-2</v>
      </c>
      <c r="T247" s="149">
        <v>4.2946075929655381E-2</v>
      </c>
      <c r="U247" s="50">
        <v>1851038.4929362859</v>
      </c>
      <c r="W247" s="146">
        <v>4.985874160019077E-2</v>
      </c>
      <c r="X247" s="149">
        <v>4.2946075929655381E-2</v>
      </c>
      <c r="Y247" s="50">
        <v>1851038.4929362859</v>
      </c>
      <c r="AA247" s="50">
        <v>1770566.284627731</v>
      </c>
      <c r="AB247" s="50">
        <v>1851038.4929362859</v>
      </c>
      <c r="AC247" s="146">
        <v>4.985874160019077E-2</v>
      </c>
      <c r="AD247" s="149">
        <v>4.2946075929655381E-2</v>
      </c>
      <c r="AE247" s="50">
        <v>1851037</v>
      </c>
      <c r="AF247" s="145">
        <v>311.45977001823678</v>
      </c>
      <c r="AG247" s="150">
        <v>4.9857894847291639E-2</v>
      </c>
      <c r="AH247" s="150">
        <v>4.2945234752096439E-2</v>
      </c>
      <c r="AJ247" s="50">
        <v>1791543.9873244779</v>
      </c>
      <c r="AK247" s="145">
        <v>301.44933800331211</v>
      </c>
      <c r="AL247" s="150">
        <v>3.3207676225896154E-2</v>
      </c>
      <c r="AM247" s="149">
        <v>3.3207676225895932E-2</v>
      </c>
    </row>
    <row r="248" spans="2:39" x14ac:dyDescent="0.2">
      <c r="B248" s="160" t="s">
        <v>507</v>
      </c>
      <c r="D248" s="50">
        <v>2141439</v>
      </c>
      <c r="E248" s="145">
        <v>272.29703535986386</v>
      </c>
      <c r="G248" s="50">
        <v>2138623.86213656</v>
      </c>
      <c r="H248" s="145">
        <v>270.11803611862149</v>
      </c>
      <c r="J248" s="146">
        <v>1.3163314565411977E-3</v>
      </c>
      <c r="K248" s="147">
        <v>8.0668409727571166E-3</v>
      </c>
      <c r="L248" s="146">
        <v>4.9932918100276558E-2</v>
      </c>
      <c r="M248" s="148">
        <v>6.8699999999999997E-2</v>
      </c>
      <c r="N248" s="50">
        <v>2248367.2982037379</v>
      </c>
      <c r="P248" s="146">
        <v>4.9932918100276558E-2</v>
      </c>
      <c r="Q248" s="149">
        <v>4.2902052817390235E-2</v>
      </c>
      <c r="R248" s="50">
        <v>2248367.2982037379</v>
      </c>
      <c r="S248" s="146">
        <v>4.9932918100276558E-2</v>
      </c>
      <c r="T248" s="149">
        <v>4.2902052817390235E-2</v>
      </c>
      <c r="U248" s="50">
        <v>2248367.2982037379</v>
      </c>
      <c r="W248" s="146">
        <v>4.9932918100276558E-2</v>
      </c>
      <c r="X248" s="149">
        <v>4.2902052817390235E-2</v>
      </c>
      <c r="Y248" s="50">
        <v>2248367.2982037379</v>
      </c>
      <c r="AA248" s="50">
        <v>2214713.3179133586</v>
      </c>
      <c r="AB248" s="50">
        <v>2248367.2982037379</v>
      </c>
      <c r="AC248" s="146">
        <v>4.9932918100276558E-2</v>
      </c>
      <c r="AD248" s="149">
        <v>4.2902052817390235E-2</v>
      </c>
      <c r="AE248" s="50">
        <v>2248369</v>
      </c>
      <c r="AF248" s="145">
        <v>283.9793520975914</v>
      </c>
      <c r="AG248" s="150">
        <v>4.9933712797796348E-2</v>
      </c>
      <c r="AH248" s="150">
        <v>4.2902842193226043E-2</v>
      </c>
      <c r="AJ248" s="50">
        <v>2246284.9028757066</v>
      </c>
      <c r="AK248" s="145">
        <v>283.71612103940419</v>
      </c>
      <c r="AL248" s="150">
        <v>9.2779732509673529E-4</v>
      </c>
      <c r="AM248" s="149">
        <v>9.2779732509695734E-4</v>
      </c>
    </row>
    <row r="249" spans="2:39" x14ac:dyDescent="0.2">
      <c r="B249" s="160" t="s">
        <v>508</v>
      </c>
      <c r="D249" s="50">
        <v>1463302</v>
      </c>
      <c r="E249" s="145">
        <v>269.66766735634849</v>
      </c>
      <c r="G249" s="50">
        <v>1485648.0589277528</v>
      </c>
      <c r="H249" s="145">
        <v>271.82694695813376</v>
      </c>
      <c r="J249" s="146">
        <v>-1.5041287062213637E-2</v>
      </c>
      <c r="K249" s="147">
        <v>-7.9435818484833165E-3</v>
      </c>
      <c r="L249" s="146">
        <v>5.040181607468841E-2</v>
      </c>
      <c r="M249" s="148">
        <v>6.8699999999999997E-2</v>
      </c>
      <c r="N249" s="50">
        <v>1537055.0782657235</v>
      </c>
      <c r="P249" s="146">
        <v>5.040181607468841E-2</v>
      </c>
      <c r="Q249" s="149">
        <v>4.2886676501924015E-2</v>
      </c>
      <c r="R249" s="50">
        <v>1537055.0782657235</v>
      </c>
      <c r="S249" s="146">
        <v>5.040181607468841E-2</v>
      </c>
      <c r="T249" s="149">
        <v>4.2886676501924015E-2</v>
      </c>
      <c r="U249" s="50">
        <v>1537055.0782657235</v>
      </c>
      <c r="W249" s="146">
        <v>5.040181607468841E-2</v>
      </c>
      <c r="X249" s="149">
        <v>4.2886676501924015E-2</v>
      </c>
      <c r="Y249" s="50">
        <v>1537055.0782657235</v>
      </c>
      <c r="AA249" s="50">
        <v>1538399.3918016842</v>
      </c>
      <c r="AB249" s="50">
        <v>1537055.0782657235</v>
      </c>
      <c r="AC249" s="146">
        <v>5.040181607468841E-2</v>
      </c>
      <c r="AD249" s="149">
        <v>4.2886676501924015E-2</v>
      </c>
      <c r="AE249" s="50">
        <v>1537053</v>
      </c>
      <c r="AF249" s="145">
        <v>281.23243711191668</v>
      </c>
      <c r="AG249" s="150">
        <v>5.0400395817131294E-2</v>
      </c>
      <c r="AH249" s="150">
        <v>4.2885266405653599E-2</v>
      </c>
      <c r="AJ249" s="50">
        <v>1560437.4686168705</v>
      </c>
      <c r="AK249" s="145">
        <v>285.51106062046819</v>
      </c>
      <c r="AL249" s="150">
        <v>-1.498584152660587E-2</v>
      </c>
      <c r="AM249" s="149">
        <v>-1.498584152660587E-2</v>
      </c>
    </row>
    <row r="250" spans="2:39" x14ac:dyDescent="0.2">
      <c r="B250" s="160" t="s">
        <v>509</v>
      </c>
      <c r="D250" s="50">
        <v>1342901</v>
      </c>
      <c r="E250" s="145">
        <v>256.3408040246062</v>
      </c>
      <c r="G250" s="50">
        <v>1351099.36337785</v>
      </c>
      <c r="H250" s="145">
        <v>256.4297987125064</v>
      </c>
      <c r="J250" s="146">
        <v>-6.0679203914014712E-3</v>
      </c>
      <c r="K250" s="147">
        <v>-3.4705283218650074E-4</v>
      </c>
      <c r="L250" s="146">
        <v>4.9049847636366328E-2</v>
      </c>
      <c r="M250" s="148">
        <v>6.8699999999999997E-2</v>
      </c>
      <c r="N250" s="50">
        <v>1408770.0894407239</v>
      </c>
      <c r="P250" s="146">
        <v>4.9049847636366328E-2</v>
      </c>
      <c r="Q250" s="149">
        <v>4.3046288842941705E-2</v>
      </c>
      <c r="R250" s="50">
        <v>1408770.0894407239</v>
      </c>
      <c r="S250" s="146">
        <v>4.9049847636366328E-2</v>
      </c>
      <c r="T250" s="149">
        <v>4.3046288842941705E-2</v>
      </c>
      <c r="U250" s="50">
        <v>1408770.0894407239</v>
      </c>
      <c r="W250" s="146">
        <v>4.9049847636366328E-2</v>
      </c>
      <c r="X250" s="149">
        <v>4.3046288842941705E-2</v>
      </c>
      <c r="Y250" s="50">
        <v>1408770.0894407239</v>
      </c>
      <c r="AA250" s="50">
        <v>1404884.1600726193</v>
      </c>
      <c r="AB250" s="50">
        <v>1408770.0894407239</v>
      </c>
      <c r="AC250" s="146">
        <v>4.9049847636366328E-2</v>
      </c>
      <c r="AD250" s="149">
        <v>4.3046288842941705E-2</v>
      </c>
      <c r="AE250" s="50">
        <v>1408769</v>
      </c>
      <c r="AF250" s="145">
        <v>267.37511754817638</v>
      </c>
      <c r="AG250" s="150">
        <v>4.9049036377216249E-2</v>
      </c>
      <c r="AH250" s="150">
        <v>4.3045482226508947E-2</v>
      </c>
      <c r="AJ250" s="50">
        <v>1419115.4208896828</v>
      </c>
      <c r="AK250" s="145">
        <v>269.33880038161595</v>
      </c>
      <c r="AL250" s="150">
        <v>-7.290753618332424E-3</v>
      </c>
      <c r="AM250" s="149">
        <v>-7.290753618332424E-3</v>
      </c>
    </row>
    <row r="251" spans="2:39" x14ac:dyDescent="0.2">
      <c r="B251" s="160" t="s">
        <v>510</v>
      </c>
      <c r="D251" s="50">
        <v>1270209</v>
      </c>
      <c r="E251" s="145">
        <v>262.39551158245018</v>
      </c>
      <c r="G251" s="50">
        <v>1277966.5196251145</v>
      </c>
      <c r="H251" s="145">
        <v>262.53566245587854</v>
      </c>
      <c r="J251" s="146">
        <v>-6.0702056790894465E-3</v>
      </c>
      <c r="K251" s="147">
        <v>-5.3383556396613407E-4</v>
      </c>
      <c r="L251" s="146">
        <v>4.8939040735836103E-2</v>
      </c>
      <c r="M251" s="148">
        <v>6.8699999999999997E-2</v>
      </c>
      <c r="N251" s="50">
        <v>1332371.8099940256</v>
      </c>
      <c r="P251" s="146">
        <v>4.8939040735836103E-2</v>
      </c>
      <c r="Q251" s="149">
        <v>4.3128624171116403E-2</v>
      </c>
      <c r="R251" s="50">
        <v>1332371.8099940256</v>
      </c>
      <c r="S251" s="146">
        <v>4.8939040735836103E-2</v>
      </c>
      <c r="T251" s="149">
        <v>4.3128624171116403E-2</v>
      </c>
      <c r="U251" s="50">
        <v>1332371.8099940256</v>
      </c>
      <c r="W251" s="146">
        <v>4.8939040735836103E-2</v>
      </c>
      <c r="X251" s="149">
        <v>4.3128624171116403E-2</v>
      </c>
      <c r="Y251" s="50">
        <v>1332371.8099940256</v>
      </c>
      <c r="AA251" s="50">
        <v>1325246.4352244202</v>
      </c>
      <c r="AB251" s="50">
        <v>1332371.8099940256</v>
      </c>
      <c r="AC251" s="146">
        <v>4.8939040735836103E-2</v>
      </c>
      <c r="AD251" s="149">
        <v>4.3128624171116403E-2</v>
      </c>
      <c r="AE251" s="50">
        <v>1332369</v>
      </c>
      <c r="AF251" s="145">
        <v>273.71169172200769</v>
      </c>
      <c r="AG251" s="150">
        <v>4.8936828506174868E-2</v>
      </c>
      <c r="AH251" s="150">
        <v>4.3126424195719215E-2</v>
      </c>
      <c r="AJ251" s="50">
        <v>1342300.9769219535</v>
      </c>
      <c r="AK251" s="145">
        <v>275.75204105875434</v>
      </c>
      <c r="AL251" s="150">
        <v>-7.3992175322173948E-3</v>
      </c>
      <c r="AM251" s="149">
        <v>-7.3992175322173948E-3</v>
      </c>
    </row>
    <row r="252" spans="2:39" x14ac:dyDescent="0.2">
      <c r="B252" s="160" t="s">
        <v>511</v>
      </c>
      <c r="D252" s="50">
        <v>1305005</v>
      </c>
      <c r="E252" s="145">
        <v>251.79140977210204</v>
      </c>
      <c r="G252" s="50">
        <v>1315305.0016791271</v>
      </c>
      <c r="H252" s="145">
        <v>252.56242793509753</v>
      </c>
      <c r="J252" s="146">
        <v>-7.8308845978523056E-3</v>
      </c>
      <c r="K252" s="147">
        <v>-3.052782511235641E-3</v>
      </c>
      <c r="L252" s="146">
        <v>4.7985063532160144E-2</v>
      </c>
      <c r="M252" s="148">
        <v>6.8699999999999997E-2</v>
      </c>
      <c r="N252" s="50">
        <v>1367625.7478347868</v>
      </c>
      <c r="P252" s="146">
        <v>4.7985063532160144E-2</v>
      </c>
      <c r="Q252" s="149">
        <v>4.2962350663349191E-2</v>
      </c>
      <c r="R252" s="50">
        <v>1367625.7478347868</v>
      </c>
      <c r="S252" s="146">
        <v>4.7985063532160144E-2</v>
      </c>
      <c r="T252" s="149">
        <v>4.2962350663349191E-2</v>
      </c>
      <c r="U252" s="50">
        <v>1367625.7478347868</v>
      </c>
      <c r="W252" s="146">
        <v>4.7985063532160144E-2</v>
      </c>
      <c r="X252" s="149">
        <v>4.2962350663349191E-2</v>
      </c>
      <c r="Y252" s="50">
        <v>1367625.7478347868</v>
      </c>
      <c r="AA252" s="50">
        <v>1360945.3057554087</v>
      </c>
      <c r="AB252" s="50">
        <v>1367625.7478347868</v>
      </c>
      <c r="AC252" s="146">
        <v>4.7985063532160144E-2</v>
      </c>
      <c r="AD252" s="149">
        <v>4.2962350663349191E-2</v>
      </c>
      <c r="AE252" s="50">
        <v>1367625</v>
      </c>
      <c r="AF252" s="145">
        <v>262.60881701490086</v>
      </c>
      <c r="AG252" s="150">
        <v>4.7984490480879494E-2</v>
      </c>
      <c r="AH252" s="150">
        <v>4.2961780358550472E-2</v>
      </c>
      <c r="AJ252" s="50">
        <v>1381519.1255731299</v>
      </c>
      <c r="AK252" s="145">
        <v>265.27674124867553</v>
      </c>
      <c r="AL252" s="150">
        <v>-1.0057135884648627E-2</v>
      </c>
      <c r="AM252" s="149">
        <v>-1.0057135884648516E-2</v>
      </c>
    </row>
    <row r="253" spans="2:39" x14ac:dyDescent="0.2">
      <c r="B253" s="160" t="s">
        <v>512</v>
      </c>
      <c r="D253" s="50">
        <v>1587337</v>
      </c>
      <c r="E253" s="145">
        <v>264.46206169812103</v>
      </c>
      <c r="G253" s="50">
        <v>1586703.8550887825</v>
      </c>
      <c r="H253" s="145">
        <v>262.95809092247987</v>
      </c>
      <c r="J253" s="146">
        <v>3.9903155789722256E-4</v>
      </c>
      <c r="K253" s="147">
        <v>5.7194314514723565E-3</v>
      </c>
      <c r="L253" s="146">
        <v>4.8586666423315661E-2</v>
      </c>
      <c r="M253" s="148">
        <v>6.8699999999999997E-2</v>
      </c>
      <c r="N253" s="50">
        <v>1664460.4133203865</v>
      </c>
      <c r="P253" s="146">
        <v>4.8586666423315661E-2</v>
      </c>
      <c r="Q253" s="149">
        <v>4.3039492714648686E-2</v>
      </c>
      <c r="R253" s="50">
        <v>1664460.4133203865</v>
      </c>
      <c r="S253" s="146">
        <v>4.8586666423315661E-2</v>
      </c>
      <c r="T253" s="149">
        <v>4.3039492714648686E-2</v>
      </c>
      <c r="U253" s="50">
        <v>1664460.4133203865</v>
      </c>
      <c r="W253" s="146">
        <v>4.8586666423315661E-2</v>
      </c>
      <c r="X253" s="149">
        <v>4.3039492714648686E-2</v>
      </c>
      <c r="Y253" s="50">
        <v>1664460.4133203865</v>
      </c>
      <c r="AA253" s="50">
        <v>1647935.6796985983</v>
      </c>
      <c r="AB253" s="50">
        <v>1664460.4133203865</v>
      </c>
      <c r="AC253" s="146">
        <v>4.8586666423315661E-2</v>
      </c>
      <c r="AD253" s="149">
        <v>4.3039492714648686E-2</v>
      </c>
      <c r="AE253" s="50">
        <v>1664460</v>
      </c>
      <c r="AF253" s="145">
        <v>275.84430617794186</v>
      </c>
      <c r="AG253" s="150">
        <v>4.8586406037281371E-2</v>
      </c>
      <c r="AH253" s="150">
        <v>4.303923370609386E-2</v>
      </c>
      <c r="AJ253" s="50">
        <v>1666580.541872317</v>
      </c>
      <c r="AK253" s="145">
        <v>276.19573511074321</v>
      </c>
      <c r="AL253" s="150">
        <v>-1.272390874031637E-3</v>
      </c>
      <c r="AM253" s="149">
        <v>-1.272390874031637E-3</v>
      </c>
    </row>
    <row r="254" spans="2:39" x14ac:dyDescent="0.2">
      <c r="B254" s="160" t="s">
        <v>513</v>
      </c>
      <c r="D254" s="50">
        <v>1493280</v>
      </c>
      <c r="E254" s="145">
        <v>257.53536813213123</v>
      </c>
      <c r="G254" s="50">
        <v>1539616.2244240507</v>
      </c>
      <c r="H254" s="145">
        <v>263.99236995660107</v>
      </c>
      <c r="J254" s="146">
        <v>-3.0095957478873947E-2</v>
      </c>
      <c r="K254" s="147">
        <v>-2.4459047151746627E-2</v>
      </c>
      <c r="L254" s="146">
        <v>4.91891998515257E-2</v>
      </c>
      <c r="M254" s="148">
        <v>6.8699999999999997E-2</v>
      </c>
      <c r="N254" s="50">
        <v>1566733.2483542864</v>
      </c>
      <c r="P254" s="146">
        <v>4.91891998515257E-2</v>
      </c>
      <c r="Q254" s="149">
        <v>4.3126732234470611E-2</v>
      </c>
      <c r="R254" s="50">
        <v>1566733.2483542864</v>
      </c>
      <c r="S254" s="146">
        <v>4.91891998515257E-2</v>
      </c>
      <c r="T254" s="149">
        <v>4.3126732234470611E-2</v>
      </c>
      <c r="U254" s="50">
        <v>1566733.2483542864</v>
      </c>
      <c r="W254" s="146">
        <v>4.91891998515257E-2</v>
      </c>
      <c r="X254" s="149">
        <v>4.3126732234470611E-2</v>
      </c>
      <c r="Y254" s="50">
        <v>1566733.2483542864</v>
      </c>
      <c r="AA254" s="50">
        <v>1605907.7232836839</v>
      </c>
      <c r="AB254" s="50">
        <v>1566733.2483542864</v>
      </c>
      <c r="AC254" s="146">
        <v>4.91891998515257E-2</v>
      </c>
      <c r="AD254" s="149">
        <v>4.3126732234470611E-2</v>
      </c>
      <c r="AE254" s="50">
        <v>1566736</v>
      </c>
      <c r="AF254" s="145">
        <v>268.64249880911058</v>
      </c>
      <c r="AG254" s="150">
        <v>4.9191042537233498E-2</v>
      </c>
      <c r="AH254" s="150">
        <v>4.312856427269729E-2</v>
      </c>
      <c r="AJ254" s="50">
        <v>1617122.4600903695</v>
      </c>
      <c r="AK254" s="145">
        <v>277.28208106471862</v>
      </c>
      <c r="AL254" s="150">
        <v>-3.1158098000539591E-2</v>
      </c>
      <c r="AM254" s="149">
        <v>-3.115809800053948E-2</v>
      </c>
    </row>
    <row r="255" spans="2:39" x14ac:dyDescent="0.2">
      <c r="B255" s="160"/>
      <c r="D255" s="1"/>
      <c r="G255" s="1"/>
      <c r="N255" s="1"/>
      <c r="P255" s="48"/>
      <c r="R255" s="1"/>
      <c r="T255" s="47"/>
      <c r="U255" s="1"/>
      <c r="W255" s="48"/>
      <c r="X255" s="47"/>
      <c r="Y255" s="1"/>
      <c r="AA255" s="1"/>
      <c r="AB255" s="1"/>
      <c r="AC255" s="48"/>
      <c r="AD255" s="47"/>
      <c r="AE255" s="1"/>
      <c r="AF255" s="69"/>
      <c r="AJ255" s="1"/>
      <c r="AK255" s="69"/>
    </row>
    <row r="256" spans="2:39" x14ac:dyDescent="0.2">
      <c r="B256" s="160" t="s">
        <v>12</v>
      </c>
      <c r="D256" s="151">
        <v>16596334</v>
      </c>
      <c r="E256" s="152">
        <v>281.2993752376085</v>
      </c>
      <c r="G256" s="151">
        <v>16597637.494048486</v>
      </c>
      <c r="H256" s="152">
        <v>279.41050702434796</v>
      </c>
      <c r="J256" s="146">
        <v>-7.8534914921046806E-5</v>
      </c>
      <c r="K256" s="147">
        <v>6.7601903499496796E-3</v>
      </c>
      <c r="L256" s="146">
        <v>5.03314164868498E-2</v>
      </c>
      <c r="M256" s="148">
        <v>6.8699999999999997E-2</v>
      </c>
      <c r="N256" s="151">
        <v>17431650.998708867</v>
      </c>
      <c r="P256" s="146">
        <v>5.03314164868498E-2</v>
      </c>
      <c r="Q256" s="149">
        <v>4.3196720396096344E-2</v>
      </c>
      <c r="R256" s="151">
        <v>17431650.998708867</v>
      </c>
      <c r="S256" s="146">
        <v>5.03314164868498E-2</v>
      </c>
      <c r="T256" s="149">
        <v>4.3196720396096344E-2</v>
      </c>
      <c r="U256" s="151">
        <v>17431650.998708867</v>
      </c>
      <c r="W256" s="146">
        <v>5.03314164868498E-2</v>
      </c>
      <c r="X256" s="149">
        <v>4.3196720396096344E-2</v>
      </c>
      <c r="Y256" s="151">
        <v>17431650.998708867</v>
      </c>
      <c r="AA256" s="151">
        <v>17212553.060121428</v>
      </c>
      <c r="AB256" s="151">
        <v>17431650.998708867</v>
      </c>
      <c r="AC256" s="146">
        <v>5.03314164868498E-2</v>
      </c>
      <c r="AD256" s="149">
        <v>4.3196720396096344E-2</v>
      </c>
      <c r="AE256" s="151">
        <v>17431645</v>
      </c>
      <c r="AF256" s="152">
        <v>293.45048471295479</v>
      </c>
      <c r="AG256" s="150">
        <v>5.0331055039022576E-2</v>
      </c>
      <c r="AH256" s="150">
        <v>4.3196361403513572E-2</v>
      </c>
      <c r="AJ256" s="151">
        <v>17433183.640361074</v>
      </c>
      <c r="AK256" s="152">
        <v>293.47638672964661</v>
      </c>
      <c r="AL256" s="150">
        <v>-8.825928716271747E-5</v>
      </c>
      <c r="AM256" s="149">
        <v>-8.8259287162606448E-5</v>
      </c>
    </row>
    <row r="257" spans="2:39" x14ac:dyDescent="0.2">
      <c r="B257" s="160"/>
      <c r="D257" s="1"/>
      <c r="G257" s="1"/>
      <c r="N257" s="1"/>
      <c r="P257" s="48"/>
      <c r="R257" s="1"/>
      <c r="T257" s="47"/>
      <c r="U257" s="1"/>
      <c r="W257" s="48"/>
      <c r="X257" s="47"/>
      <c r="Y257" s="1"/>
      <c r="AA257" s="1"/>
      <c r="AB257" s="1"/>
      <c r="AC257" s="48"/>
      <c r="AD257" s="47"/>
      <c r="AE257" s="1"/>
      <c r="AF257" s="69"/>
      <c r="AJ257" s="1"/>
      <c r="AK257" s="69"/>
    </row>
    <row r="258" spans="2:39" x14ac:dyDescent="0.2">
      <c r="B258" s="195" t="s">
        <v>514</v>
      </c>
      <c r="D258" s="1"/>
      <c r="G258" s="1"/>
      <c r="N258" s="1"/>
      <c r="P258" s="48"/>
      <c r="R258" s="1"/>
      <c r="T258" s="47"/>
      <c r="U258" s="1"/>
      <c r="W258" s="48"/>
      <c r="X258" s="47"/>
      <c r="Y258" s="1"/>
      <c r="AA258" s="1"/>
      <c r="AB258" s="1"/>
      <c r="AC258" s="48"/>
      <c r="AD258" s="47"/>
      <c r="AE258" s="1"/>
      <c r="AF258" s="69"/>
      <c r="AJ258" s="1"/>
      <c r="AK258" s="69"/>
    </row>
    <row r="259" spans="2:39" x14ac:dyDescent="0.2">
      <c r="B259" s="160"/>
      <c r="D259" s="1"/>
      <c r="G259" s="1"/>
      <c r="N259" s="1"/>
      <c r="P259" s="48"/>
      <c r="R259" s="1"/>
      <c r="T259" s="47"/>
      <c r="U259" s="1"/>
      <c r="W259" s="48"/>
      <c r="X259" s="47"/>
      <c r="Y259" s="1"/>
      <c r="AA259" s="1"/>
      <c r="AB259" s="1"/>
      <c r="AC259" s="48"/>
      <c r="AD259" s="47"/>
      <c r="AE259" s="1"/>
      <c r="AF259" s="69"/>
      <c r="AJ259" s="1"/>
      <c r="AK259" s="69"/>
    </row>
    <row r="260" spans="2:39" x14ac:dyDescent="0.2">
      <c r="B260" s="160" t="s">
        <v>515</v>
      </c>
      <c r="D260" s="50">
        <v>1021708</v>
      </c>
      <c r="E260" s="145">
        <v>287.0589869675614</v>
      </c>
      <c r="G260" s="50">
        <v>995825.06409582309</v>
      </c>
      <c r="H260" s="145">
        <v>279.00506336617684</v>
      </c>
      <c r="J260" s="146">
        <v>2.5991448535870987E-2</v>
      </c>
      <c r="K260" s="147">
        <v>2.8866585803908107E-2</v>
      </c>
      <c r="L260" s="146">
        <v>4.5987509718376618E-2</v>
      </c>
      <c r="M260" s="148">
        <v>6.8699999999999997E-2</v>
      </c>
      <c r="N260" s="50">
        <v>1068693.806579343</v>
      </c>
      <c r="P260" s="146">
        <v>4.5987509718376618E-2</v>
      </c>
      <c r="Q260" s="149">
        <v>4.3064528534433322E-2</v>
      </c>
      <c r="R260" s="50">
        <v>1068693.806579343</v>
      </c>
      <c r="S260" s="146">
        <v>4.5987509718376618E-2</v>
      </c>
      <c r="T260" s="149">
        <v>4.3064528534433322E-2</v>
      </c>
      <c r="U260" s="50">
        <v>1068693.806579343</v>
      </c>
      <c r="W260" s="146">
        <v>4.5987509718376618E-2</v>
      </c>
      <c r="X260" s="149">
        <v>4.3064528534433322E-2</v>
      </c>
      <c r="Y260" s="50">
        <v>1068693.806579343</v>
      </c>
      <c r="AA260" s="50">
        <v>1044317.5057693422</v>
      </c>
      <c r="AB260" s="50">
        <v>1068693.806579343</v>
      </c>
      <c r="AC260" s="146">
        <v>4.5987509718376618E-2</v>
      </c>
      <c r="AD260" s="149">
        <v>4.3064528534433322E-2</v>
      </c>
      <c r="AE260" s="50">
        <v>1068694</v>
      </c>
      <c r="AF260" s="145">
        <v>299.42110109448049</v>
      </c>
      <c r="AG260" s="150">
        <v>4.598769902946831E-2</v>
      </c>
      <c r="AH260" s="150">
        <v>4.3064717316500634E-2</v>
      </c>
      <c r="AJ260" s="50">
        <v>1045956.1622720007</v>
      </c>
      <c r="AK260" s="145">
        <v>293.05053252291077</v>
      </c>
      <c r="AL260" s="150">
        <v>2.1738805648038539E-2</v>
      </c>
      <c r="AM260" s="149">
        <v>2.1738805648038317E-2</v>
      </c>
    </row>
    <row r="261" spans="2:39" x14ac:dyDescent="0.2">
      <c r="B261" s="160" t="s">
        <v>516</v>
      </c>
      <c r="D261" s="50">
        <v>1390285</v>
      </c>
      <c r="E261" s="145">
        <v>307.84461724363774</v>
      </c>
      <c r="G261" s="50">
        <v>1308552.5756697769</v>
      </c>
      <c r="H261" s="145">
        <v>288.24804350222638</v>
      </c>
      <c r="J261" s="146">
        <v>6.2460176113587673E-2</v>
      </c>
      <c r="K261" s="147">
        <v>6.7985105825219661E-2</v>
      </c>
      <c r="L261" s="146">
        <v>4.8571998034780961E-2</v>
      </c>
      <c r="M261" s="148">
        <v>6.8699999999999997E-2</v>
      </c>
      <c r="N261" s="50">
        <v>1457813.9202877854</v>
      </c>
      <c r="P261" s="146">
        <v>4.8571998034780961E-2</v>
      </c>
      <c r="Q261" s="149">
        <v>4.3147496742460767E-2</v>
      </c>
      <c r="R261" s="50">
        <v>1457813.9202877854</v>
      </c>
      <c r="S261" s="146">
        <v>4.8571998034780961E-2</v>
      </c>
      <c r="T261" s="149">
        <v>4.3147496742460767E-2</v>
      </c>
      <c r="U261" s="50">
        <v>1457813.9202877854</v>
      </c>
      <c r="W261" s="146">
        <v>4.8571998034780961E-2</v>
      </c>
      <c r="X261" s="149">
        <v>4.3147496742460767E-2</v>
      </c>
      <c r="Y261" s="50">
        <v>1457813.9202877854</v>
      </c>
      <c r="AA261" s="50">
        <v>1366104.0723228548</v>
      </c>
      <c r="AB261" s="50">
        <v>1457813.9202877854</v>
      </c>
      <c r="AC261" s="146">
        <v>4.8571998034780961E-2</v>
      </c>
      <c r="AD261" s="149">
        <v>4.3147496742460767E-2</v>
      </c>
      <c r="AE261" s="50">
        <v>1457813</v>
      </c>
      <c r="AF261" s="145">
        <v>321.1271391422905</v>
      </c>
      <c r="AG261" s="150">
        <v>4.8571336092959383E-2</v>
      </c>
      <c r="AH261" s="150">
        <v>4.3146838225014639E-2</v>
      </c>
      <c r="AJ261" s="50">
        <v>1374426.773864571</v>
      </c>
      <c r="AK261" s="145">
        <v>302.75881601528977</v>
      </c>
      <c r="AL261" s="150">
        <v>6.0669820845359546E-2</v>
      </c>
      <c r="AM261" s="149">
        <v>6.0669820845359324E-2</v>
      </c>
    </row>
    <row r="262" spans="2:39" x14ac:dyDescent="0.2">
      <c r="B262" s="160" t="s">
        <v>517</v>
      </c>
      <c r="D262" s="50">
        <v>1143081</v>
      </c>
      <c r="E262" s="145">
        <v>261.69634505349984</v>
      </c>
      <c r="G262" s="50">
        <v>1137730.9858107299</v>
      </c>
      <c r="H262" s="145">
        <v>259.33048168420896</v>
      </c>
      <c r="J262" s="146">
        <v>4.7023542963962051E-3</v>
      </c>
      <c r="K262" s="147">
        <v>9.1229667794001656E-3</v>
      </c>
      <c r="L262" s="146">
        <v>4.7588780733989422E-2</v>
      </c>
      <c r="M262" s="148">
        <v>6.8699999999999997E-2</v>
      </c>
      <c r="N262" s="50">
        <v>1197478.8310701894</v>
      </c>
      <c r="P262" s="146">
        <v>4.7588780733989422E-2</v>
      </c>
      <c r="Q262" s="149">
        <v>4.2999663060900195E-2</v>
      </c>
      <c r="R262" s="50">
        <v>1197478.8310701894</v>
      </c>
      <c r="S262" s="146">
        <v>4.7588780733989422E-2</v>
      </c>
      <c r="T262" s="149">
        <v>4.2999663060900195E-2</v>
      </c>
      <c r="U262" s="50">
        <v>1197478.8310701894</v>
      </c>
      <c r="W262" s="146">
        <v>4.7588780733989422E-2</v>
      </c>
      <c r="X262" s="149">
        <v>4.2999663060900195E-2</v>
      </c>
      <c r="Y262" s="50">
        <v>1197478.8310701894</v>
      </c>
      <c r="AA262" s="50">
        <v>1187549.0528309895</v>
      </c>
      <c r="AB262" s="50">
        <v>1197478.8310701894</v>
      </c>
      <c r="AC262" s="146">
        <v>4.7588780733989422E-2</v>
      </c>
      <c r="AD262" s="149">
        <v>4.2999663060900195E-2</v>
      </c>
      <c r="AE262" s="50">
        <v>1197478</v>
      </c>
      <c r="AF262" s="145">
        <v>272.94901028379326</v>
      </c>
      <c r="AG262" s="150">
        <v>4.7588053689983534E-2</v>
      </c>
      <c r="AH262" s="150">
        <v>4.2998939201817965E-2</v>
      </c>
      <c r="AJ262" s="50">
        <v>1195005.8082711825</v>
      </c>
      <c r="AK262" s="145">
        <v>272.38550741725834</v>
      </c>
      <c r="AL262" s="150">
        <v>2.0687696341779027E-3</v>
      </c>
      <c r="AM262" s="149">
        <v>2.0687696341776807E-3</v>
      </c>
    </row>
    <row r="263" spans="2:39" x14ac:dyDescent="0.2">
      <c r="B263" s="160" t="s">
        <v>518</v>
      </c>
      <c r="D263" s="50">
        <v>3534763</v>
      </c>
      <c r="E263" s="145">
        <v>255.59597045022795</v>
      </c>
      <c r="G263" s="50">
        <v>3570491.6019843719</v>
      </c>
      <c r="H263" s="145">
        <v>256.62596039384607</v>
      </c>
      <c r="J263" s="146">
        <v>-1.0006633810457632E-2</v>
      </c>
      <c r="K263" s="147">
        <v>-4.0135843701758489E-3</v>
      </c>
      <c r="L263" s="146">
        <v>4.9358591567373322E-2</v>
      </c>
      <c r="M263" s="148">
        <v>6.8699999999999997E-2</v>
      </c>
      <c r="N263" s="50">
        <v>3709233.9232044634</v>
      </c>
      <c r="P263" s="146">
        <v>4.9358591567373322E-2</v>
      </c>
      <c r="Q263" s="149">
        <v>4.3044391071103805E-2</v>
      </c>
      <c r="R263" s="50">
        <v>3709233.9232044634</v>
      </c>
      <c r="S263" s="146">
        <v>4.9358591567373322E-2</v>
      </c>
      <c r="T263" s="149">
        <v>4.3044391071103805E-2</v>
      </c>
      <c r="U263" s="50">
        <v>3709233.9232044634</v>
      </c>
      <c r="W263" s="146">
        <v>4.9358591567373322E-2</v>
      </c>
      <c r="X263" s="149">
        <v>4.3044391071103805E-2</v>
      </c>
      <c r="Y263" s="50">
        <v>3709233.9232044634</v>
      </c>
      <c r="AA263" s="50">
        <v>3692806.9194066552</v>
      </c>
      <c r="AB263" s="50">
        <v>3709233.9232044634</v>
      </c>
      <c r="AC263" s="146">
        <v>4.9358591567373322E-2</v>
      </c>
      <c r="AD263" s="149">
        <v>4.3044391071103805E-2</v>
      </c>
      <c r="AE263" s="50">
        <v>3709231</v>
      </c>
      <c r="AF263" s="145">
        <v>266.59773325572229</v>
      </c>
      <c r="AG263" s="150">
        <v>4.9357764579973207E-2</v>
      </c>
      <c r="AH263" s="150">
        <v>4.3043569059852294E-2</v>
      </c>
      <c r="AJ263" s="50">
        <v>3750234.6828625547</v>
      </c>
      <c r="AK263" s="145">
        <v>269.5448370910708</v>
      </c>
      <c r="AL263" s="150">
        <v>-1.0933631180450987E-2</v>
      </c>
      <c r="AM263" s="149">
        <v>-1.0933631180450987E-2</v>
      </c>
    </row>
    <row r="264" spans="2:39" x14ac:dyDescent="0.2">
      <c r="B264" s="160" t="s">
        <v>519</v>
      </c>
      <c r="D264" s="50">
        <v>2285556</v>
      </c>
      <c r="E264" s="145">
        <v>301.29659304972785</v>
      </c>
      <c r="G264" s="50">
        <v>2255421.0223181117</v>
      </c>
      <c r="H264" s="145">
        <v>295.51943553259031</v>
      </c>
      <c r="J264" s="146">
        <v>1.3361131861276965E-2</v>
      </c>
      <c r="K264" s="147">
        <v>1.9549162669202591E-2</v>
      </c>
      <c r="L264" s="146">
        <v>4.9376030670654769E-2</v>
      </c>
      <c r="M264" s="148">
        <v>6.8699999999999997E-2</v>
      </c>
      <c r="N264" s="50">
        <v>2398407.6831554989</v>
      </c>
      <c r="P264" s="146">
        <v>4.9376030670654769E-2</v>
      </c>
      <c r="Q264" s="149">
        <v>4.3006969280923846E-2</v>
      </c>
      <c r="R264" s="50">
        <v>2398407.6831554989</v>
      </c>
      <c r="S264" s="146">
        <v>4.9376030670654769E-2</v>
      </c>
      <c r="T264" s="149">
        <v>4.3006969280923846E-2</v>
      </c>
      <c r="U264" s="50">
        <v>2398407.6831554989</v>
      </c>
      <c r="W264" s="146">
        <v>4.9376030670654769E-2</v>
      </c>
      <c r="X264" s="149">
        <v>4.3006969280923846E-2</v>
      </c>
      <c r="Y264" s="50">
        <v>2398407.6831554989</v>
      </c>
      <c r="AA264" s="50">
        <v>2329969.6283964636</v>
      </c>
      <c r="AB264" s="50">
        <v>2398407.6831554989</v>
      </c>
      <c r="AC264" s="146">
        <v>4.9376030670654769E-2</v>
      </c>
      <c r="AD264" s="149">
        <v>4.3006969280923846E-2</v>
      </c>
      <c r="AE264" s="50">
        <v>2398406</v>
      </c>
      <c r="AF264" s="145">
        <v>314.25422583385398</v>
      </c>
      <c r="AG264" s="150">
        <v>4.9375294239126122E-2</v>
      </c>
      <c r="AH264" s="150">
        <v>4.30062373190776E-2</v>
      </c>
      <c r="AJ264" s="50">
        <v>2368961.7804040755</v>
      </c>
      <c r="AK264" s="145">
        <v>310.39625915331737</v>
      </c>
      <c r="AL264" s="150">
        <v>1.2429166160250249E-2</v>
      </c>
      <c r="AM264" s="149">
        <v>1.2429166160250027E-2</v>
      </c>
    </row>
    <row r="265" spans="2:39" x14ac:dyDescent="0.2">
      <c r="B265" s="160" t="s">
        <v>520</v>
      </c>
      <c r="D265" s="50">
        <v>1037155</v>
      </c>
      <c r="E265" s="145">
        <v>264.10539476861408</v>
      </c>
      <c r="G265" s="50">
        <v>1049943.1942096436</v>
      </c>
      <c r="H265" s="145">
        <v>266.21520625884267</v>
      </c>
      <c r="J265" s="146">
        <v>-1.2179891521912345E-2</v>
      </c>
      <c r="K265" s="147">
        <v>-7.9252102833570204E-3</v>
      </c>
      <c r="L265" s="146">
        <v>4.7567474938662979E-2</v>
      </c>
      <c r="M265" s="148">
        <v>6.8699999999999997E-2</v>
      </c>
      <c r="N265" s="50">
        <v>1086489.844470009</v>
      </c>
      <c r="P265" s="146">
        <v>4.7567474938662979E-2</v>
      </c>
      <c r="Q265" s="149">
        <v>4.3074803894158853E-2</v>
      </c>
      <c r="R265" s="50">
        <v>1086489.844470009</v>
      </c>
      <c r="S265" s="146">
        <v>4.7567474938662979E-2</v>
      </c>
      <c r="T265" s="149">
        <v>4.3074803894158853E-2</v>
      </c>
      <c r="U265" s="50">
        <v>1086489.844470009</v>
      </c>
      <c r="W265" s="146">
        <v>4.7567474938662979E-2</v>
      </c>
      <c r="X265" s="149">
        <v>4.3074803894158853E-2</v>
      </c>
      <c r="Y265" s="50">
        <v>1086489.844470009</v>
      </c>
      <c r="AA265" s="50">
        <v>1099709.9375538267</v>
      </c>
      <c r="AB265" s="50">
        <v>1086489.844470009</v>
      </c>
      <c r="AC265" s="146">
        <v>4.7567474938662979E-2</v>
      </c>
      <c r="AD265" s="149">
        <v>4.3074803894158853E-2</v>
      </c>
      <c r="AE265" s="50">
        <v>1086490</v>
      </c>
      <c r="AF265" s="145">
        <v>275.48172229060322</v>
      </c>
      <c r="AG265" s="150">
        <v>4.7567624896953653E-2</v>
      </c>
      <c r="AH265" s="150">
        <v>4.3074953209327971E-2</v>
      </c>
      <c r="AJ265" s="50">
        <v>1102798.6677722856</v>
      </c>
      <c r="AK265" s="145">
        <v>279.61681776886309</v>
      </c>
      <c r="AL265" s="150">
        <v>-1.4788436229461577E-2</v>
      </c>
      <c r="AM265" s="149">
        <v>-1.4788436229461799E-2</v>
      </c>
    </row>
    <row r="266" spans="2:39" x14ac:dyDescent="0.2">
      <c r="B266" s="160" t="s">
        <v>521</v>
      </c>
      <c r="D266" s="50">
        <v>678550</v>
      </c>
      <c r="E266" s="145">
        <v>266.52348391662099</v>
      </c>
      <c r="G266" s="50">
        <v>731986.03643137356</v>
      </c>
      <c r="H266" s="145">
        <v>284.6344581822176</v>
      </c>
      <c r="J266" s="146">
        <v>-7.3001442338829881E-2</v>
      </c>
      <c r="K266" s="147">
        <v>-6.3628888720150378E-2</v>
      </c>
      <c r="L266" s="146">
        <v>5.3688940767032012E-2</v>
      </c>
      <c r="M266" s="148">
        <v>6.8699999999999997E-2</v>
      </c>
      <c r="N266" s="50">
        <v>714980.63075746957</v>
      </c>
      <c r="P266" s="146">
        <v>5.3688940767032012E-2</v>
      </c>
      <c r="Q266" s="149">
        <v>4.314210097692972E-2</v>
      </c>
      <c r="R266" s="50">
        <v>714980.63075746957</v>
      </c>
      <c r="S266" s="146">
        <v>5.3688940767032012E-2</v>
      </c>
      <c r="T266" s="149">
        <v>4.314210097692972E-2</v>
      </c>
      <c r="U266" s="50">
        <v>714980.63075746957</v>
      </c>
      <c r="W266" s="146">
        <v>5.3688940767032012E-2</v>
      </c>
      <c r="X266" s="149">
        <v>4.314210097692972E-2</v>
      </c>
      <c r="Y266" s="50">
        <v>714980.63075746957</v>
      </c>
      <c r="AA266" s="50">
        <v>758952.39230687497</v>
      </c>
      <c r="AB266" s="50">
        <v>714980.63075746957</v>
      </c>
      <c r="AC266" s="146">
        <v>5.3688940767032012E-2</v>
      </c>
      <c r="AD266" s="149">
        <v>4.314210097692972E-2</v>
      </c>
      <c r="AE266" s="50">
        <v>714980</v>
      </c>
      <c r="AF266" s="145">
        <v>278.02162170097841</v>
      </c>
      <c r="AG266" s="150">
        <v>5.3688011200353714E-2</v>
      </c>
      <c r="AH266" s="150">
        <v>4.3141180714696414E-2</v>
      </c>
      <c r="AJ266" s="50">
        <v>768835.14294512698</v>
      </c>
      <c r="AK266" s="145">
        <v>298.96331822191917</v>
      </c>
      <c r="AL266" s="150">
        <v>-7.004771235980134E-2</v>
      </c>
      <c r="AM266" s="149">
        <v>-7.004771235980134E-2</v>
      </c>
    </row>
    <row r="267" spans="2:39" x14ac:dyDescent="0.2">
      <c r="B267" s="160" t="s">
        <v>522</v>
      </c>
      <c r="D267" s="50">
        <v>2268435</v>
      </c>
      <c r="E267" s="145">
        <v>255.77038288789538</v>
      </c>
      <c r="G267" s="50">
        <v>2302542.5859174184</v>
      </c>
      <c r="H267" s="145">
        <v>257.60654069344884</v>
      </c>
      <c r="J267" s="146">
        <v>-1.4813009811859179E-2</v>
      </c>
      <c r="K267" s="147">
        <v>-7.1277608115489777E-3</v>
      </c>
      <c r="L267" s="146">
        <v>5.1210332271038439E-2</v>
      </c>
      <c r="M267" s="148">
        <v>6.8699999999999997E-2</v>
      </c>
      <c r="N267" s="50">
        <v>2384602.3100852533</v>
      </c>
      <c r="P267" s="146">
        <v>5.1210332271038439E-2</v>
      </c>
      <c r="Q267" s="149">
        <v>4.3073521877583287E-2</v>
      </c>
      <c r="R267" s="50">
        <v>2384602.3100852533</v>
      </c>
      <c r="S267" s="146">
        <v>5.1210332271038439E-2</v>
      </c>
      <c r="T267" s="149">
        <v>4.3073521877583287E-2</v>
      </c>
      <c r="U267" s="50">
        <v>2384602.3100852533</v>
      </c>
      <c r="W267" s="146">
        <v>5.1210332271038439E-2</v>
      </c>
      <c r="X267" s="149">
        <v>4.3073521877583287E-2</v>
      </c>
      <c r="Y267" s="50">
        <v>2384602.3100852533</v>
      </c>
      <c r="AA267" s="50">
        <v>2366309.557222588</v>
      </c>
      <c r="AB267" s="50">
        <v>2384602.3100852533</v>
      </c>
      <c r="AC267" s="146">
        <v>5.1210332271038439E-2</v>
      </c>
      <c r="AD267" s="149">
        <v>4.3073521877583287E-2</v>
      </c>
      <c r="AE267" s="50">
        <v>2384602</v>
      </c>
      <c r="AF267" s="145">
        <v>266.78727937877591</v>
      </c>
      <c r="AG267" s="150">
        <v>5.121019557536366E-2</v>
      </c>
      <c r="AH267" s="150">
        <v>4.3073386239990352E-2</v>
      </c>
      <c r="AJ267" s="50">
        <v>2418455.5033476111</v>
      </c>
      <c r="AK267" s="145">
        <v>270.57478104804795</v>
      </c>
      <c r="AL267" s="150">
        <v>-1.3997984788535978E-2</v>
      </c>
      <c r="AM267" s="149">
        <v>-1.3997984788536089E-2</v>
      </c>
    </row>
    <row r="268" spans="2:39" x14ac:dyDescent="0.2">
      <c r="B268" s="160" t="s">
        <v>523</v>
      </c>
      <c r="D268" s="50">
        <v>1138861</v>
      </c>
      <c r="E268" s="145">
        <v>313.67140355897737</v>
      </c>
      <c r="G268" s="50">
        <v>1160419.7887725397</v>
      </c>
      <c r="H268" s="145">
        <v>315.8431694540925</v>
      </c>
      <c r="J268" s="146">
        <v>-1.857843944159554E-2</v>
      </c>
      <c r="K268" s="147">
        <v>-6.8760894809560824E-3</v>
      </c>
      <c r="L268" s="146">
        <v>5.5478002311701191E-2</v>
      </c>
      <c r="M268" s="148">
        <v>6.8699999999999997E-2</v>
      </c>
      <c r="N268" s="50">
        <v>1202042.7331907062</v>
      </c>
      <c r="P268" s="146">
        <v>5.5478002311701191E-2</v>
      </c>
      <c r="Q268" s="149">
        <v>4.3040910798767484E-2</v>
      </c>
      <c r="R268" s="50">
        <v>1202042.7331907062</v>
      </c>
      <c r="S268" s="146">
        <v>5.5478002311701191E-2</v>
      </c>
      <c r="T268" s="149">
        <v>4.3040910798767484E-2</v>
      </c>
      <c r="U268" s="50">
        <v>1202042.7331907062</v>
      </c>
      <c r="W268" s="146">
        <v>5.5478002311701191E-2</v>
      </c>
      <c r="X268" s="149">
        <v>4.3040910798767484E-2</v>
      </c>
      <c r="Y268" s="50">
        <v>1202042.7331907062</v>
      </c>
      <c r="AA268" s="50">
        <v>1192745.8578283973</v>
      </c>
      <c r="AB268" s="50">
        <v>1202042.7331907062</v>
      </c>
      <c r="AC268" s="146">
        <v>5.5478002311701191E-2</v>
      </c>
      <c r="AD268" s="149">
        <v>4.3040910798767484E-2</v>
      </c>
      <c r="AE268" s="50">
        <v>1202043</v>
      </c>
      <c r="AF268" s="145">
        <v>327.17217907986264</v>
      </c>
      <c r="AG268" s="150">
        <v>5.5478236589012964E-2</v>
      </c>
      <c r="AH268" s="150">
        <v>4.3041142315502157E-2</v>
      </c>
      <c r="AJ268" s="50">
        <v>1218836.7943832136</v>
      </c>
      <c r="AK268" s="145">
        <v>331.7431156465039</v>
      </c>
      <c r="AL268" s="150">
        <v>-1.377854234513165E-2</v>
      </c>
      <c r="AM268" s="149">
        <v>-1.377854234513165E-2</v>
      </c>
    </row>
    <row r="269" spans="2:39" x14ac:dyDescent="0.2">
      <c r="B269" s="160" t="s">
        <v>524</v>
      </c>
      <c r="D269" s="50">
        <v>896096</v>
      </c>
      <c r="E269" s="145">
        <v>363.00641216956421</v>
      </c>
      <c r="G269" s="50">
        <v>906872.93687174737</v>
      </c>
      <c r="H269" s="145">
        <v>363.40545485788664</v>
      </c>
      <c r="J269" s="146">
        <v>-1.1883623861268067E-2</v>
      </c>
      <c r="K269" s="147">
        <v>-1.0980646630042168E-3</v>
      </c>
      <c r="L269" s="146">
        <v>5.4451056100747408E-2</v>
      </c>
      <c r="M269" s="148">
        <v>6.8699999999999997E-2</v>
      </c>
      <c r="N269" s="50">
        <v>944889.37356765533</v>
      </c>
      <c r="P269" s="146">
        <v>5.4451056100747408E-2</v>
      </c>
      <c r="Q269" s="149">
        <v>4.3065709967235577E-2</v>
      </c>
      <c r="R269" s="50">
        <v>944889.37356765533</v>
      </c>
      <c r="S269" s="146">
        <v>5.4451056100747408E-2</v>
      </c>
      <c r="T269" s="149">
        <v>4.3065709967235577E-2</v>
      </c>
      <c r="U269" s="50">
        <v>944889.37356765533</v>
      </c>
      <c r="W269" s="146">
        <v>5.4451056100747408E-2</v>
      </c>
      <c r="X269" s="149">
        <v>4.3065709967235577E-2</v>
      </c>
      <c r="Y269" s="50">
        <v>944889.37356765533</v>
      </c>
      <c r="AA269" s="50">
        <v>946257.52715625381</v>
      </c>
      <c r="AB269" s="50">
        <v>944889.37356765533</v>
      </c>
      <c r="AC269" s="146">
        <v>5.4451056100747408E-2</v>
      </c>
      <c r="AD269" s="149">
        <v>4.3065709967235577E-2</v>
      </c>
      <c r="AE269" s="50">
        <v>944890</v>
      </c>
      <c r="AF269" s="145">
        <v>378.63979205857595</v>
      </c>
      <c r="AG269" s="150">
        <v>5.4451755169089067E-2</v>
      </c>
      <c r="AH269" s="150">
        <v>4.3066401487446004E-2</v>
      </c>
      <c r="AJ269" s="50">
        <v>952526.07201643754</v>
      </c>
      <c r="AK269" s="145">
        <v>381.69974688977135</v>
      </c>
      <c r="AL269" s="150">
        <v>-8.0166540746464676E-3</v>
      </c>
      <c r="AM269" s="149">
        <v>-8.0166540746464676E-3</v>
      </c>
    </row>
    <row r="270" spans="2:39" x14ac:dyDescent="0.2">
      <c r="B270" s="160" t="s">
        <v>525</v>
      </c>
      <c r="D270" s="50">
        <v>496327</v>
      </c>
      <c r="E270" s="145">
        <v>279.28106903882599</v>
      </c>
      <c r="G270" s="50">
        <v>497972.62992624205</v>
      </c>
      <c r="H270" s="145">
        <v>276.99201126216724</v>
      </c>
      <c r="J270" s="146">
        <v>-3.3046593875767361E-3</v>
      </c>
      <c r="K270" s="147">
        <v>8.2639848211802924E-3</v>
      </c>
      <c r="L270" s="146">
        <v>5.5315728748869475E-2</v>
      </c>
      <c r="M270" s="148">
        <v>6.8699999999999997E-2</v>
      </c>
      <c r="N270" s="50">
        <v>523781.68970274017</v>
      </c>
      <c r="P270" s="146">
        <v>5.5315728748869475E-2</v>
      </c>
      <c r="Q270" s="149">
        <v>4.3207221078662261E-2</v>
      </c>
      <c r="R270" s="50">
        <v>523781.68970274017</v>
      </c>
      <c r="S270" s="146">
        <v>5.5315728748869475E-2</v>
      </c>
      <c r="T270" s="149">
        <v>4.3207221078662261E-2</v>
      </c>
      <c r="U270" s="50">
        <v>523781.68970274017</v>
      </c>
      <c r="W270" s="146">
        <v>5.5315728748869475E-2</v>
      </c>
      <c r="X270" s="149">
        <v>4.3207221078662261E-2</v>
      </c>
      <c r="Y270" s="50">
        <v>523781.68970274017</v>
      </c>
      <c r="AA270" s="50">
        <v>513725.56152300455</v>
      </c>
      <c r="AB270" s="50">
        <v>523781.68970274017</v>
      </c>
      <c r="AC270" s="146">
        <v>5.5315728748869475E-2</v>
      </c>
      <c r="AD270" s="149">
        <v>4.3207221078662261E-2</v>
      </c>
      <c r="AE270" s="50">
        <v>523782</v>
      </c>
      <c r="AF270" s="145">
        <v>291.34820053144233</v>
      </c>
      <c r="AG270" s="150">
        <v>5.5316353936013973E-2</v>
      </c>
      <c r="AH270" s="150">
        <v>4.320783909251924E-2</v>
      </c>
      <c r="AJ270" s="50">
        <v>523041.20441783528</v>
      </c>
      <c r="AK270" s="145">
        <v>290.93614081991092</v>
      </c>
      <c r="AL270" s="150">
        <v>1.4163235628621429E-3</v>
      </c>
      <c r="AM270" s="149">
        <v>1.4163235628621429E-3</v>
      </c>
    </row>
    <row r="271" spans="2:39" x14ac:dyDescent="0.2">
      <c r="B271" s="160" t="s">
        <v>526</v>
      </c>
      <c r="D271" s="50">
        <v>705517</v>
      </c>
      <c r="E271" s="145">
        <v>367.11966440355587</v>
      </c>
      <c r="G271" s="50">
        <v>679879.07204070746</v>
      </c>
      <c r="H271" s="145">
        <v>350.48062144216652</v>
      </c>
      <c r="J271" s="146">
        <v>3.7709541319367768E-2</v>
      </c>
      <c r="K271" s="147">
        <v>4.7474929977362468E-2</v>
      </c>
      <c r="L271" s="146">
        <v>5.3463279605949543E-2</v>
      </c>
      <c r="M271" s="148">
        <v>6.8699999999999997E-2</v>
      </c>
      <c r="N271" s="50">
        <v>743236.2526377507</v>
      </c>
      <c r="P271" s="146">
        <v>5.3463279605949543E-2</v>
      </c>
      <c r="Q271" s="149">
        <v>4.3642062822746741E-2</v>
      </c>
      <c r="R271" s="50">
        <v>743236.2526377507</v>
      </c>
      <c r="S271" s="146">
        <v>5.3463279605949543E-2</v>
      </c>
      <c r="T271" s="149">
        <v>4.3642062822746741E-2</v>
      </c>
      <c r="U271" s="50">
        <v>743236.2526377507</v>
      </c>
      <c r="W271" s="146">
        <v>5.3463279605949543E-2</v>
      </c>
      <c r="X271" s="149">
        <v>4.3642062822746741E-2</v>
      </c>
      <c r="Y271" s="50">
        <v>743236.2526377507</v>
      </c>
      <c r="AA271" s="50">
        <v>714105.04780417914</v>
      </c>
      <c r="AB271" s="50">
        <v>743236.2526377507</v>
      </c>
      <c r="AC271" s="146">
        <v>5.3463279605949543E-2</v>
      </c>
      <c r="AD271" s="149">
        <v>4.3642062822746741E-2</v>
      </c>
      <c r="AE271" s="50">
        <v>743236</v>
      </c>
      <c r="AF271" s="145">
        <v>383.14139362506126</v>
      </c>
      <c r="AG271" s="150">
        <v>5.3462921517128503E-2</v>
      </c>
      <c r="AH271" s="150">
        <v>4.3641708072312602E-2</v>
      </c>
      <c r="AJ271" s="50">
        <v>714105.04780417914</v>
      </c>
      <c r="AK271" s="145">
        <v>368.12426094858722</v>
      </c>
      <c r="AL271" s="150">
        <v>4.0793651137737141E-2</v>
      </c>
      <c r="AM271" s="149">
        <v>4.0793651137737363E-2</v>
      </c>
    </row>
    <row r="272" spans="2:39" x14ac:dyDescent="0.2">
      <c r="B272" s="160"/>
      <c r="D272" s="1"/>
      <c r="G272" s="1"/>
      <c r="N272" s="1"/>
      <c r="P272" s="48"/>
      <c r="R272" s="1"/>
      <c r="T272" s="47"/>
      <c r="U272" s="1"/>
      <c r="W272" s="48"/>
      <c r="X272" s="47"/>
      <c r="Y272" s="1"/>
      <c r="AA272" s="1"/>
      <c r="AB272" s="1"/>
      <c r="AC272" s="48"/>
      <c r="AD272" s="47"/>
      <c r="AE272" s="1"/>
      <c r="AF272" s="69"/>
      <c r="AJ272" s="1"/>
      <c r="AK272" s="69"/>
    </row>
    <row r="273" spans="2:39" x14ac:dyDescent="0.2">
      <c r="B273" s="160" t="s">
        <v>12</v>
      </c>
      <c r="D273" s="151">
        <v>16596334</v>
      </c>
      <c r="E273" s="152">
        <v>281.2993752376085</v>
      </c>
      <c r="G273" s="151">
        <v>16597637.494048484</v>
      </c>
      <c r="H273" s="152">
        <v>279.41050702434791</v>
      </c>
      <c r="J273" s="146">
        <v>-7.8534914920935783E-5</v>
      </c>
      <c r="K273" s="147">
        <v>6.7601903499499016E-3</v>
      </c>
      <c r="L273" s="146">
        <v>5.03314164868498E-2</v>
      </c>
      <c r="M273" s="148">
        <v>6.8699999999999997E-2</v>
      </c>
      <c r="N273" s="151">
        <v>17431650.998708867</v>
      </c>
      <c r="P273" s="146">
        <v>5.03314164868498E-2</v>
      </c>
      <c r="Q273" s="149">
        <v>4.3196720396096344E-2</v>
      </c>
      <c r="R273" s="151">
        <v>17431650.998708867</v>
      </c>
      <c r="S273" s="146">
        <v>5.03314164868498E-2</v>
      </c>
      <c r="T273" s="149">
        <v>4.3196720396096344E-2</v>
      </c>
      <c r="U273" s="151">
        <v>17431650.998708867</v>
      </c>
      <c r="W273" s="146">
        <v>5.03314164868498E-2</v>
      </c>
      <c r="X273" s="149">
        <v>4.3196720396096344E-2</v>
      </c>
      <c r="Y273" s="151">
        <v>17431650.998708867</v>
      </c>
      <c r="AA273" s="151">
        <v>17212553.060121432</v>
      </c>
      <c r="AB273" s="151">
        <v>17431650.998708867</v>
      </c>
      <c r="AC273" s="146">
        <v>5.03314164868498E-2</v>
      </c>
      <c r="AD273" s="149">
        <v>4.3196720396096344E-2</v>
      </c>
      <c r="AE273" s="151">
        <v>17431645</v>
      </c>
      <c r="AF273" s="152">
        <v>293.45048471295479</v>
      </c>
      <c r="AG273" s="150">
        <v>5.0331055039022576E-2</v>
      </c>
      <c r="AH273" s="150">
        <v>4.3196361403513572E-2</v>
      </c>
      <c r="AJ273" s="151">
        <v>17433183.640361074</v>
      </c>
      <c r="AK273" s="152">
        <v>293.47638672964661</v>
      </c>
      <c r="AL273" s="150">
        <v>-8.825928716271747E-5</v>
      </c>
      <c r="AM273" s="149">
        <v>-8.8259287162606448E-5</v>
      </c>
    </row>
    <row r="274" spans="2:39" x14ac:dyDescent="0.2">
      <c r="B274" s="160"/>
      <c r="D274" s="1"/>
      <c r="G274" s="1"/>
      <c r="N274" s="1"/>
      <c r="P274" s="48"/>
      <c r="R274" s="1"/>
      <c r="T274" s="47"/>
      <c r="U274" s="1"/>
      <c r="W274" s="48"/>
      <c r="X274" s="47"/>
      <c r="Y274" s="1"/>
      <c r="AA274" s="1"/>
      <c r="AB274" s="1"/>
      <c r="AC274" s="48"/>
      <c r="AD274" s="47"/>
      <c r="AE274" s="1"/>
      <c r="AF274" s="69"/>
      <c r="AJ274" s="1"/>
      <c r="AK274" s="69"/>
    </row>
    <row r="275" spans="2:39" x14ac:dyDescent="0.2">
      <c r="B275" s="39" t="s">
        <v>527</v>
      </c>
      <c r="D275" s="1"/>
      <c r="G275" s="1"/>
      <c r="N275" s="1"/>
      <c r="P275" s="48"/>
      <c r="R275" s="1"/>
      <c r="T275" s="47"/>
      <c r="U275" s="1"/>
      <c r="W275" s="48"/>
      <c r="X275" s="47"/>
      <c r="Y275" s="1"/>
      <c r="AA275" s="1"/>
      <c r="AB275" s="1"/>
      <c r="AC275" s="48"/>
      <c r="AD275" s="47"/>
      <c r="AE275" s="1"/>
      <c r="AF275" s="69"/>
      <c r="AJ275" s="1"/>
      <c r="AK275" s="69"/>
    </row>
    <row r="276" spans="2:39" x14ac:dyDescent="0.2">
      <c r="B276" s="160"/>
      <c r="D276" s="1"/>
      <c r="G276" s="1"/>
      <c r="N276" s="1"/>
      <c r="P276" s="48"/>
      <c r="R276" s="1"/>
      <c r="T276" s="47"/>
      <c r="U276" s="1"/>
      <c r="W276" s="48"/>
      <c r="X276" s="47"/>
      <c r="Y276" s="1"/>
      <c r="AA276" s="1"/>
      <c r="AB276" s="1"/>
      <c r="AC276" s="48"/>
      <c r="AD276" s="47"/>
      <c r="AE276" s="1"/>
      <c r="AF276" s="69"/>
      <c r="AJ276" s="1"/>
      <c r="AK276" s="69"/>
    </row>
    <row r="277" spans="2:39" x14ac:dyDescent="0.2">
      <c r="B277" s="160" t="s">
        <v>528</v>
      </c>
      <c r="D277" s="50">
        <v>884483</v>
      </c>
      <c r="E277" s="145">
        <v>269.7001095609433</v>
      </c>
      <c r="G277" s="50">
        <v>886877.55423474091</v>
      </c>
      <c r="H277" s="145">
        <v>269.76634742833687</v>
      </c>
      <c r="J277" s="146">
        <v>-2.6999829044124235E-3</v>
      </c>
      <c r="K277" s="147">
        <v>-2.4553791836900984E-4</v>
      </c>
      <c r="L277" s="146">
        <v>4.5667481348267813E-2</v>
      </c>
      <c r="M277" s="148">
        <v>6.8699999999999997E-2</v>
      </c>
      <c r="N277" s="50">
        <v>924875.11090535996</v>
      </c>
      <c r="P277" s="146">
        <v>4.5667481348267813E-2</v>
      </c>
      <c r="Q277" s="149">
        <v>4.3100317705587088E-2</v>
      </c>
      <c r="R277" s="50">
        <v>924875.11090535996</v>
      </c>
      <c r="S277" s="146">
        <v>4.5667481348267813E-2</v>
      </c>
      <c r="T277" s="149">
        <v>4.3100317705587088E-2</v>
      </c>
      <c r="U277" s="50">
        <v>924875.11090535996</v>
      </c>
      <c r="W277" s="146">
        <v>4.5667481348267813E-2</v>
      </c>
      <c r="X277" s="149">
        <v>4.3100317705587088E-2</v>
      </c>
      <c r="Y277" s="50">
        <v>924875.11090535996</v>
      </c>
      <c r="AA277" s="50">
        <v>930733.08521409903</v>
      </c>
      <c r="AB277" s="50">
        <v>924875.11090535996</v>
      </c>
      <c r="AC277" s="146">
        <v>4.5667481348267813E-2</v>
      </c>
      <c r="AD277" s="149">
        <v>4.3100317705587088E-2</v>
      </c>
      <c r="AE277" s="50">
        <v>924874</v>
      </c>
      <c r="AF277" s="145">
        <v>281.32393205815356</v>
      </c>
      <c r="AG277" s="150">
        <v>4.5666225354246581E-2</v>
      </c>
      <c r="AH277" s="150">
        <v>4.3099064795091069E-2</v>
      </c>
      <c r="AJ277" s="50">
        <v>931524.09642833238</v>
      </c>
      <c r="AK277" s="145">
        <v>283.34672789389367</v>
      </c>
      <c r="AL277" s="150">
        <v>-7.1389419273535371E-3</v>
      </c>
      <c r="AM277" s="149">
        <v>-7.138941927353426E-3</v>
      </c>
    </row>
    <row r="278" spans="2:39" x14ac:dyDescent="0.2">
      <c r="B278" s="160" t="s">
        <v>529</v>
      </c>
      <c r="D278" s="50">
        <v>1484113</v>
      </c>
      <c r="E278" s="145">
        <v>325.24877900474718</v>
      </c>
      <c r="G278" s="50">
        <v>1412181.5183659957</v>
      </c>
      <c r="H278" s="145">
        <v>308.09322261212077</v>
      </c>
      <c r="J278" s="146">
        <v>5.0936427575708931E-2</v>
      </c>
      <c r="K278" s="147">
        <v>5.5683004796975633E-2</v>
      </c>
      <c r="L278" s="146">
        <v>4.7916140147674424E-2</v>
      </c>
      <c r="M278" s="148">
        <v>6.8699999999999997E-2</v>
      </c>
      <c r="N278" s="50">
        <v>1555225.9665029855</v>
      </c>
      <c r="P278" s="146">
        <v>4.7916140147674424E-2</v>
      </c>
      <c r="Q278" s="149">
        <v>4.3204484415772848E-2</v>
      </c>
      <c r="R278" s="50">
        <v>1555225.9665029855</v>
      </c>
      <c r="S278" s="146">
        <v>4.7916140147674424E-2</v>
      </c>
      <c r="T278" s="149">
        <v>4.3204484415772848E-2</v>
      </c>
      <c r="U278" s="50">
        <v>1555225.9665029855</v>
      </c>
      <c r="W278" s="146">
        <v>4.7916140147674424E-2</v>
      </c>
      <c r="X278" s="149">
        <v>4.3204484415772848E-2</v>
      </c>
      <c r="Y278" s="50">
        <v>1555225.9665029855</v>
      </c>
      <c r="AA278" s="50">
        <v>1455803.6775615562</v>
      </c>
      <c r="AB278" s="50">
        <v>1555225.9665029855</v>
      </c>
      <c r="AC278" s="146">
        <v>4.7916140147674424E-2</v>
      </c>
      <c r="AD278" s="149">
        <v>4.3204484415772848E-2</v>
      </c>
      <c r="AE278" s="50">
        <v>1555226</v>
      </c>
      <c r="AF278" s="145">
        <v>339.30099211649326</v>
      </c>
      <c r="AG278" s="150">
        <v>4.7916162718067978E-2</v>
      </c>
      <c r="AH278" s="150">
        <v>4.3204506884685356E-2</v>
      </c>
      <c r="AJ278" s="50">
        <v>1483272.5291190422</v>
      </c>
      <c r="AK278" s="145">
        <v>323.60302664000676</v>
      </c>
      <c r="AL278" s="150">
        <v>4.8509946397843118E-2</v>
      </c>
      <c r="AM278" s="149">
        <v>4.8509946397843118E-2</v>
      </c>
    </row>
    <row r="279" spans="2:39" x14ac:dyDescent="0.2">
      <c r="B279" s="160" t="s">
        <v>530</v>
      </c>
      <c r="D279" s="50">
        <v>774749</v>
      </c>
      <c r="E279" s="145">
        <v>297.93014083032699</v>
      </c>
      <c r="G279" s="50">
        <v>727565.57162749791</v>
      </c>
      <c r="H279" s="145">
        <v>278.98970875953722</v>
      </c>
      <c r="J279" s="146">
        <v>6.4851101003799538E-2</v>
      </c>
      <c r="K279" s="147">
        <v>6.7889357478467582E-2</v>
      </c>
      <c r="L279" s="146">
        <v>4.5965632201609763E-2</v>
      </c>
      <c r="M279" s="148">
        <v>6.8699999999999997E-2</v>
      </c>
      <c r="N279" s="50">
        <v>810360.8275825649</v>
      </c>
      <c r="P279" s="146">
        <v>4.5965632201609763E-2</v>
      </c>
      <c r="Q279" s="149">
        <v>4.2989751009366639E-2</v>
      </c>
      <c r="R279" s="50">
        <v>810360.8275825649</v>
      </c>
      <c r="S279" s="146">
        <v>4.5965632201609763E-2</v>
      </c>
      <c r="T279" s="149">
        <v>4.2989751009366639E-2</v>
      </c>
      <c r="U279" s="50">
        <v>810360.8275825649</v>
      </c>
      <c r="W279" s="146">
        <v>4.5965632201609763E-2</v>
      </c>
      <c r="X279" s="149">
        <v>4.2989751009366639E-2</v>
      </c>
      <c r="Y279" s="50">
        <v>810360.8275825649</v>
      </c>
      <c r="AA279" s="50">
        <v>756817.79559567675</v>
      </c>
      <c r="AB279" s="50">
        <v>810360.8275825649</v>
      </c>
      <c r="AC279" s="146">
        <v>4.5965632201609763E-2</v>
      </c>
      <c r="AD279" s="149">
        <v>4.2989751009366639E-2</v>
      </c>
      <c r="AE279" s="50">
        <v>810360</v>
      </c>
      <c r="AF279" s="145">
        <v>310.73776606093867</v>
      </c>
      <c r="AG279" s="150">
        <v>4.5964564007181741E-2</v>
      </c>
      <c r="AH279" s="150">
        <v>4.2988685854062902E-2</v>
      </c>
      <c r="AJ279" s="50">
        <v>764192.14633013587</v>
      </c>
      <c r="AK279" s="145">
        <v>293.03440494587636</v>
      </c>
      <c r="AL279" s="150">
        <v>6.0413933709702494E-2</v>
      </c>
      <c r="AM279" s="149">
        <v>6.0413933709702494E-2</v>
      </c>
    </row>
    <row r="280" spans="2:39" x14ac:dyDescent="0.2">
      <c r="B280" s="160" t="s">
        <v>531</v>
      </c>
      <c r="D280" s="50">
        <v>1536880</v>
      </c>
      <c r="E280" s="145">
        <v>263.12208288475506</v>
      </c>
      <c r="G280" s="50">
        <v>1472786.7420820775</v>
      </c>
      <c r="H280" s="145">
        <v>250.97679913290528</v>
      </c>
      <c r="J280" s="146">
        <v>4.3518356111295509E-2</v>
      </c>
      <c r="K280" s="147">
        <v>4.839205772728894E-2</v>
      </c>
      <c r="L280" s="146">
        <v>4.7951069884465847E-2</v>
      </c>
      <c r="M280" s="148">
        <v>6.8699999999999997E-2</v>
      </c>
      <c r="N280" s="50">
        <v>1610575.0402840378</v>
      </c>
      <c r="P280" s="146">
        <v>4.7951069884465847E-2</v>
      </c>
      <c r="Q280" s="149">
        <v>4.3079418306095407E-2</v>
      </c>
      <c r="R280" s="50">
        <v>1610575.0402840378</v>
      </c>
      <c r="S280" s="146">
        <v>4.7951069884465847E-2</v>
      </c>
      <c r="T280" s="149">
        <v>4.3079418306095407E-2</v>
      </c>
      <c r="U280" s="50">
        <v>1610575.0402840378</v>
      </c>
      <c r="W280" s="146">
        <v>4.7951069884465847E-2</v>
      </c>
      <c r="X280" s="149">
        <v>4.3079418306095407E-2</v>
      </c>
      <c r="Y280" s="50">
        <v>1610575.0402840378</v>
      </c>
      <c r="AA280" s="50">
        <v>1542516.9341949029</v>
      </c>
      <c r="AB280" s="50">
        <v>1610575.0402840378</v>
      </c>
      <c r="AC280" s="146">
        <v>4.7951069884465847E-2</v>
      </c>
      <c r="AD280" s="149">
        <v>4.3079418306095407E-2</v>
      </c>
      <c r="AE280" s="50">
        <v>1610576</v>
      </c>
      <c r="AF280" s="145">
        <v>274.45739270360116</v>
      </c>
      <c r="AG280" s="150">
        <v>4.7951694341783258E-2</v>
      </c>
      <c r="AH280" s="150">
        <v>4.3080039860473596E-2</v>
      </c>
      <c r="AJ280" s="50">
        <v>1546928.6967505184</v>
      </c>
      <c r="AK280" s="145">
        <v>263.61128987922763</v>
      </c>
      <c r="AL280" s="150">
        <v>4.1144303149317274E-2</v>
      </c>
      <c r="AM280" s="149">
        <v>4.1144303149317496E-2</v>
      </c>
    </row>
    <row r="281" spans="2:39" x14ac:dyDescent="0.2">
      <c r="B281" s="160" t="s">
        <v>532</v>
      </c>
      <c r="D281" s="50">
        <v>1355570</v>
      </c>
      <c r="E281" s="145">
        <v>300.22374728588784</v>
      </c>
      <c r="G281" s="50">
        <v>1317542.5404153215</v>
      </c>
      <c r="H281" s="145">
        <v>290.03634870376868</v>
      </c>
      <c r="J281" s="146">
        <v>2.8862415002320452E-2</v>
      </c>
      <c r="K281" s="147">
        <v>3.5124558103316161E-2</v>
      </c>
      <c r="L281" s="146">
        <v>4.9550303798355344E-2</v>
      </c>
      <c r="M281" s="148">
        <v>6.8699999999999997E-2</v>
      </c>
      <c r="N281" s="50">
        <v>1422738.9053199366</v>
      </c>
      <c r="P281" s="146">
        <v>4.9550303798355344E-2</v>
      </c>
      <c r="Q281" s="149">
        <v>4.3200889959578603E-2</v>
      </c>
      <c r="R281" s="50">
        <v>1422738.9053199366</v>
      </c>
      <c r="S281" s="146">
        <v>4.9550303798355344E-2</v>
      </c>
      <c r="T281" s="149">
        <v>4.3200889959578603E-2</v>
      </c>
      <c r="U281" s="50">
        <v>1422738.9053199366</v>
      </c>
      <c r="W281" s="146">
        <v>4.9550303798355344E-2</v>
      </c>
      <c r="X281" s="149">
        <v>4.3200889959578603E-2</v>
      </c>
      <c r="Y281" s="50">
        <v>1422738.9053199366</v>
      </c>
      <c r="AA281" s="50">
        <v>1354320.156696677</v>
      </c>
      <c r="AB281" s="50">
        <v>1422738.9053199366</v>
      </c>
      <c r="AC281" s="146">
        <v>4.9550303798355344E-2</v>
      </c>
      <c r="AD281" s="149">
        <v>4.3200889959578603E-2</v>
      </c>
      <c r="AE281" s="50">
        <v>1422737</v>
      </c>
      <c r="AF281" s="145">
        <v>313.1932609293039</v>
      </c>
      <c r="AG281" s="150">
        <v>4.9548898249444973E-2</v>
      </c>
      <c r="AH281" s="150">
        <v>4.3199492913749582E-2</v>
      </c>
      <c r="AJ281" s="50">
        <v>1383869.3048504202</v>
      </c>
      <c r="AK281" s="145">
        <v>304.63714677137943</v>
      </c>
      <c r="AL281" s="150">
        <v>2.8086247027338196E-2</v>
      </c>
      <c r="AM281" s="149">
        <v>2.8086247027338196E-2</v>
      </c>
    </row>
    <row r="282" spans="2:39" x14ac:dyDescent="0.2">
      <c r="B282" s="160" t="s">
        <v>533</v>
      </c>
      <c r="D282" s="50">
        <v>997261</v>
      </c>
      <c r="E282" s="145">
        <v>264.63788151916884</v>
      </c>
      <c r="G282" s="50">
        <v>1005464.508377983</v>
      </c>
      <c r="H282" s="145">
        <v>265.57765164720826</v>
      </c>
      <c r="J282" s="146">
        <v>-8.1589238701392786E-3</v>
      </c>
      <c r="K282" s="147">
        <v>-3.5385888918386676E-3</v>
      </c>
      <c r="L282" s="146">
        <v>4.7789777325131899E-2</v>
      </c>
      <c r="M282" s="148">
        <v>6.8699999999999997E-2</v>
      </c>
      <c r="N282" s="50">
        <v>1044919.8811250383</v>
      </c>
      <c r="P282" s="146">
        <v>4.7789777325131899E-2</v>
      </c>
      <c r="Q282" s="149">
        <v>4.2931445929541345E-2</v>
      </c>
      <c r="R282" s="50">
        <v>1044919.8811250383</v>
      </c>
      <c r="S282" s="146">
        <v>4.7789777325131899E-2</v>
      </c>
      <c r="T282" s="149">
        <v>4.2931445929541345E-2</v>
      </c>
      <c r="U282" s="50">
        <v>1044919.8811250383</v>
      </c>
      <c r="W282" s="146">
        <v>4.7789777325131899E-2</v>
      </c>
      <c r="X282" s="149">
        <v>4.2931445929541345E-2</v>
      </c>
      <c r="Y282" s="50">
        <v>1044919.8811250383</v>
      </c>
      <c r="AA282" s="50">
        <v>1046395.7966985783</v>
      </c>
      <c r="AB282" s="50">
        <v>1044919.8811250383</v>
      </c>
      <c r="AC282" s="146">
        <v>4.7789777325131899E-2</v>
      </c>
      <c r="AD282" s="149">
        <v>4.2931445929541345E-2</v>
      </c>
      <c r="AE282" s="50">
        <v>1044919</v>
      </c>
      <c r="AF282" s="145">
        <v>275.99893568518314</v>
      </c>
      <c r="AG282" s="150">
        <v>4.7788893780063679E-2</v>
      </c>
      <c r="AH282" s="150">
        <v>4.293056648124427E-2</v>
      </c>
      <c r="AJ282" s="50">
        <v>1056080.868419016</v>
      </c>
      <c r="AK282" s="145">
        <v>278.94716784854364</v>
      </c>
      <c r="AL282" s="150">
        <v>-1.0569141770104817E-2</v>
      </c>
      <c r="AM282" s="149">
        <v>-1.0569141770104928E-2</v>
      </c>
    </row>
    <row r="283" spans="2:39" x14ac:dyDescent="0.2">
      <c r="B283" s="160" t="s">
        <v>534</v>
      </c>
      <c r="D283" s="50">
        <v>1219781</v>
      </c>
      <c r="E283" s="145">
        <v>245.86115463620683</v>
      </c>
      <c r="G283" s="50">
        <v>1315166.0713575711</v>
      </c>
      <c r="H283" s="145">
        <v>262.8501432979881</v>
      </c>
      <c r="J283" s="146">
        <v>-7.2527016499985053E-2</v>
      </c>
      <c r="K283" s="147">
        <v>-6.4633743199147387E-2</v>
      </c>
      <c r="L283" s="146">
        <v>5.1997669829233928E-2</v>
      </c>
      <c r="M283" s="148">
        <v>6.8699999999999997E-2</v>
      </c>
      <c r="N283" s="50">
        <v>1283206.7697019728</v>
      </c>
      <c r="P283" s="146">
        <v>5.1997669829233928E-2</v>
      </c>
      <c r="Q283" s="149">
        <v>4.312017926397993E-2</v>
      </c>
      <c r="R283" s="50">
        <v>1283206.7697019728</v>
      </c>
      <c r="S283" s="146">
        <v>5.1997669829233928E-2</v>
      </c>
      <c r="T283" s="149">
        <v>4.312017926397993E-2</v>
      </c>
      <c r="U283" s="50">
        <v>1283206.7697019728</v>
      </c>
      <c r="W283" s="146">
        <v>5.1997669829233928E-2</v>
      </c>
      <c r="X283" s="149">
        <v>4.312017926397993E-2</v>
      </c>
      <c r="Y283" s="50">
        <v>1283206.7697019728</v>
      </c>
      <c r="AA283" s="50">
        <v>1361657.3504587798</v>
      </c>
      <c r="AB283" s="50">
        <v>1283206.7697019728</v>
      </c>
      <c r="AC283" s="146">
        <v>5.1997669829233928E-2</v>
      </c>
      <c r="AD283" s="149">
        <v>4.312017926397993E-2</v>
      </c>
      <c r="AE283" s="50">
        <v>1283207</v>
      </c>
      <c r="AF283" s="145">
        <v>256.46277772571716</v>
      </c>
      <c r="AG283" s="150">
        <v>5.1997858632000238E-2</v>
      </c>
      <c r="AH283" s="150">
        <v>4.3120366473496929E-2</v>
      </c>
      <c r="AJ283" s="50">
        <v>1381373.2013227798</v>
      </c>
      <c r="AK283" s="145">
        <v>276.08235326576801</v>
      </c>
      <c r="AL283" s="150">
        <v>-7.1064214383757762E-2</v>
      </c>
      <c r="AM283" s="149">
        <v>-7.1064214383757651E-2</v>
      </c>
    </row>
    <row r="284" spans="2:39" x14ac:dyDescent="0.2">
      <c r="B284" s="160" t="s">
        <v>535</v>
      </c>
      <c r="D284" s="50">
        <v>1053366</v>
      </c>
      <c r="E284" s="145">
        <v>230.47272933991934</v>
      </c>
      <c r="G284" s="50">
        <v>1217655.7749597402</v>
      </c>
      <c r="H284" s="145">
        <v>264.41913675024273</v>
      </c>
      <c r="J284" s="146">
        <v>-0.13492300397061907</v>
      </c>
      <c r="K284" s="147">
        <v>-0.12838105376006692</v>
      </c>
      <c r="L284" s="146">
        <v>5.1001759816710734E-2</v>
      </c>
      <c r="M284" s="148">
        <v>6.8699999999999997E-2</v>
      </c>
      <c r="N284" s="50">
        <v>1107089.5197310892</v>
      </c>
      <c r="P284" s="146">
        <v>5.1001759816710734E-2</v>
      </c>
      <c r="Q284" s="149">
        <v>4.3113448974474E-2</v>
      </c>
      <c r="R284" s="50">
        <v>1107089.5197310892</v>
      </c>
      <c r="S284" s="146">
        <v>5.1001759816710734E-2</v>
      </c>
      <c r="T284" s="149">
        <v>4.3113448974474E-2</v>
      </c>
      <c r="U284" s="50">
        <v>1107089.5197310892</v>
      </c>
      <c r="W284" s="146">
        <v>5.1001759816710734E-2</v>
      </c>
      <c r="X284" s="149">
        <v>4.3113448974474E-2</v>
      </c>
      <c r="Y284" s="50">
        <v>1107089.5197310892</v>
      </c>
      <c r="AA284" s="50">
        <v>1272452.6491553634</v>
      </c>
      <c r="AB284" s="50">
        <v>1107089.5197310892</v>
      </c>
      <c r="AC284" s="146">
        <v>5.1001759816710734E-2</v>
      </c>
      <c r="AD284" s="149">
        <v>4.3113448974474E-2</v>
      </c>
      <c r="AE284" s="50">
        <v>1107089</v>
      </c>
      <c r="AF284" s="145">
        <v>240.40909073450445</v>
      </c>
      <c r="AG284" s="150">
        <v>5.100126641642122E-2</v>
      </c>
      <c r="AH284" s="150">
        <v>4.3112959277408436E-2</v>
      </c>
      <c r="AJ284" s="50">
        <v>1278954.1127905131</v>
      </c>
      <c r="AK284" s="145">
        <v>277.73033184063979</v>
      </c>
      <c r="AL284" s="150">
        <v>-0.13437942070925868</v>
      </c>
      <c r="AM284" s="149">
        <v>-0.13437942070925868</v>
      </c>
    </row>
    <row r="285" spans="2:39" x14ac:dyDescent="0.2">
      <c r="B285" s="160" t="s">
        <v>489</v>
      </c>
      <c r="D285" s="50">
        <v>3269723</v>
      </c>
      <c r="E285" s="145">
        <v>331.90680973292046</v>
      </c>
      <c r="G285" s="50">
        <v>3296245.5768273063</v>
      </c>
      <c r="H285" s="145">
        <v>330.84988051876599</v>
      </c>
      <c r="J285" s="146">
        <v>-8.0462987993857871E-3</v>
      </c>
      <c r="K285" s="147">
        <v>3.1945884716573225E-3</v>
      </c>
      <c r="L285" s="146">
        <v>5.4894282015606199E-2</v>
      </c>
      <c r="M285" s="148">
        <v>6.8699999999999997E-2</v>
      </c>
      <c r="N285" s="50">
        <v>3449212.0964749139</v>
      </c>
      <c r="P285" s="146">
        <v>5.4894282015606199E-2</v>
      </c>
      <c r="Q285" s="149">
        <v>4.307409494195924E-2</v>
      </c>
      <c r="R285" s="50">
        <v>3449212.0964749139</v>
      </c>
      <c r="S285" s="146">
        <v>5.4894282015606199E-2</v>
      </c>
      <c r="T285" s="149">
        <v>4.307409494195924E-2</v>
      </c>
      <c r="U285" s="50">
        <v>3449212.0964749139</v>
      </c>
      <c r="W285" s="146">
        <v>5.4894282015606199E-2</v>
      </c>
      <c r="X285" s="149">
        <v>4.307409494195924E-2</v>
      </c>
      <c r="Y285" s="50">
        <v>3449212.0964749139</v>
      </c>
      <c r="AA285" s="50">
        <v>3421767.2432668656</v>
      </c>
      <c r="AB285" s="50">
        <v>3449212.0964749139</v>
      </c>
      <c r="AC285" s="146">
        <v>5.4894282015606199E-2</v>
      </c>
      <c r="AD285" s="149">
        <v>4.307409494195924E-2</v>
      </c>
      <c r="AE285" s="50">
        <v>3449212</v>
      </c>
      <c r="AF285" s="145">
        <v>346.20338548388474</v>
      </c>
      <c r="AG285" s="150">
        <v>5.489425251007507E-2</v>
      </c>
      <c r="AH285" s="150">
        <v>4.3074065767040093E-2</v>
      </c>
      <c r="AJ285" s="50">
        <v>3462182.7645749934</v>
      </c>
      <c r="AK285" s="145">
        <v>347.50528360095529</v>
      </c>
      <c r="AL285" s="150">
        <v>-3.7464124389128273E-3</v>
      </c>
      <c r="AM285" s="149">
        <v>-3.7464124389128273E-3</v>
      </c>
    </row>
    <row r="286" spans="2:39" x14ac:dyDescent="0.2">
      <c r="B286" s="160" t="s">
        <v>536</v>
      </c>
      <c r="D286" s="50">
        <v>1341969</v>
      </c>
      <c r="E286" s="145">
        <v>275.43894257382146</v>
      </c>
      <c r="G286" s="50">
        <v>1368680.8581571772</v>
      </c>
      <c r="H286" s="145">
        <v>278.66365534055012</v>
      </c>
      <c r="J286" s="146">
        <v>-1.9516498676793614E-2</v>
      </c>
      <c r="K286" s="147">
        <v>-1.1572060815709162E-2</v>
      </c>
      <c r="L286" s="146">
        <v>5.1537243847195269E-2</v>
      </c>
      <c r="M286" s="148">
        <v>6.8699999999999997E-2</v>
      </c>
      <c r="N286" s="50">
        <v>1411130.3835883767</v>
      </c>
      <c r="P286" s="146">
        <v>5.1537243847195269E-2</v>
      </c>
      <c r="Q286" s="149">
        <v>4.3085568250839534E-2</v>
      </c>
      <c r="R286" s="50">
        <v>1411130.3835883767</v>
      </c>
      <c r="S286" s="146">
        <v>5.1537243847195269E-2</v>
      </c>
      <c r="T286" s="149">
        <v>4.3085568250839534E-2</v>
      </c>
      <c r="U286" s="50">
        <v>1411130.3835883767</v>
      </c>
      <c r="W286" s="146">
        <v>5.1537243847195269E-2</v>
      </c>
      <c r="X286" s="149">
        <v>4.3085568250839534E-2</v>
      </c>
      <c r="Y286" s="50">
        <v>1411130.3835883767</v>
      </c>
      <c r="AA286" s="50">
        <v>1416490.8828563867</v>
      </c>
      <c r="AB286" s="50">
        <v>1411130.3835883767</v>
      </c>
      <c r="AC286" s="146">
        <v>5.1537243847195269E-2</v>
      </c>
      <c r="AD286" s="149">
        <v>4.3085568250839534E-2</v>
      </c>
      <c r="AE286" s="50">
        <v>1411129</v>
      </c>
      <c r="AF286" s="145">
        <v>287.30610423419625</v>
      </c>
      <c r="AG286" s="150">
        <v>5.1536212833530382E-2</v>
      </c>
      <c r="AH286" s="150">
        <v>4.308454552389307E-2</v>
      </c>
      <c r="AJ286" s="50">
        <v>1437581.9904403177</v>
      </c>
      <c r="AK286" s="145">
        <v>292.69193758377105</v>
      </c>
      <c r="AL286" s="150">
        <v>-1.8401030769879978E-2</v>
      </c>
      <c r="AM286" s="149">
        <v>-1.8401030769880089E-2</v>
      </c>
    </row>
    <row r="287" spans="2:39" x14ac:dyDescent="0.2">
      <c r="B287" s="160" t="s">
        <v>537</v>
      </c>
      <c r="D287" s="50">
        <v>994660</v>
      </c>
      <c r="E287" s="145">
        <v>255.32655767301364</v>
      </c>
      <c r="G287" s="50">
        <v>953138.07635452703</v>
      </c>
      <c r="H287" s="145">
        <v>242.99633063778197</v>
      </c>
      <c r="J287" s="146">
        <v>4.3563387798210895E-2</v>
      </c>
      <c r="K287" s="147">
        <v>5.0742441265960947E-2</v>
      </c>
      <c r="L287" s="146">
        <v>5.0237949002165161E-2</v>
      </c>
      <c r="M287" s="148">
        <v>6.8699999999999997E-2</v>
      </c>
      <c r="N287" s="50">
        <v>1044629.6783544936</v>
      </c>
      <c r="P287" s="146">
        <v>5.0237949002165161E-2</v>
      </c>
      <c r="Q287" s="149">
        <v>4.3062342408543008E-2</v>
      </c>
      <c r="R287" s="50">
        <v>1044629.6783544936</v>
      </c>
      <c r="S287" s="146">
        <v>5.0237949002165161E-2</v>
      </c>
      <c r="T287" s="149">
        <v>4.3062342408543008E-2</v>
      </c>
      <c r="U287" s="50">
        <v>1044629.6783544936</v>
      </c>
      <c r="W287" s="146">
        <v>5.0237949002165161E-2</v>
      </c>
      <c r="X287" s="149">
        <v>4.3062342408543008E-2</v>
      </c>
      <c r="Y287" s="50">
        <v>1044629.6783544936</v>
      </c>
      <c r="AA287" s="50">
        <v>973690.45902291615</v>
      </c>
      <c r="AB287" s="50">
        <v>1044629.6783544936</v>
      </c>
      <c r="AC287" s="146">
        <v>5.0237949002165161E-2</v>
      </c>
      <c r="AD287" s="149">
        <v>4.3062342408543008E-2</v>
      </c>
      <c r="AE287" s="50">
        <v>1044630</v>
      </c>
      <c r="AF287" s="145">
        <v>266.32159932694577</v>
      </c>
      <c r="AG287" s="150">
        <v>5.0238272374479642E-2</v>
      </c>
      <c r="AH287" s="150">
        <v>4.3062663571460602E-2</v>
      </c>
      <c r="AJ287" s="50">
        <v>1001120.2573659742</v>
      </c>
      <c r="AK287" s="145">
        <v>255.22907446685412</v>
      </c>
      <c r="AL287" s="150">
        <v>4.346105506695408E-2</v>
      </c>
      <c r="AM287" s="149">
        <v>4.346105506695408E-2</v>
      </c>
    </row>
    <row r="288" spans="2:39" x14ac:dyDescent="0.2">
      <c r="B288" s="160" t="s">
        <v>491</v>
      </c>
      <c r="D288" s="50">
        <v>762773</v>
      </c>
      <c r="E288" s="145">
        <v>262.24841141643515</v>
      </c>
      <c r="G288" s="50">
        <v>708369.54510060768</v>
      </c>
      <c r="H288" s="145">
        <v>242.09712520524744</v>
      </c>
      <c r="J288" s="146">
        <v>7.6800951248780169E-2</v>
      </c>
      <c r="K288" s="147">
        <v>8.3236371328671011E-2</v>
      </c>
      <c r="L288" s="146">
        <v>4.9310821380633918E-2</v>
      </c>
      <c r="M288" s="148">
        <v>6.8699999999999997E-2</v>
      </c>
      <c r="N288" s="50">
        <v>800385.96315697033</v>
      </c>
      <c r="P288" s="146">
        <v>4.9310821380633918E-2</v>
      </c>
      <c r="Q288" s="149">
        <v>4.307695026192615E-2</v>
      </c>
      <c r="R288" s="50">
        <v>800385.96315697033</v>
      </c>
      <c r="S288" s="146">
        <v>4.9310821380633918E-2</v>
      </c>
      <c r="T288" s="149">
        <v>4.307695026192615E-2</v>
      </c>
      <c r="U288" s="50">
        <v>800385.96315697033</v>
      </c>
      <c r="W288" s="146">
        <v>4.9310821380633918E-2</v>
      </c>
      <c r="X288" s="149">
        <v>4.307695026192615E-2</v>
      </c>
      <c r="Y288" s="50">
        <v>800385.96315697033</v>
      </c>
      <c r="AA288" s="50">
        <v>725448.8411569976</v>
      </c>
      <c r="AB288" s="50">
        <v>800385.96315697033</v>
      </c>
      <c r="AC288" s="146">
        <v>4.9310821380633918E-2</v>
      </c>
      <c r="AD288" s="149">
        <v>4.307695026192615E-2</v>
      </c>
      <c r="AE288" s="50">
        <v>800386</v>
      </c>
      <c r="AF288" s="145">
        <v>273.54528578301091</v>
      </c>
      <c r="AG288" s="150">
        <v>4.9310869682067882E-2</v>
      </c>
      <c r="AH288" s="150">
        <v>4.307699827640521E-2</v>
      </c>
      <c r="AJ288" s="50">
        <v>744029.76745371358</v>
      </c>
      <c r="AK288" s="145">
        <v>254.28460189107909</v>
      </c>
      <c r="AL288" s="150">
        <v>7.5744593847574038E-2</v>
      </c>
      <c r="AM288" s="149">
        <v>7.5744593847574038E-2</v>
      </c>
    </row>
    <row r="289" spans="2:39" x14ac:dyDescent="0.2">
      <c r="B289" s="160" t="s">
        <v>538</v>
      </c>
      <c r="D289" s="50">
        <v>921006</v>
      </c>
      <c r="E289" s="145">
        <v>273.13704809442095</v>
      </c>
      <c r="G289" s="50">
        <v>915963.15618793946</v>
      </c>
      <c r="H289" s="145">
        <v>269.80027706070456</v>
      </c>
      <c r="J289" s="146">
        <v>5.5055094497991064E-3</v>
      </c>
      <c r="K289" s="147">
        <v>1.2367559700339426E-2</v>
      </c>
      <c r="L289" s="146">
        <v>5.0265531365837113E-2</v>
      </c>
      <c r="M289" s="148">
        <v>6.8699999999999997E-2</v>
      </c>
      <c r="N289" s="50">
        <v>967300.8559811241</v>
      </c>
      <c r="P289" s="146">
        <v>5.0265531365837113E-2</v>
      </c>
      <c r="R289" s="50">
        <v>967300.8559811241</v>
      </c>
      <c r="S289" s="146">
        <v>5.0265531365837113E-2</v>
      </c>
      <c r="T289" s="47"/>
      <c r="U289" s="50">
        <v>967300.8559811241</v>
      </c>
      <c r="W289" s="146">
        <v>5.0265531365837113E-2</v>
      </c>
      <c r="X289" s="47"/>
      <c r="Y289" s="50">
        <v>967300.8559811241</v>
      </c>
      <c r="AA289" s="50">
        <v>954458.18824262952</v>
      </c>
      <c r="AB289" s="50">
        <v>967300.8559811241</v>
      </c>
      <c r="AC289" s="146">
        <v>5.0265531365837113E-2</v>
      </c>
      <c r="AD289" s="47"/>
      <c r="AE289" s="50">
        <v>967300</v>
      </c>
      <c r="AF289" s="145">
        <v>284.92173100821918</v>
      </c>
      <c r="AG289" s="150">
        <v>5.0264601967848099E-2</v>
      </c>
      <c r="AH289" s="150">
        <v>4.314567721960727E-2</v>
      </c>
      <c r="AJ289" s="50">
        <v>962073.90451531892</v>
      </c>
      <c r="AK289" s="145">
        <v>283.38236558703693</v>
      </c>
      <c r="AL289" s="150">
        <v>5.4321143730782229E-3</v>
      </c>
      <c r="AM289" s="149">
        <v>5.4321143730782229E-3</v>
      </c>
    </row>
    <row r="290" spans="2:39" x14ac:dyDescent="0.2">
      <c r="B290" s="160"/>
      <c r="D290" s="1"/>
      <c r="E290" s="152"/>
      <c r="G290" s="1"/>
      <c r="H290" s="152"/>
      <c r="N290" s="1"/>
      <c r="P290" s="48"/>
      <c r="R290" s="1"/>
      <c r="T290" s="47"/>
      <c r="U290" s="1"/>
      <c r="W290" s="48"/>
      <c r="X290" s="47"/>
      <c r="Y290" s="1"/>
      <c r="AA290" s="1"/>
      <c r="AB290" s="1"/>
      <c r="AC290" s="48"/>
      <c r="AD290" s="47"/>
      <c r="AE290" s="1"/>
      <c r="AF290" s="152"/>
      <c r="AJ290" s="1"/>
      <c r="AK290" s="152"/>
    </row>
    <row r="291" spans="2:39" x14ac:dyDescent="0.2">
      <c r="B291" s="160" t="s">
        <v>12</v>
      </c>
      <c r="D291" s="151">
        <v>16596334</v>
      </c>
      <c r="E291" s="152">
        <v>281.2993752376085</v>
      </c>
      <c r="G291" s="151">
        <v>16597637.494048484</v>
      </c>
      <c r="H291" s="152">
        <v>279.41050702434791</v>
      </c>
      <c r="J291" s="146">
        <v>-7.8534914920935783E-5</v>
      </c>
      <c r="K291" s="147">
        <v>6.7601903499499016E-3</v>
      </c>
      <c r="L291" s="146">
        <v>5.03314164868498E-2</v>
      </c>
      <c r="M291" s="148">
        <v>6.8699999999999997E-2</v>
      </c>
      <c r="N291" s="151">
        <v>17431650.998708867</v>
      </c>
      <c r="P291" s="146">
        <v>5.03314164868498E-2</v>
      </c>
      <c r="Q291" s="149">
        <v>4.3196720396096344E-2</v>
      </c>
      <c r="R291" s="151">
        <v>17431650.998708867</v>
      </c>
      <c r="S291" s="146">
        <v>5.03314164868498E-2</v>
      </c>
      <c r="T291" s="149">
        <v>4.3196720396096344E-2</v>
      </c>
      <c r="U291" s="151">
        <v>17431650.998708867</v>
      </c>
      <c r="W291" s="146">
        <v>5.03314164868498E-2</v>
      </c>
      <c r="X291" s="149">
        <v>4.3196720396096344E-2</v>
      </c>
      <c r="Y291" s="151">
        <v>17431650.998708867</v>
      </c>
      <c r="AA291" s="151">
        <v>17212553.060121428</v>
      </c>
      <c r="AB291" s="151">
        <v>17431650.998708867</v>
      </c>
      <c r="AC291" s="146">
        <v>5.03314164868498E-2</v>
      </c>
      <c r="AD291" s="149">
        <v>4.3196720396096344E-2</v>
      </c>
      <c r="AE291" s="151">
        <v>17431645</v>
      </c>
      <c r="AF291" s="152">
        <v>293.45048471295479</v>
      </c>
      <c r="AG291" s="150">
        <v>5.0331055039022576E-2</v>
      </c>
      <c r="AH291" s="150">
        <v>4.3196361403513572E-2</v>
      </c>
      <c r="AJ291" s="151">
        <v>17433183.640361074</v>
      </c>
      <c r="AK291" s="152">
        <v>293.47638672964661</v>
      </c>
      <c r="AL291" s="150">
        <v>-8.825928716271747E-5</v>
      </c>
      <c r="AM291" s="149">
        <v>-8.8259287162606448E-5</v>
      </c>
    </row>
  </sheetData>
  <mergeCells count="7">
    <mergeCell ref="AJ6:AM6"/>
    <mergeCell ref="D6:E6"/>
    <mergeCell ref="G6:H6"/>
    <mergeCell ref="L6:N6"/>
    <mergeCell ref="O6:R6"/>
    <mergeCell ref="S6:U6"/>
    <mergeCell ref="V6:Y6"/>
  </mergeCells>
  <printOptions gridLines="1"/>
  <pageMargins left="0.23622047244094491" right="0.23622047244094491" top="0.23622047244094491" bottom="0.47244094488188981" header="0.31496062992125984" footer="0.23622047244094491"/>
  <pageSetup paperSize="9" scale="30" fitToHeight="0" orientation="landscape" r:id="rId1"/>
  <headerFooter scaleWithDoc="0">
    <oddFooter>&amp;L&amp;A&amp;C&amp;F&amp;RPage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Notes</vt:lpstr>
      <vt:lpstr>Pace of change parameters</vt:lpstr>
      <vt:lpstr>2016-17</vt:lpstr>
      <vt:lpstr>2017-18</vt:lpstr>
      <vt:lpstr>2018-19</vt:lpstr>
      <vt:lpstr>2019-20</vt:lpstr>
      <vt:lpstr>2020-21</vt:lpstr>
      <vt:lpstr>Notes!Print_Area</vt:lpstr>
      <vt:lpstr>'2016-17'!Print_Titles</vt:lpstr>
      <vt:lpstr>'2017-18'!Print_Titles</vt:lpstr>
      <vt:lpstr>'2018-19'!Print_Titles</vt:lpstr>
      <vt:lpstr>'2019-20'!Print_Titles</vt:lpstr>
      <vt:lpstr>'2020-21'!Print_Titles</vt:lpstr>
    </vt:vector>
  </TitlesOfParts>
  <Company>IMS3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Lorrimer, Stephen</dc:creator>
  <cp:lastModifiedBy>Davies, Christina</cp:lastModifiedBy>
  <cp:lastPrinted>2016-04-01T12:04:00Z</cp:lastPrinted>
  <dcterms:created xsi:type="dcterms:W3CDTF">2014-12-10T16:02:08Z</dcterms:created>
  <dcterms:modified xsi:type="dcterms:W3CDTF">2016-04-05T12:41:22Z</dcterms:modified>
</cp:coreProperties>
</file>